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中央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<sst xmlns="http://schemas.openxmlformats.org/spreadsheetml/2006/main" count="1343" uniqueCount="501">
  <si>
    <t>预算01-1表</t>
  </si>
  <si>
    <t>2025年财务收支预算总表部门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</si>
  <si>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</si>
  <si>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</si>
  <si>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</si>
  <si>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</si>
  <si>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</si>
  <si>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</si>
  <si>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</si>
  <si>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</si>
  <si>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</si>
  <si>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</si>
  <si>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</si>
  <si>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</si>
  <si>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</si>
  <si>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</si>
  <si>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</si>
  <si>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</si>
  <si>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</si>
  <si>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</si>
  <si>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</si>
  <si>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</si>
  <si>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</si>
  <si>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</si>
  <si>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</si>
  <si>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</si>
  <si>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</si>
  <si>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</si>
  <si>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</si>
  <si>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</si>
  <si>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</si>
  <si>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</si>
  <si>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</si>
  <si>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</si>
  <si>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</si>
  <si>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</si>
  <si>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</si>
  <si>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</si>
  <si>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</si>
  <si>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</si>
  <si>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</si>
  <si>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</si>
  <si>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</si>
  <si>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</si>
  <si>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</si>
  <si>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</si>
  <si>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</si>
  <si>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</si>
  <si>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</si>
  <si>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</si>
  <si>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</si>
  <si>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</si>
  <si>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</si>
  <si>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</si>
  <si>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</si>
  <si>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</si>
  <si>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</si>
  <si>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</si>
  <si>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</si>
  <si>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</si>
  <si>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</si>
  <si>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</si>
  <si>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</si>
  <si>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142</t>
  </si>
  <si>
    <t>玉溪市机关事务管理局</t>
  </si>
  <si>
    <t>142001</t>
  </si>
  <si>
    <t>玉溪市机关事务管理局（本级）</t>
  </si>
  <si>
    <t>142004</t>
  </si>
  <si>
    <t>玉溪市机关服务中心</t>
  </si>
  <si>
    <t>预算01-3表</t>
  </si>
  <si>
    <t>2025年部门支出预算表</t>
  </si>
  <si>
    <t>科目编码</t>
  </si>
  <si>
    <t>科目名称</t>
  </si>
  <si>
    <t>财政专户管理的支出</t>
  </si>
  <si>
    <t>单位自有资金</t>
  </si>
  <si>
    <t>基本支出</t>
  </si>
  <si>
    <t>项目支出</t>
  </si>
  <si>
    <t>事业支出</t>
  </si>
  <si>
    <t>事业单位
经营支出</t>
  </si>
  <si>
    <t>上级补助支出</t>
  </si>
  <si>
    <t>附属单位补助支出</t>
  </si>
  <si>
    <t>其他支出</t>
  </si>
  <si>
    <t>201</t>
  </si>
  <si>
    <t>20103</t>
  </si>
  <si>
    <t>2010301</t>
  </si>
  <si>
    <t>2010302</t>
  </si>
  <si>
    <t>2010350</t>
  </si>
  <si>
    <t>208</t>
  </si>
  <si>
    <t>20805</t>
  </si>
  <si>
    <t>2080501</t>
  </si>
  <si>
    <t>2080505</t>
  </si>
  <si>
    <t>2080506</t>
  </si>
  <si>
    <t>210</t>
  </si>
  <si>
    <t>21011</t>
  </si>
  <si>
    <t>2101101</t>
  </si>
  <si>
    <t>2101102</t>
  </si>
  <si>
    <t>2101103</t>
  </si>
  <si>
    <t>2101199</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</si>
  <si>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</si>
  <si>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</si>
  <si>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</si>
  <si>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</si>
  <si>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</si>
  <si>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</si>
  <si>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</si>
  <si>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</si>
  <si>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</si>
  <si>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</si>
  <si>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</si>
  <si>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</si>
  <si>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</si>
  <si>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</si>
  <si>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</si>
  <si>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</si>
  <si>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</si>
  <si>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</si>
  <si>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</si>
  <si>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</si>
  <si>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</si>
  <si>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</si>
  <si>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</si>
  <si>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</si>
  <si>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</si>
  <si>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</si>
  <si>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</si>
  <si>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备注：2025年三公经费预算数与2024年预算数持平，无增减变动，其中：因公出国（境）费用预算0.00元，与上年对比无增减变动；公务接待费预算789,000.00元，与上年对比无增减变动；公务用车购置及运行费预算26,000.00元，与上年对比无增减变动（公务用车购置费0.00元，与上年对比无增减变动，公务用车运行维护费26,000.00元，与上年对比无增减变动）。</t>
  </si>
  <si>
    <t>预算04表</t>
  </si>
  <si>
    <t>2025年部门基本支出预算表</t>
  </si>
  <si>
    <t>2025年初预算项目初选表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</si>
  <si>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</si>
  <si>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</si>
  <si>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</si>
  <si>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</si>
  <si>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</si>
  <si>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</si>
  <si>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</si>
  <si>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</si>
  <si>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</si>
  <si>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</si>
  <si>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</si>
  <si>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</si>
  <si>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</si>
  <si>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</si>
  <si>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</si>
  <si>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</si>
  <si>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</si>
  <si>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</si>
  <si>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</si>
  <si>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530400210000000626392</t>
  </si>
  <si>
    <t>行政人员工资支出</t>
  </si>
  <si>
    <t>行政运行</t>
  </si>
  <si>
    <t>30101</t>
  </si>
  <si>
    <t>基本工资</t>
  </si>
  <si>
    <t>30102</t>
  </si>
  <si>
    <t>津贴补贴</t>
  </si>
  <si>
    <t>购房补贴</t>
  </si>
  <si>
    <t>530400210000000626394</t>
  </si>
  <si>
    <t>社会保障缴费</t>
  </si>
  <si>
    <t>30112</t>
  </si>
  <si>
    <t>其他社会保障缴费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</si>
  <si>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</si>
  <si>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</si>
  <si>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</si>
  <si>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</si>
  <si>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</si>
  <si>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</si>
  <si>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</si>
  <si>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</si>
  <si>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</si>
  <si>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</si>
  <si>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530400210000000626395</t>
  </si>
  <si>
    <t>住房公积金</t>
  </si>
  <si>
    <t>30113</t>
  </si>
  <si>
    <t>530400210000000626396</t>
  </si>
  <si>
    <t>对个人和家庭的补助</t>
  </si>
  <si>
    <t>行政单位离退休</t>
  </si>
  <si>
    <t>30305</t>
  </si>
  <si>
    <t>生活补助</t>
  </si>
  <si>
    <t>530400210000000626397</t>
  </si>
  <si>
    <t>其他工资福利支出</t>
  </si>
  <si>
    <t>30103</t>
  </si>
  <si>
    <t>奖金</t>
  </si>
  <si>
    <t>530400210000000626399</t>
  </si>
  <si>
    <t>公车购置及运维费</t>
  </si>
  <si>
    <t>30231</t>
  </si>
  <si>
    <t>公务用车运行维护费</t>
  </si>
  <si>
    <t>530400210000000626400</t>
  </si>
  <si>
    <t>行政人员公务交通补贴</t>
  </si>
  <si>
    <t>30239</t>
  </si>
  <si>
    <t>其他交通费用</t>
  </si>
  <si>
    <t>530400210000000626401</t>
  </si>
  <si>
    <t>工会经费</t>
  </si>
  <si>
    <t>30228</t>
  </si>
  <si>
    <t>530400210000000626403</t>
  </si>
  <si>
    <t>一般公用经费</t>
  </si>
  <si>
    <t>30201</t>
  </si>
  <si>
    <t>办公费</t>
  </si>
  <si>
    <t>30202</t>
  </si>
  <si>
    <t>印刷费</t>
  </si>
  <si>
    <t>30204</t>
  </si>
  <si>
    <t>手续费</t>
  </si>
  <si>
    <t>30207</t>
  </si>
  <si>
    <t>邮电费</t>
  </si>
  <si>
    <t>30211</t>
  </si>
  <si>
    <t>差旅费</t>
  </si>
  <si>
    <t>30213</t>
  </si>
  <si>
    <t>维修（护）费</t>
  </si>
  <si>
    <t>30216</t>
  </si>
  <si>
    <t>培训费</t>
  </si>
  <si>
    <t>30227</t>
  </si>
  <si>
    <t>委托业务费</t>
  </si>
  <si>
    <t>30229</t>
  </si>
  <si>
    <t>福利费</t>
  </si>
  <si>
    <t>30299</t>
  </si>
  <si>
    <t>其他商品和服务支出</t>
  </si>
  <si>
    <t>530400241100002081577</t>
  </si>
  <si>
    <t>年终一次性奖金</t>
  </si>
  <si>
    <t>530400251100003390098</t>
  </si>
  <si>
    <t>职业年金记实经费</t>
  </si>
  <si>
    <t>机关事业单位职业年金缴费支出</t>
  </si>
  <si>
    <t>30109</t>
  </si>
  <si>
    <t>职业年金缴费</t>
  </si>
  <si>
    <t>530400251100003409131</t>
  </si>
  <si>
    <t>市级公务接待经费</t>
  </si>
  <si>
    <t>30217</t>
  </si>
  <si>
    <t>530400251100003409480</t>
  </si>
  <si>
    <t>编外临聘人员经费</t>
  </si>
  <si>
    <t>30199</t>
  </si>
  <si>
    <t>530400251100003409584</t>
  </si>
  <si>
    <t>工作业务（接待费）经费</t>
  </si>
  <si>
    <t>530400251100003409586</t>
  </si>
  <si>
    <t>机关后勤购买服务经费</t>
  </si>
  <si>
    <t>530400251100003409600</t>
  </si>
  <si>
    <t>工作业务（公务用车运维费）经费</t>
  </si>
  <si>
    <t>530400251100003570946</t>
  </si>
  <si>
    <t>工作业务经费</t>
  </si>
  <si>
    <t>30205</t>
  </si>
  <si>
    <t>水费</t>
  </si>
  <si>
    <t>30206</t>
  </si>
  <si>
    <t>电费</t>
  </si>
  <si>
    <t>30215</t>
  </si>
  <si>
    <t>会议费</t>
  </si>
  <si>
    <t>530400251100003842991</t>
  </si>
  <si>
    <t>租赁费</t>
  </si>
  <si>
    <t>30214</t>
  </si>
  <si>
    <t>530400251100003843010</t>
  </si>
  <si>
    <t>物业管理费</t>
  </si>
  <si>
    <t>30209</t>
  </si>
  <si>
    <t>530400210000000630605</t>
  </si>
  <si>
    <t>事业人员工资支出</t>
  </si>
  <si>
    <t>事业运行</t>
  </si>
  <si>
    <t>30107</t>
  </si>
  <si>
    <t>绩效工资</t>
  </si>
  <si>
    <t>530400210000000630606</t>
  </si>
  <si>
    <t>事业单位医疗</t>
  </si>
  <si>
    <t>530400210000000630607</t>
  </si>
  <si>
    <t>530400210000000630611</t>
  </si>
  <si>
    <t>530400210000000630613</t>
  </si>
  <si>
    <t>530400241100002384968</t>
  </si>
  <si>
    <t>奖励性绩效工资（工资部分）经费</t>
  </si>
  <si>
    <t>530400241100002385058</t>
  </si>
  <si>
    <t>奖励性绩效工资（高于部分）经费</t>
  </si>
  <si>
    <t>530400251100003582890</t>
  </si>
  <si>
    <t>预算05-1表</t>
  </si>
  <si>
    <t>2025年部门项目支出预算表</t>
  </si>
  <si>
    <t>项目分类</t>
  </si>
  <si>
    <t>项目单位</t>
  </si>
  <si>
    <t>本年拨款</t>
  </si>
  <si>
    <t>单位资金</t>
  </si>
  <si>
    <t>其中：本次下达</t>
  </si>
  <si>
    <t>特定项目行〔2025〕19号专项经费</t>
  </si>
  <si>
    <t>事业发展类</t>
  </si>
  <si>
    <t>530400251100003554217</t>
  </si>
  <si>
    <t>一般行政管理事务</t>
  </si>
  <si>
    <t>30226</t>
  </si>
  <si>
    <t>劳务费</t>
  </si>
  <si>
    <t>31002</t>
  </si>
  <si>
    <t>办公设备购置</t>
  </si>
  <si>
    <t>玉溪市公务用车综合保障服务平台公车委托管理资金</t>
  </si>
  <si>
    <t>530400221100001295814</t>
  </si>
  <si>
    <t>玉溪市市级行政集中办公区后勤保障经费</t>
  </si>
  <si>
    <t>530400241100002131222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</si>
  <si>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</si>
  <si>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</si>
  <si>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</si>
  <si>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</si>
  <si>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</si>
  <si>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</si>
  <si>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</si>
  <si>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</si>
  <si>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</si>
  <si>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</si>
  <si>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</si>
  <si>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</si>
  <si>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</si>
  <si>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落实中央、省委关心关爱易地交流干部的要求，切实解决市级易地交流干部服务保障存在的困难和问题，通过社会化购买物业安保服务和购买餐饮服务以及日常保障服务工作经费保障，为易地交流干部提供必要条件，不断提高服务水平和质量，解除易地交流干部后顾之忧。切实做好玉河路19号的管理、服务、调配、维护等日常工作。</t>
  </si>
  <si>
    <t>产出指标</t>
  </si>
  <si>
    <t>数量指标</t>
  </si>
  <si>
    <t>消防巡查次数</t>
  </si>
  <si>
    <t>=</t>
  </si>
  <si>
    <t>1.00</t>
  </si>
  <si>
    <t>次/天</t>
  </si>
  <si>
    <t>定量指标</t>
  </si>
  <si>
    <t xml:space="preserve">反映每天消防巡查次数的情况。
</t>
  </si>
  <si>
    <t>物业管理面积</t>
  </si>
  <si>
    <t>7437.82</t>
  </si>
  <si>
    <t>平方米</t>
  </si>
  <si>
    <t xml:space="preserve">反映物业管理合同约定的服务区域、办公区域室内外（含绿化）面积之和。
</t>
  </si>
  <si>
    <t>绿化管养面积</t>
  </si>
  <si>
    <t>1498</t>
  </si>
  <si>
    <t xml:space="preserve">反映办公区室外绿化管养面积的情况。
</t>
  </si>
  <si>
    <t>服务保障入住人数</t>
  </si>
  <si>
    <t>&gt;=</t>
  </si>
  <si>
    <t>人</t>
  </si>
  <si>
    <t xml:space="preserve">反映服务保障人数的情况。
</t>
  </si>
  <si>
    <t>安保巡查次数</t>
  </si>
  <si>
    <t xml:space="preserve">反映每天安保巡查次数的情况。
</t>
  </si>
  <si>
    <t>质量指标</t>
  </si>
  <si>
    <t>政府采购率</t>
  </si>
  <si>
    <t>100</t>
  </si>
  <si>
    <t>%</t>
  </si>
  <si>
    <t xml:space="preserve">反映实行政府采购的情况。政府采购率=实行政府采购的项目数/采购限额标准以上项目数*100%。
</t>
  </si>
  <si>
    <t>物业人员在岗率</t>
  </si>
  <si>
    <t xml:space="preserve">反映安保、消防服务人员等物管人员在岗的情况。物管人员在岗率=实际在岗工时/应在岗工时*100%。
</t>
  </si>
  <si>
    <t>时效指标</t>
  </si>
  <si>
    <t>零星修缮（维修）及时率</t>
  </si>
  <si>
    <t>90</t>
  </si>
  <si>
    <t xml:space="preserve">反映零星修缮（维修）及时的情况。零星修缮（维修）及时率=在规定时间内完成零星修缮（维修）数量/报修数量*100%。
</t>
  </si>
  <si>
    <t>效益指标</t>
  </si>
  <si>
    <t>社会效益</t>
  </si>
  <si>
    <t>安全事故发生次数</t>
  </si>
  <si>
    <t>0</t>
  </si>
  <si>
    <t>次</t>
  </si>
  <si>
    <t xml:space="preserve">反映安全事故发生的次数情况。
</t>
  </si>
  <si>
    <t>设施设备（系统)发生故障次数</t>
  </si>
  <si>
    <t>&lt;=</t>
  </si>
  <si>
    <t xml:space="preserve">反映电梯设施设备发生故障的情况。
</t>
  </si>
  <si>
    <t>满意度指标</t>
  </si>
  <si>
    <t>服务对象满意度</t>
  </si>
  <si>
    <t>服务受益人员满意度</t>
  </si>
  <si>
    <t>80</t>
  </si>
  <si>
    <t xml:space="preserve">反映保安、保洁、餐饮服务、绿化养护服务受益人员满意程度。
</t>
  </si>
  <si>
    <t>预计可为市级参改单位2023年度为涉改单位提供一般公务车辆出行6000辆次，服务28000人次，车辆行驶总任务里程150万公里，保障非税收入公务用车使用费330万元。公务出行任务量对该项目效益有决定性的影响，若公务出行活动明显减少，则该项目效益下滑。保障市级公务活动的正常开展。</t>
  </si>
  <si>
    <t>车辆使用频次</t>
  </si>
  <si>
    <t>6000</t>
  </si>
  <si>
    <t>反映公务用车使用频次。</t>
  </si>
  <si>
    <t>服务人次</t>
  </si>
  <si>
    <t>28000</t>
  </si>
  <si>
    <t>反映公务用车使用人员情况。</t>
  </si>
  <si>
    <t>行驶里程</t>
  </si>
  <si>
    <t>1500000</t>
  </si>
  <si>
    <t>公里</t>
  </si>
  <si>
    <t>反映公务用车年使用量程。</t>
  </si>
  <si>
    <t>行驶百公里安全率</t>
  </si>
  <si>
    <t>反映公车平台安全率。</t>
  </si>
  <si>
    <t>经济效益</t>
  </si>
  <si>
    <t>非税收入</t>
  </si>
  <si>
    <t>330</t>
  </si>
  <si>
    <t>万元</t>
  </si>
  <si>
    <t>反映公车平台实现经济收入情况。</t>
  </si>
  <si>
    <t>平台使用人员满意度</t>
  </si>
  <si>
    <t>80%</t>
  </si>
  <si>
    <t>反映预算部门（单位）市级公务用车综合服务保障平台委托招标工作效果。</t>
  </si>
  <si>
    <t>市政府一二办公区为让千名干部职工工作舒适、安全，提供餐饮、会务、安保、物业等日常后勤保障服务，为市政府机关政务工作正常有序运转提供了必要的后勤保障。</t>
  </si>
  <si>
    <t>餐饮服务人次</t>
  </si>
  <si>
    <t>200000</t>
  </si>
  <si>
    <t>反映餐饮服务用餐情况。</t>
  </si>
  <si>
    <t>会议服务场次</t>
  </si>
  <si>
    <t>2000</t>
  </si>
  <si>
    <t>场</t>
  </si>
  <si>
    <t>反映会议服务情况。</t>
  </si>
  <si>
    <t>进出系统服务人次</t>
  </si>
  <si>
    <t>1500</t>
  </si>
  <si>
    <t>反映安保管理情况。</t>
  </si>
  <si>
    <t>是否纳入年度计划</t>
  </si>
  <si>
    <t>是</t>
  </si>
  <si>
    <t>是/否</t>
  </si>
  <si>
    <t>反映会议是否纳入部门的年度计划。</t>
  </si>
  <si>
    <t>及时率</t>
  </si>
  <si>
    <t>天</t>
  </si>
  <si>
    <t>反映玉溪市市级机关集中办公后勤设备采购效率。</t>
  </si>
  <si>
    <t>反映安全事故发生的次数情况。</t>
  </si>
  <si>
    <t>满意率</t>
  </si>
  <si>
    <t>反映玉溪市市级机关集中办公食堂保障情况。</t>
  </si>
  <si>
    <t>会议保障满意率</t>
  </si>
  <si>
    <t>反映玉溪市市级机关集中办公会议保障情况。</t>
  </si>
  <si>
    <t>预算06表</t>
  </si>
  <si>
    <t>2025年部门政府性基金预算支出预算表</t>
  </si>
  <si>
    <t>单位:元</t>
  </si>
  <si>
    <t>政府性基金预算支出</t>
  </si>
  <si>
    <t>备注：2025年无政府性基金预算支出，此表为空。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</si>
  <si>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</si>
  <si>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</si>
  <si>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</si>
  <si>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</si>
  <si>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</si>
  <si>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</si>
  <si>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</si>
  <si>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</si>
  <si>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</si>
  <si>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</si>
  <si>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</si>
  <si>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</si>
  <si>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办公用房租赁</t>
  </si>
  <si>
    <t>批</t>
  </si>
  <si>
    <t>车辆维修保养</t>
  </si>
  <si>
    <t>项</t>
  </si>
  <si>
    <t>车辆加油</t>
  </si>
  <si>
    <t>车辆保险</t>
  </si>
  <si>
    <t>物业管理服务</t>
  </si>
  <si>
    <t>餐饮服务</t>
  </si>
  <si>
    <t>后勤餐饮会务服务</t>
  </si>
  <si>
    <t>复印纸采购</t>
  </si>
  <si>
    <t>预算08表</t>
  </si>
  <si>
    <t>2025年部门政府购买服务预算表</t>
  </si>
  <si>
    <t>政府购买服务项目</t>
  </si>
  <si>
    <t>政府购买服务目录</t>
  </si>
  <si>
    <t>办公用房租赁服务</t>
  </si>
  <si>
    <t>B1106 租赁服务</t>
  </si>
  <si>
    <t>B1101 维修保养服务</t>
  </si>
  <si>
    <t>B1102 物业管理服务</t>
  </si>
  <si>
    <t>B1105 餐饮服务</t>
  </si>
  <si>
    <t>档案归档服务</t>
  </si>
  <si>
    <t>B1202 档案管理服务</t>
  </si>
  <si>
    <t>资产评估服务</t>
  </si>
  <si>
    <t>B0702 评估和评价服务</t>
  </si>
  <si>
    <t>财务咨询服务</t>
  </si>
  <si>
    <t>B0301 会计服务</t>
  </si>
  <si>
    <t>法律顾问服务</t>
  </si>
  <si>
    <t>B0101 法律顾问服务</t>
  </si>
  <si>
    <t>预算09-1表</t>
  </si>
  <si>
    <t>2025年市对下转移支付预算表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</si>
  <si>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</si>
  <si>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</si>
  <si>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</si>
  <si>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</si>
  <si>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</si>
  <si>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</si>
  <si>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</si>
  <si>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</si>
  <si>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</si>
  <si>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</si>
  <si>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</si>
  <si>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</si>
  <si>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</si>
  <si>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备注：2025年无市对下转移支付预算支出，此表为空。</t>
  </si>
  <si>
    <t>预算09-2表</t>
  </si>
  <si>
    <t>2025年市对下转移支付绩效目标表</t>
  </si>
  <si>
    <t>预算10表</t>
  </si>
  <si>
    <t>2025年新增资产配置表</t>
  </si>
  <si>
    <t>资产类别</t>
  </si>
  <si>
    <t>资产分类代码.名称</t>
  </si>
  <si>
    <t>资产名称</t>
  </si>
  <si>
    <t>计量单位</t>
  </si>
  <si>
    <t>财政部门批复数（元）</t>
  </si>
  <si>
    <t>单价</t>
  </si>
  <si>
    <t>金额</t>
  </si>
  <si>
    <t>设备</t>
  </si>
  <si>
    <t>A02061899 其他生活用电器</t>
  </si>
  <si>
    <t>压面机</t>
  </si>
  <si>
    <t>台</t>
  </si>
  <si>
    <t>A02100111 自动成套控制系统</t>
  </si>
  <si>
    <t>会议主机</t>
  </si>
  <si>
    <t>A02081602 接收天线</t>
  </si>
  <si>
    <t>有源对数周期天线</t>
  </si>
  <si>
    <t>只</t>
  </si>
  <si>
    <t>A02091211 音箱</t>
  </si>
  <si>
    <t>会议音箱</t>
  </si>
  <si>
    <t>A02091206 话筒设备</t>
  </si>
  <si>
    <t>会议代表单元</t>
  </si>
  <si>
    <t>A02080804 音视频矩阵</t>
  </si>
  <si>
    <t>数字音频矩阵</t>
  </si>
  <si>
    <t>一拖四无线会议麦克风</t>
  </si>
  <si>
    <t>套</t>
  </si>
  <si>
    <t>一拖二无线麦克风</t>
  </si>
  <si>
    <t>会议主席单元</t>
  </si>
  <si>
    <t>双门24盘蒸饭车</t>
  </si>
  <si>
    <t>多功能和面机</t>
  </si>
  <si>
    <t>三层六盘烤箱</t>
  </si>
  <si>
    <t>A02090901 共用天线电视系统设备</t>
  </si>
  <si>
    <t>天线分配器</t>
  </si>
  <si>
    <t>家具和用品</t>
  </si>
  <si>
    <t>A05020199 其他厨卫用具</t>
  </si>
  <si>
    <t>厨房启动器</t>
  </si>
  <si>
    <t>厨房净化器</t>
  </si>
  <si>
    <t>风柜</t>
  </si>
  <si>
    <t>厨房支架</t>
  </si>
  <si>
    <t>个</t>
  </si>
  <si>
    <t>预算11表</t>
  </si>
  <si>
    <t>2025年中央转移支付补助项目支出预算表</t>
  </si>
  <si>
    <t>上级补助</t>
  </si>
  <si>
    <t>备注：2025年无中央转移支付补助项目支出预算支出，此表为空。</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</si>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</sst>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numFmts count="9">
    <numFmt numFmtId="176" formatCode="yyyy/mm/dd"/>
    <numFmt numFmtId="177" formatCode="yyyy/mm/dd\ hh:mm:ss"/>
    <numFmt numFmtId="178" formatCode="hh:mm:ss"/>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9" formatCode="#,##0;\-#,##0;;@"/>
    <numFmt numFmtId="180" formatCode="#,##0.00;\-#,##0.00;;@"/>
  </numFmts>
  <fonts count="42">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10"/>
      <color rgb="FF000000"/>
      <name val="宋体"/>
      <charset val="134"/>
      <scheme val="minor"/>
    </font>
    <font>
      <sz val="9"/>
      <name val="SimSun"/>
      <charset val="134"/>
    </font>
    <font>
      <b/>
      <sz val="9"/>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7">
    <xf numFmtId="0" fontId="0" fillId="0" borderId="0">
      <alignment vertical="top"/>
    </xf>
    <xf numFmtId="42" fontId="19" fillId="0" borderId="0" applyFont="0" applyFill="0" applyBorder="0" applyAlignment="0" applyProtection="0">
      <alignment vertical="center"/>
    </xf>
    <xf numFmtId="0" fontId="23" fillId="25" borderId="0" applyNumberFormat="0" applyBorder="0" applyAlignment="0" applyProtection="0">
      <alignment vertical="center"/>
    </xf>
    <xf numFmtId="0" fontId="38" fillId="22" borderId="21"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7" fontId="11" fillId="0" borderId="7">
      <alignment horizontal="right" vertical="center"/>
    </xf>
    <xf numFmtId="0" fontId="23" fillId="9" borderId="0" applyNumberFormat="0" applyBorder="0" applyAlignment="0" applyProtection="0">
      <alignment vertical="center"/>
    </xf>
    <xf numFmtId="0" fontId="27" fillId="5" borderId="0" applyNumberFormat="0" applyBorder="0" applyAlignment="0" applyProtection="0">
      <alignment vertical="center"/>
    </xf>
    <xf numFmtId="43" fontId="19" fillId="0" borderId="0" applyFont="0" applyFill="0" applyBorder="0" applyAlignment="0" applyProtection="0">
      <alignment vertical="center"/>
    </xf>
    <xf numFmtId="0" fontId="31" fillId="28" borderId="0" applyNumberFormat="0" applyBorder="0" applyAlignment="0" applyProtection="0">
      <alignment vertical="center"/>
    </xf>
    <xf numFmtId="0" fontId="36" fillId="0" borderId="0" applyNumberFormat="0" applyFill="0" applyBorder="0" applyAlignment="0" applyProtection="0">
      <alignment vertical="center"/>
    </xf>
    <xf numFmtId="9" fontId="19" fillId="0" borderId="0" applyFont="0" applyFill="0" applyBorder="0" applyAlignment="0" applyProtection="0">
      <alignment vertical="center"/>
    </xf>
    <xf numFmtId="176" fontId="11" fillId="0" borderId="7">
      <alignment horizontal="right" vertical="center"/>
    </xf>
    <xf numFmtId="0" fontId="26" fillId="0" borderId="0" applyNumberFormat="0" applyFill="0" applyBorder="0" applyAlignment="0" applyProtection="0">
      <alignment vertical="center"/>
    </xf>
    <xf numFmtId="0" fontId="19" fillId="14" borderId="18" applyNumberFormat="0" applyFont="0" applyAlignment="0" applyProtection="0">
      <alignment vertical="center"/>
    </xf>
    <xf numFmtId="0" fontId="31" fillId="21" borderId="0" applyNumberFormat="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3" fillId="0" borderId="16" applyNumberFormat="0" applyFill="0" applyAlignment="0" applyProtection="0">
      <alignment vertical="center"/>
    </xf>
    <xf numFmtId="0" fontId="29" fillId="0" borderId="16" applyNumberFormat="0" applyFill="0" applyAlignment="0" applyProtection="0">
      <alignment vertical="center"/>
    </xf>
    <xf numFmtId="0" fontId="31" fillId="27" borderId="0" applyNumberFormat="0" applyBorder="0" applyAlignment="0" applyProtection="0">
      <alignment vertical="center"/>
    </xf>
    <xf numFmtId="0" fontId="25" fillId="0" borderId="20" applyNumberFormat="0" applyFill="0" applyAlignment="0" applyProtection="0">
      <alignment vertical="center"/>
    </xf>
    <xf numFmtId="0" fontId="31" fillId="20" borderId="0" applyNumberFormat="0" applyBorder="0" applyAlignment="0" applyProtection="0">
      <alignment vertical="center"/>
    </xf>
    <xf numFmtId="0" fontId="32" fillId="13" borderId="17" applyNumberFormat="0" applyAlignment="0" applyProtection="0">
      <alignment vertical="center"/>
    </xf>
    <xf numFmtId="0" fontId="39" fillId="13" borderId="21" applyNumberFormat="0" applyAlignment="0" applyProtection="0">
      <alignment vertical="center"/>
    </xf>
    <xf numFmtId="0" fontId="28" fillId="8" borderId="15" applyNumberFormat="0" applyAlignment="0" applyProtection="0">
      <alignment vertical="center"/>
    </xf>
    <xf numFmtId="0" fontId="23" fillId="32" borderId="0" applyNumberFormat="0" applyBorder="0" applyAlignment="0" applyProtection="0">
      <alignment vertical="center"/>
    </xf>
    <xf numFmtId="0" fontId="31" fillId="17" borderId="0" applyNumberFormat="0" applyBorder="0" applyAlignment="0" applyProtection="0">
      <alignment vertical="center"/>
    </xf>
    <xf numFmtId="0" fontId="40" fillId="0" borderId="22" applyNumberFormat="0" applyFill="0" applyAlignment="0" applyProtection="0">
      <alignment vertical="center"/>
    </xf>
    <xf numFmtId="0" fontId="34" fillId="0" borderId="19" applyNumberFormat="0" applyFill="0" applyAlignment="0" applyProtection="0">
      <alignment vertical="center"/>
    </xf>
    <xf numFmtId="0" fontId="41" fillId="31" borderId="0" applyNumberFormat="0" applyBorder="0" applyAlignment="0" applyProtection="0">
      <alignment vertical="center"/>
    </xf>
    <xf numFmtId="0" fontId="37" fillId="19" borderId="0" applyNumberFormat="0" applyBorder="0" applyAlignment="0" applyProtection="0">
      <alignment vertical="center"/>
    </xf>
    <xf numFmtId="10" fontId="11" fillId="0" borderId="7">
      <alignment horizontal="right" vertical="center"/>
    </xf>
    <xf numFmtId="0" fontId="23" fillId="24" borderId="0" applyNumberFormat="0" applyBorder="0" applyAlignment="0" applyProtection="0">
      <alignment vertical="center"/>
    </xf>
    <xf numFmtId="0" fontId="31" fillId="12" borderId="0" applyNumberFormat="0" applyBorder="0" applyAlignment="0" applyProtection="0">
      <alignment vertical="center"/>
    </xf>
    <xf numFmtId="0" fontId="23" fillId="23" borderId="0" applyNumberFormat="0" applyBorder="0" applyAlignment="0" applyProtection="0">
      <alignment vertical="center"/>
    </xf>
    <xf numFmtId="0" fontId="23" fillId="7" borderId="0" applyNumberFormat="0" applyBorder="0" applyAlignment="0" applyProtection="0">
      <alignment vertical="center"/>
    </xf>
    <xf numFmtId="0" fontId="23" fillId="30" borderId="0" applyNumberFormat="0" applyBorder="0" applyAlignment="0" applyProtection="0">
      <alignment vertical="center"/>
    </xf>
    <xf numFmtId="0" fontId="23" fillId="4"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23" fillId="29" borderId="0" applyNumberFormat="0" applyBorder="0" applyAlignment="0" applyProtection="0">
      <alignment vertical="center"/>
    </xf>
    <xf numFmtId="0" fontId="23" fillId="3" borderId="0" applyNumberFormat="0" applyBorder="0" applyAlignment="0" applyProtection="0">
      <alignment vertical="center"/>
    </xf>
    <xf numFmtId="0" fontId="31" fillId="10" borderId="0" applyNumberFormat="0" applyBorder="0" applyAlignment="0" applyProtection="0">
      <alignment vertical="center"/>
    </xf>
    <xf numFmtId="0" fontId="23" fillId="6" borderId="0" applyNumberFormat="0" applyBorder="0" applyAlignment="0" applyProtection="0">
      <alignment vertical="center"/>
    </xf>
    <xf numFmtId="0" fontId="31" fillId="26" borderId="0" applyNumberFormat="0" applyBorder="0" applyAlignment="0" applyProtection="0">
      <alignment vertical="center"/>
    </xf>
    <xf numFmtId="0" fontId="31" fillId="15" borderId="0" applyNumberFormat="0" applyBorder="0" applyAlignment="0" applyProtection="0">
      <alignment vertical="center"/>
    </xf>
    <xf numFmtId="0" fontId="23" fillId="2" borderId="0" applyNumberFormat="0" applyBorder="0" applyAlignment="0" applyProtection="0">
      <alignment vertical="center"/>
    </xf>
    <xf numFmtId="0" fontId="31" fillId="18" borderId="0" applyNumberFormat="0" applyBorder="0" applyAlignment="0" applyProtection="0">
      <alignment vertical="center"/>
    </xf>
    <xf numFmtId="180" fontId="11" fillId="0" borderId="7">
      <alignment horizontal="right" vertical="center"/>
    </xf>
    <xf numFmtId="49" fontId="11" fillId="0" borderId="7">
      <alignment horizontal="left" vertical="center" wrapText="1"/>
    </xf>
    <xf numFmtId="180" fontId="11" fillId="0" borderId="7">
      <alignment horizontal="right" vertical="center"/>
    </xf>
    <xf numFmtId="178" fontId="11" fillId="0" borderId="7">
      <alignment horizontal="right" vertical="center"/>
    </xf>
    <xf numFmtId="179" fontId="11" fillId="0" borderId="7">
      <alignment horizontal="right" vertical="center"/>
    </xf>
  </cellStyleXfs>
  <cellXfs count="182">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80" fontId="7" fillId="0" borderId="7" xfId="0" applyNumberFormat="1" applyFont="1" applyBorder="1" applyAlignment="1">
      <alignment horizontal="right" vertical="center"/>
    </xf>
    <xf numFmtId="0" fontId="6" fillId="0" borderId="7" xfId="0" applyFont="1" applyBorder="1" applyAlignment="1" applyProtection="1">
      <alignment horizontal="left" vertical="center" wrapText="1" indent="2"/>
      <protection locked="0"/>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80"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0" xfId="0" applyFont="1" applyAlignment="1">
      <alignment vertical="center"/>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1" fillId="0" borderId="0" xfId="53" applyNumberFormat="1" applyFont="1" applyBorder="1" applyAlignment="1">
      <alignment horizontal="right" vertical="center" wrapText="1"/>
    </xf>
    <xf numFmtId="49" fontId="12" fillId="0" borderId="0" xfId="53" applyNumberFormat="1" applyFont="1" applyBorder="1" applyAlignment="1">
      <alignment horizontal="center" vertical="center" wrapText="1"/>
    </xf>
    <xf numFmtId="49" fontId="11" fillId="0" borderId="0" xfId="53" applyNumberFormat="1" applyFont="1" applyBorder="1">
      <alignment horizontal="left" vertical="center" wrapText="1"/>
    </xf>
    <xf numFmtId="49" fontId="13" fillId="0" borderId="7" xfId="0" applyNumberFormat="1" applyFont="1" applyBorder="1" applyAlignment="1">
      <alignment horizontal="center" vertical="center" wrapText="1"/>
    </xf>
    <xf numFmtId="49" fontId="14" fillId="0" borderId="7" xfId="0" applyNumberFormat="1" applyFont="1" applyBorder="1" applyAlignment="1">
      <alignment horizontal="center" vertical="center" wrapText="1"/>
    </xf>
    <xf numFmtId="49" fontId="11" fillId="0" borderId="7" xfId="0" applyNumberFormat="1" applyFont="1" applyBorder="1" applyAlignment="1">
      <alignment horizontal="left" vertical="center" wrapText="1"/>
    </xf>
    <xf numFmtId="49" fontId="11" fillId="0" borderId="7" xfId="0" applyNumberFormat="1" applyFont="1" applyBorder="1" applyAlignment="1">
      <alignment horizontal="center" vertical="center" wrapText="1"/>
    </xf>
    <xf numFmtId="179" fontId="11" fillId="0" borderId="7" xfId="0" applyNumberFormat="1" applyFont="1" applyBorder="1" applyAlignment="1">
      <alignment horizontal="right" vertical="center" wrapText="1"/>
    </xf>
    <xf numFmtId="180" fontId="11" fillId="0" borderId="7" xfId="0" applyNumberFormat="1" applyFont="1" applyBorder="1" applyAlignment="1">
      <alignment horizontal="right" vertical="center" wrapText="1"/>
    </xf>
    <xf numFmtId="49" fontId="11" fillId="0" borderId="7" xfId="0" applyNumberFormat="1" applyFont="1" applyBorder="1" applyAlignment="1">
      <alignment horizontal="left" vertical="center" wrapText="1" indent="2"/>
    </xf>
    <xf numFmtId="0" fontId="15" fillId="0" borderId="0" xfId="0"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0" fillId="0" borderId="0" xfId="0" applyFont="1" applyAlignment="1">
      <alignment horizontal="left" vertical="center"/>
    </xf>
    <xf numFmtId="0" fontId="17"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8"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6" xfId="0" applyFont="1" applyBorder="1" applyAlignment="1">
      <alignment horizontal="center" vertical="center" wrapText="1"/>
    </xf>
    <xf numFmtId="0" fontId="3" fillId="0" borderId="10" xfId="0" applyFont="1" applyBorder="1"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18" fillId="0" borderId="0" xfId="0" applyFont="1" applyBorder="1" applyAlignment="1" applyProtection="1">
      <alignment horizontal="right" vertical="center"/>
      <protection locked="0"/>
    </xf>
    <xf numFmtId="0" fontId="18"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horizontal="center" vertical="center"/>
    </xf>
    <xf numFmtId="0" fontId="9"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180" fontId="3" fillId="0" borderId="7" xfId="0" applyNumberFormat="1" applyFont="1" applyBorder="1" applyAlignment="1">
      <alignment horizontal="right" vertical="center"/>
    </xf>
    <xf numFmtId="0" fontId="3" fillId="0" borderId="6" xfId="0" applyFont="1" applyBorder="1" applyAlignment="1">
      <alignment horizontal="left" vertical="center" wrapText="1" indent="2"/>
    </xf>
    <xf numFmtId="0" fontId="3" fillId="0" borderId="13" xfId="0" applyFont="1" applyBorder="1" applyAlignment="1">
      <alignment horizontal="center" vertical="center" wrapText="1"/>
    </xf>
    <xf numFmtId="179" fontId="7" fillId="0" borderId="7" xfId="56" applyNumberFormat="1" applyFont="1" applyBorder="1" applyAlignment="1">
      <alignment horizontal="center" vertical="center" wrapText="1"/>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2"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19"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80"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7" fillId="0" borderId="0" xfId="0" applyFont="1" applyBorder="1" applyAlignment="1">
      <alignment horizontal="center" vertical="center"/>
    </xf>
    <xf numFmtId="0" fontId="3" fillId="0" borderId="7" xfId="0" applyFont="1" applyBorder="1" applyAlignment="1">
      <alignment horizontal="left" vertical="center" wrapText="1" inden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1" fillId="0" borderId="7" xfId="53" applyNumberFormat="1" applyFont="1" applyBorder="1" applyAlignment="1">
      <alignment horizontal="right" vertical="center" wrapText="1"/>
    </xf>
    <xf numFmtId="49" fontId="12" fillId="0" borderId="7" xfId="53" applyNumberFormat="1" applyFont="1" applyBorder="1" applyAlignment="1">
      <alignment horizontal="center" vertical="center" wrapText="1"/>
    </xf>
    <xf numFmtId="49" fontId="11" fillId="0" borderId="7" xfId="53" applyNumberFormat="1" applyFont="1" applyBorder="1">
      <alignment horizontal="left" vertical="center" wrapText="1"/>
    </xf>
    <xf numFmtId="49" fontId="13" fillId="0" borderId="7" xfId="53" applyNumberFormat="1" applyFont="1" applyBorder="1" applyAlignment="1">
      <alignment horizontal="center" vertical="center" wrapText="1"/>
    </xf>
    <xf numFmtId="49" fontId="11" fillId="0" borderId="1" xfId="53" applyNumberFormat="1" applyFont="1" applyBorder="1" applyAlignment="1">
      <alignment horizontal="center" vertical="center" wrapText="1"/>
    </xf>
    <xf numFmtId="49" fontId="11" fillId="0" borderId="7" xfId="53" applyNumberFormat="1" applyFont="1" applyBorder="1" applyAlignment="1">
      <alignment horizontal="center" vertical="center" wrapText="1"/>
    </xf>
    <xf numFmtId="0" fontId="0" fillId="0" borderId="8" xfId="0" applyFont="1" applyBorder="1">
      <alignment vertical="top"/>
    </xf>
    <xf numFmtId="180" fontId="11" fillId="0" borderId="7" xfId="53" applyNumberFormat="1" applyFont="1" applyBorder="1" applyAlignment="1">
      <alignment horizontal="right" vertical="center" wrapText="1"/>
    </xf>
    <xf numFmtId="49" fontId="11" fillId="0" borderId="8" xfId="53" applyNumberFormat="1" applyFont="1" applyBorder="1" applyAlignment="1">
      <alignment horizontal="center" vertical="center" wrapText="1"/>
    </xf>
    <xf numFmtId="49" fontId="11" fillId="0" borderId="4" xfId="53" applyNumberFormat="1" applyFont="1" applyBorder="1">
      <alignment horizontal="left" vertical="center" wrapText="1"/>
    </xf>
    <xf numFmtId="49" fontId="11" fillId="0" borderId="7" xfId="53" applyNumberFormat="1" applyFont="1" applyBorder="1" applyAlignment="1">
      <alignment horizontal="left" vertical="center" wrapText="1" indent="2"/>
    </xf>
    <xf numFmtId="179" fontId="11" fillId="0" borderId="7" xfId="56" applyNumberFormat="1" applyFont="1" applyBorder="1" applyAlignment="1">
      <alignment horizontal="center" vertical="center" wrapText="1"/>
    </xf>
    <xf numFmtId="0" fontId="20" fillId="0" borderId="0" xfId="0" applyFont="1" applyAlignment="1">
      <alignment horizontal="left" vertical="center" wrapText="1"/>
    </xf>
    <xf numFmtId="0" fontId="0" fillId="0" borderId="0" xfId="0" applyFont="1" applyFill="1" applyAlignment="1">
      <alignment vertical="top"/>
    </xf>
    <xf numFmtId="49" fontId="21" fillId="0" borderId="7" xfId="53" applyNumberFormat="1" applyFont="1" applyBorder="1" applyAlignment="1">
      <alignment horizontal="right" vertical="center" wrapText="1"/>
    </xf>
    <xf numFmtId="49" fontId="11" fillId="0" borderId="12" xfId="53" applyNumberFormat="1" applyFont="1" applyBorder="1" applyAlignment="1">
      <alignment horizontal="right" vertical="center" wrapText="1"/>
    </xf>
    <xf numFmtId="180" fontId="11" fillId="0" borderId="7" xfId="0" applyNumberFormat="1" applyFont="1" applyFill="1" applyBorder="1" applyAlignment="1">
      <alignment horizontal="right" vertical="center" wrapText="1"/>
    </xf>
    <xf numFmtId="49" fontId="11" fillId="0" borderId="7" xfId="53" applyNumberFormat="1" applyFont="1" applyBorder="1" applyAlignment="1">
      <alignment horizontal="left" vertical="center" wrapText="1" indent="4"/>
    </xf>
    <xf numFmtId="49" fontId="22" fillId="0" borderId="7" xfId="0" applyNumberFormat="1" applyFont="1" applyBorder="1" applyAlignment="1">
      <alignment horizontal="right" vertical="center" wrapText="1"/>
    </xf>
    <xf numFmtId="49" fontId="12" fillId="0" borderId="7" xfId="0" applyNumberFormat="1" applyFont="1" applyBorder="1" applyAlignment="1">
      <alignment horizontal="center" vertical="center" wrapText="1"/>
    </xf>
    <xf numFmtId="49" fontId="22" fillId="0" borderId="7" xfId="53" applyNumberFormat="1" applyFont="1" applyBorder="1">
      <alignment horizontal="left" vertical="center" wrapText="1"/>
    </xf>
    <xf numFmtId="180" fontId="11" fillId="0" borderId="7" xfId="0" applyNumberFormat="1" applyFont="1" applyBorder="1" applyAlignment="1">
      <alignment horizontal="right" vertical="center"/>
    </xf>
    <xf numFmtId="180" fontId="22" fillId="0" borderId="7" xfId="0" applyNumberFormat="1" applyFont="1" applyBorder="1" applyAlignment="1">
      <alignment horizontal="left" vertical="center"/>
    </xf>
    <xf numFmtId="180" fontId="11" fillId="0" borderId="7" xfId="54" applyNumberFormat="1" applyFont="1" applyBorder="1">
      <alignment horizontal="right" vertical="center"/>
    </xf>
    <xf numFmtId="180" fontId="11" fillId="0" borderId="7" xfId="0" applyNumberFormat="1" applyFont="1" applyBorder="1" applyAlignment="1">
      <alignment horizontal="left" vertical="center"/>
    </xf>
    <xf numFmtId="49" fontId="22"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6" t="s">
        <v>0</v>
      </c>
      <c r="B1" s="174"/>
      <c r="C1" s="174"/>
      <c r="D1" s="174"/>
    </row>
    <row r="2" ht="28.5" customHeight="1" spans="1:4">
      <c r="A2" s="175" t="s">
        <v>1</v>
      </c>
      <c r="B2" s="175"/>
      <c r="C2" s="175"/>
      <c r="D2" s="175"/>
    </row>
    <row r="3" ht="18.75" customHeight="1" spans="1:4">
      <c r="A3" s="158" t="str">
        <f>"单位名称："&amp;"玉溪市机关事务管理局"</f>
        <v>单位名称：玉溪市机关事务管理局</v>
      </c>
      <c r="B3" s="158"/>
      <c r="C3" s="158"/>
      <c r="D3" s="156" t="s">
        <v>2</v>
      </c>
    </row>
    <row r="4" ht="18.75" customHeight="1" spans="1:4">
      <c r="A4" s="159" t="s">
        <v>3</v>
      </c>
      <c r="B4" s="159"/>
      <c r="C4" s="159" t="s">
        <v>4</v>
      </c>
      <c r="D4" s="159"/>
    </row>
    <row r="5" ht="18.75" customHeight="1" spans="1:4">
      <c r="A5" s="159" t="s">
        <v>5</v>
      </c>
      <c r="B5" s="159" t="s">
        <v>6</v>
      </c>
      <c r="C5" s="159" t="s">
        <v>7</v>
      </c>
      <c r="D5" s="159" t="s">
        <v>6</v>
      </c>
    </row>
    <row r="6" ht="18.75" customHeight="1" spans="1:4">
      <c r="A6" s="158" t="s">
        <v>8</v>
      </c>
      <c r="B6" s="179">
        <v>73472537.6</v>
      </c>
      <c r="C6" s="180" t="str">
        <f>"一"&amp;"、"&amp;"一般公共服务支出"</f>
        <v>一、一般公共服务支出</v>
      </c>
      <c r="D6" s="179">
        <v>70921516.37</v>
      </c>
    </row>
    <row r="7" ht="18.75" customHeight="1" spans="1:4">
      <c r="A7" s="158" t="s">
        <v>9</v>
      </c>
      <c r="B7" s="179"/>
      <c r="C7" s="180" t="str">
        <f>"二"&amp;"、"&amp;"社会保障和就业支出"</f>
        <v>二、社会保障和就业支出</v>
      </c>
      <c r="D7" s="179">
        <v>1271281.28</v>
      </c>
    </row>
    <row r="8" ht="18.75" customHeight="1" spans="1:4">
      <c r="A8" s="158" t="s">
        <v>10</v>
      </c>
      <c r="B8" s="179"/>
      <c r="C8" s="180" t="str">
        <f>"三"&amp;"、"&amp;"卫生健康支出"</f>
        <v>三、卫生健康支出</v>
      </c>
      <c r="D8" s="179">
        <v>624155.95</v>
      </c>
    </row>
    <row r="9" ht="18.75" customHeight="1" spans="1:4">
      <c r="A9" s="158" t="s">
        <v>11</v>
      </c>
      <c r="B9" s="179"/>
      <c r="C9" s="180" t="str">
        <f>"四"&amp;"、"&amp;"住房保障支出"</f>
        <v>四、住房保障支出</v>
      </c>
      <c r="D9" s="179">
        <v>655584</v>
      </c>
    </row>
    <row r="10" ht="18.75" customHeight="1" spans="1:4">
      <c r="A10" s="158" t="s">
        <v>12</v>
      </c>
      <c r="B10" s="179"/>
      <c r="C10" s="158"/>
      <c r="D10" s="158"/>
    </row>
    <row r="11" ht="18.75" customHeight="1" spans="1:4">
      <c r="A11" s="158" t="s">
        <v>13</v>
      </c>
      <c r="B11" s="179"/>
      <c r="C11" s="158"/>
      <c r="D11" s="158"/>
    </row>
    <row r="12" ht="18.75" customHeight="1" spans="1:4">
      <c r="A12" s="158" t="s">
        <v>14</v>
      </c>
      <c r="B12" s="179"/>
      <c r="C12" s="158"/>
      <c r="D12" s="158"/>
    </row>
    <row r="13" ht="18.75" customHeight="1" spans="1:4">
      <c r="A13" s="158" t="s">
        <v>15</v>
      </c>
      <c r="B13" s="179"/>
      <c r="C13" s="158"/>
      <c r="D13" s="158"/>
    </row>
    <row r="14" ht="18.75" customHeight="1" spans="1:4">
      <c r="A14" s="158" t="s">
        <v>16</v>
      </c>
      <c r="B14" s="179"/>
      <c r="C14" s="158"/>
      <c r="D14" s="158"/>
    </row>
    <row r="15" ht="18.75" customHeight="1" spans="1:4">
      <c r="A15" s="158" t="s">
        <v>17</v>
      </c>
      <c r="B15" s="179"/>
      <c r="C15" s="158"/>
      <c r="D15" s="158"/>
    </row>
    <row r="16" ht="18.75" customHeight="1" spans="1:4">
      <c r="A16" s="181" t="s">
        <v>18</v>
      </c>
      <c r="B16" s="179">
        <v>73472537.6</v>
      </c>
      <c r="C16" s="181" t="s">
        <v>19</v>
      </c>
      <c r="D16" s="179">
        <v>73472537.6</v>
      </c>
    </row>
    <row r="17" ht="18.75" customHeight="1" spans="1:4">
      <c r="A17" s="176" t="s">
        <v>20</v>
      </c>
      <c r="B17" s="158"/>
      <c r="C17" s="176" t="s">
        <v>21</v>
      </c>
      <c r="D17" s="158"/>
    </row>
    <row r="18" ht="18.75" customHeight="1" spans="1:4">
      <c r="A18" s="62" t="s">
        <v>22</v>
      </c>
      <c r="B18" s="179"/>
      <c r="C18" s="62" t="s">
        <v>22</v>
      </c>
      <c r="D18" s="179"/>
    </row>
    <row r="19" ht="18.75" customHeight="1" spans="1:4">
      <c r="A19" s="62" t="s">
        <v>23</v>
      </c>
      <c r="B19" s="179"/>
      <c r="C19" s="62" t="s">
        <v>23</v>
      </c>
      <c r="D19" s="179"/>
    </row>
    <row r="20" ht="18.75" customHeight="1" spans="1:4">
      <c r="A20" s="181" t="s">
        <v>24</v>
      </c>
      <c r="B20" s="179">
        <v>73472537.6</v>
      </c>
      <c r="C20" s="181" t="s">
        <v>25</v>
      </c>
      <c r="D20" s="179">
        <v>73472537.6</v>
      </c>
    </row>
  </sheetData>
  <mergeCells count="5">
    <mergeCell ref="A1:D1"/>
    <mergeCell ref="A2:D2"/>
    <mergeCell ref="A3:C3"/>
    <mergeCell ref="A4:B4"/>
    <mergeCell ref="C4:D4"/>
  </mergeCells>
  <pageMargins left="0.75" right="0.75" top="1" bottom="1" header="0.5" footer="0.5"/>
  <pageSetup paperSize="9"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20" sqref="B20"/>
    </sheetView>
  </sheetViews>
  <sheetFormatPr defaultColWidth="9.14166666666667" defaultRowHeight="14.25" customHeight="1" outlineLevelCol="5"/>
  <cols>
    <col min="1" max="2" width="25.375" customWidth="1"/>
    <col min="3" max="3" width="25.75" customWidth="1"/>
    <col min="4" max="4" width="26.75" customWidth="1"/>
    <col min="5" max="5" width="31.375" customWidth="1"/>
    <col min="6" max="6" width="29.625" customWidth="1"/>
  </cols>
  <sheetData>
    <row r="1" ht="15.75" customHeight="1" spans="2:6">
      <c r="B1" s="139"/>
      <c r="F1" s="140" t="s">
        <v>386</v>
      </c>
    </row>
    <row r="2" ht="28.5" customHeight="1" spans="1:6">
      <c r="A2" s="33" t="s">
        <v>387</v>
      </c>
      <c r="B2" s="33"/>
      <c r="C2" s="33"/>
      <c r="D2" s="33"/>
      <c r="E2" s="33"/>
      <c r="F2" s="33"/>
    </row>
    <row r="3" ht="15" customHeight="1" spans="1:6">
      <c r="A3" s="141" t="str">
        <f>"单位名称："&amp;"玉溪市机关事务管理局"</f>
        <v>单位名称：玉溪市机关事务管理局</v>
      </c>
      <c r="B3" s="142"/>
      <c r="C3" s="142"/>
      <c r="D3" s="77"/>
      <c r="E3" s="77"/>
      <c r="F3" s="143" t="s">
        <v>388</v>
      </c>
    </row>
    <row r="4" ht="18.75" customHeight="1" spans="1:6">
      <c r="A4" s="35" t="s">
        <v>129</v>
      </c>
      <c r="B4" s="35" t="s">
        <v>71</v>
      </c>
      <c r="C4" s="35" t="s">
        <v>72</v>
      </c>
      <c r="D4" s="36" t="s">
        <v>389</v>
      </c>
      <c r="E4" s="43"/>
      <c r="F4" s="43"/>
    </row>
    <row r="5" ht="30" customHeight="1" spans="1:6">
      <c r="A5" s="42"/>
      <c r="B5" s="42"/>
      <c r="C5" s="42"/>
      <c r="D5" s="36" t="s">
        <v>30</v>
      </c>
      <c r="E5" s="43" t="s">
        <v>75</v>
      </c>
      <c r="F5" s="43" t="s">
        <v>76</v>
      </c>
    </row>
    <row r="6" ht="16.5" customHeight="1" spans="1:6">
      <c r="A6" s="43">
        <v>1</v>
      </c>
      <c r="B6" s="43">
        <v>2</v>
      </c>
      <c r="C6" s="43">
        <v>3</v>
      </c>
      <c r="D6" s="43">
        <v>4</v>
      </c>
      <c r="E6" s="43">
        <v>5</v>
      </c>
      <c r="F6" s="43">
        <v>6</v>
      </c>
    </row>
    <row r="7" ht="20.25" customHeight="1" spans="1:6">
      <c r="A7" s="44"/>
      <c r="B7" s="44"/>
      <c r="C7" s="44"/>
      <c r="D7" s="24"/>
      <c r="E7" s="144"/>
      <c r="F7" s="144"/>
    </row>
    <row r="8" ht="17.25" customHeight="1" spans="1:6">
      <c r="A8" s="145" t="s">
        <v>282</v>
      </c>
      <c r="B8" s="146"/>
      <c r="C8" s="146" t="s">
        <v>282</v>
      </c>
      <c r="D8" s="144"/>
      <c r="E8" s="144"/>
      <c r="F8" s="144"/>
    </row>
    <row r="9" customHeight="1" spans="1:1">
      <c r="A9" t="s">
        <v>390</v>
      </c>
    </row>
  </sheetData>
  <mergeCells count="7">
    <mergeCell ref="A2:F2"/>
    <mergeCell ref="A3:E3"/>
    <mergeCell ref="D4:F4"/>
    <mergeCell ref="A8:C8"/>
    <mergeCell ref="A4:A5"/>
    <mergeCell ref="B4:B5"/>
    <mergeCell ref="C4:C5"/>
  </mergeCells>
  <pageMargins left="0.75" right="0.75" top="1" bottom="1"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0"/>
  <sheetViews>
    <sheetView showZeros="0" workbookViewId="0">
      <selection activeCell="A14" sqref="A14:A15"/>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0" width="14.7416666666667" customWidth="1"/>
    <col min="11" max="11" width="17.875" customWidth="1"/>
    <col min="12" max="15" width="12.575" customWidth="1"/>
    <col min="16" max="16" width="14" customWidth="1"/>
    <col min="17" max="17" width="10.425" customWidth="1"/>
  </cols>
  <sheetData>
    <row r="1" ht="13.5" customHeight="1" spans="1:17">
      <c r="A1" s="31" t="s">
        <v>391</v>
      </c>
      <c r="B1" s="31"/>
      <c r="C1" s="31"/>
      <c r="D1" s="31"/>
      <c r="E1" s="31"/>
      <c r="F1" s="31"/>
      <c r="G1" s="31"/>
      <c r="H1" s="31"/>
      <c r="I1" s="31"/>
      <c r="J1" s="31"/>
      <c r="K1" s="31"/>
      <c r="L1" s="31"/>
      <c r="M1" s="31"/>
      <c r="N1" s="31"/>
      <c r="O1" s="51"/>
      <c r="P1" s="51"/>
      <c r="Q1" s="31"/>
    </row>
    <row r="2" ht="27.75" customHeight="1" spans="1:17">
      <c r="A2" s="75" t="s">
        <v>392</v>
      </c>
      <c r="B2" s="33"/>
      <c r="C2" s="33"/>
      <c r="D2" s="33"/>
      <c r="E2" s="33"/>
      <c r="F2" s="33"/>
      <c r="G2" s="33"/>
      <c r="H2" s="33"/>
      <c r="I2" s="33"/>
      <c r="J2" s="33"/>
      <c r="K2" s="108"/>
      <c r="L2" s="33"/>
      <c r="M2" s="33"/>
      <c r="N2" s="33"/>
      <c r="O2" s="108"/>
      <c r="P2" s="108"/>
      <c r="Q2" s="33"/>
    </row>
    <row r="3" ht="18.75" customHeight="1" spans="1:17">
      <c r="A3" s="117" t="str">
        <f>"单位名称："&amp;"玉溪市机关事务管理局"</f>
        <v>单位名称：玉溪市机关事务管理局</v>
      </c>
      <c r="B3" s="7"/>
      <c r="C3" s="7"/>
      <c r="D3" s="7"/>
      <c r="E3" s="7"/>
      <c r="F3" s="7"/>
      <c r="G3" s="7"/>
      <c r="H3" s="7"/>
      <c r="I3" s="7"/>
      <c r="J3" s="7"/>
      <c r="O3" s="83"/>
      <c r="P3" s="83"/>
      <c r="Q3" s="137" t="s">
        <v>2</v>
      </c>
    </row>
    <row r="4" ht="15.75" customHeight="1" spans="1:17">
      <c r="A4" s="35" t="s">
        <v>393</v>
      </c>
      <c r="B4" s="118" t="s">
        <v>394</v>
      </c>
      <c r="C4" s="118" t="s">
        <v>395</v>
      </c>
      <c r="D4" s="118" t="s">
        <v>396</v>
      </c>
      <c r="E4" s="118" t="s">
        <v>397</v>
      </c>
      <c r="F4" s="118" t="s">
        <v>398</v>
      </c>
      <c r="G4" s="119" t="s">
        <v>136</v>
      </c>
      <c r="H4" s="119"/>
      <c r="I4" s="119"/>
      <c r="J4" s="119"/>
      <c r="K4" s="129"/>
      <c r="L4" s="119"/>
      <c r="M4" s="119"/>
      <c r="N4" s="119"/>
      <c r="O4" s="130"/>
      <c r="P4" s="129"/>
      <c r="Q4" s="138"/>
    </row>
    <row r="5" ht="17.25" customHeight="1" spans="1:17">
      <c r="A5" s="38"/>
      <c r="B5" s="120"/>
      <c r="C5" s="120"/>
      <c r="D5" s="120"/>
      <c r="E5" s="120"/>
      <c r="F5" s="120"/>
      <c r="G5" s="120" t="s">
        <v>30</v>
      </c>
      <c r="H5" s="120" t="s">
        <v>33</v>
      </c>
      <c r="I5" s="120" t="s">
        <v>399</v>
      </c>
      <c r="J5" s="120" t="s">
        <v>400</v>
      </c>
      <c r="K5" s="131" t="s">
        <v>401</v>
      </c>
      <c r="L5" s="132" t="s">
        <v>402</v>
      </c>
      <c r="M5" s="132"/>
      <c r="N5" s="132"/>
      <c r="O5" s="133"/>
      <c r="P5" s="134"/>
      <c r="Q5" s="121"/>
    </row>
    <row r="6" ht="54" customHeight="1" spans="1:17">
      <c r="A6" s="41"/>
      <c r="B6" s="121"/>
      <c r="C6" s="121"/>
      <c r="D6" s="121"/>
      <c r="E6" s="121"/>
      <c r="F6" s="121"/>
      <c r="G6" s="121"/>
      <c r="H6" s="121" t="s">
        <v>32</v>
      </c>
      <c r="I6" s="121"/>
      <c r="J6" s="121"/>
      <c r="K6" s="135"/>
      <c r="L6" s="121" t="s">
        <v>32</v>
      </c>
      <c r="M6" s="121" t="s">
        <v>39</v>
      </c>
      <c r="N6" s="121" t="s">
        <v>143</v>
      </c>
      <c r="O6" s="136" t="s">
        <v>41</v>
      </c>
      <c r="P6" s="135" t="s">
        <v>42</v>
      </c>
      <c r="Q6" s="121" t="s">
        <v>43</v>
      </c>
    </row>
    <row r="7" ht="15" customHeight="1" spans="1:17">
      <c r="A7" s="42">
        <v>1</v>
      </c>
      <c r="B7" s="122">
        <v>2</v>
      </c>
      <c r="C7" s="122">
        <v>3</v>
      </c>
      <c r="D7" s="122">
        <v>4</v>
      </c>
      <c r="E7" s="122">
        <v>5</v>
      </c>
      <c r="F7" s="122">
        <v>6</v>
      </c>
      <c r="G7" s="123">
        <v>7</v>
      </c>
      <c r="H7" s="123">
        <v>8</v>
      </c>
      <c r="I7" s="123">
        <v>9</v>
      </c>
      <c r="J7" s="123">
        <v>10</v>
      </c>
      <c r="K7" s="123">
        <v>11</v>
      </c>
      <c r="L7" s="123">
        <v>12</v>
      </c>
      <c r="M7" s="123">
        <v>13</v>
      </c>
      <c r="N7" s="123">
        <v>14</v>
      </c>
      <c r="O7" s="123">
        <v>15</v>
      </c>
      <c r="P7" s="123">
        <v>16</v>
      </c>
      <c r="Q7" s="123">
        <v>17</v>
      </c>
    </row>
    <row r="8" ht="21" customHeight="1" spans="1:17">
      <c r="A8" s="99" t="s">
        <v>64</v>
      </c>
      <c r="B8" s="100"/>
      <c r="C8" s="100"/>
      <c r="D8" s="100"/>
      <c r="E8" s="124"/>
      <c r="F8" s="125">
        <v>45935891.74</v>
      </c>
      <c r="G8" s="46">
        <v>48936591.74</v>
      </c>
      <c r="H8" s="46">
        <v>48936591.74</v>
      </c>
      <c r="I8" s="46"/>
      <c r="J8" s="46"/>
      <c r="K8" s="46"/>
      <c r="L8" s="46"/>
      <c r="M8" s="46"/>
      <c r="N8" s="46"/>
      <c r="O8" s="46"/>
      <c r="P8" s="46"/>
      <c r="Q8" s="46"/>
    </row>
    <row r="9" ht="21" customHeight="1" spans="1:17">
      <c r="A9" s="126" t="s">
        <v>66</v>
      </c>
      <c r="B9" s="100"/>
      <c r="C9" s="100"/>
      <c r="D9" s="127"/>
      <c r="E9" s="128"/>
      <c r="F9" s="125">
        <v>45931691.74</v>
      </c>
      <c r="G9" s="46">
        <v>48932391.74</v>
      </c>
      <c r="H9" s="46">
        <v>48932391.74</v>
      </c>
      <c r="I9" s="46"/>
      <c r="J9" s="46"/>
      <c r="K9" s="46"/>
      <c r="L9" s="46"/>
      <c r="M9" s="46"/>
      <c r="N9" s="46"/>
      <c r="O9" s="46"/>
      <c r="P9" s="46"/>
      <c r="Q9" s="46"/>
    </row>
    <row r="10" ht="21" customHeight="1" spans="1:17">
      <c r="A10" s="99" t="str">
        <f>"      "&amp;"租赁费"</f>
        <v>      租赁费</v>
      </c>
      <c r="B10" s="100" t="s">
        <v>403</v>
      </c>
      <c r="C10" s="100" t="str">
        <f>"C21020000"&amp;"  "&amp;"房屋租赁服务"</f>
        <v>C21020000  房屋租赁服务</v>
      </c>
      <c r="D10" s="127" t="s">
        <v>404</v>
      </c>
      <c r="E10" s="128">
        <v>1</v>
      </c>
      <c r="F10" s="24">
        <v>37171833.4</v>
      </c>
      <c r="G10" s="46">
        <v>37171833.4</v>
      </c>
      <c r="H10" s="46">
        <v>37171833.4</v>
      </c>
      <c r="I10" s="46"/>
      <c r="J10" s="46"/>
      <c r="K10" s="46"/>
      <c r="L10" s="46"/>
      <c r="M10" s="46"/>
      <c r="N10" s="46"/>
      <c r="O10" s="46"/>
      <c r="P10" s="46"/>
      <c r="Q10" s="46"/>
    </row>
    <row r="11" ht="21" customHeight="1" spans="1:17">
      <c r="A11" s="99" t="str">
        <f>"      "&amp;"公车购置及运维费"</f>
        <v>      公车购置及运维费</v>
      </c>
      <c r="B11" s="100" t="s">
        <v>405</v>
      </c>
      <c r="C11" s="100" t="str">
        <f>"C23120301"&amp;"  "&amp;"车辆维修和保养服务"</f>
        <v>C23120301  车辆维修和保养服务</v>
      </c>
      <c r="D11" s="127" t="s">
        <v>406</v>
      </c>
      <c r="E11" s="128">
        <v>1</v>
      </c>
      <c r="F11" s="24">
        <v>5000</v>
      </c>
      <c r="G11" s="46">
        <v>5000</v>
      </c>
      <c r="H11" s="46">
        <v>5000</v>
      </c>
      <c r="I11" s="46"/>
      <c r="J11" s="46"/>
      <c r="K11" s="46"/>
      <c r="L11" s="46"/>
      <c r="M11" s="46"/>
      <c r="N11" s="46"/>
      <c r="O11" s="46"/>
      <c r="P11" s="46"/>
      <c r="Q11" s="46"/>
    </row>
    <row r="12" ht="21" customHeight="1" spans="1:17">
      <c r="A12" s="99" t="str">
        <f>"      "&amp;"公车购置及运维费"</f>
        <v>      公车购置及运维费</v>
      </c>
      <c r="B12" s="100" t="s">
        <v>407</v>
      </c>
      <c r="C12" s="100" t="str">
        <f>"C23120302"&amp;"  "&amp;"车辆加油、添加燃料服务"</f>
        <v>C23120302  车辆加油、添加燃料服务</v>
      </c>
      <c r="D12" s="127" t="s">
        <v>406</v>
      </c>
      <c r="E12" s="128">
        <v>1</v>
      </c>
      <c r="F12" s="24"/>
      <c r="G12" s="46">
        <v>3600</v>
      </c>
      <c r="H12" s="46">
        <v>3600</v>
      </c>
      <c r="I12" s="46"/>
      <c r="J12" s="46"/>
      <c r="K12" s="46"/>
      <c r="L12" s="46"/>
      <c r="M12" s="46"/>
      <c r="N12" s="46"/>
      <c r="O12" s="46"/>
      <c r="P12" s="46"/>
      <c r="Q12" s="46"/>
    </row>
    <row r="13" ht="21" customHeight="1" spans="1:17">
      <c r="A13" s="99" t="str">
        <f>"      "&amp;"公车购置及运维费"</f>
        <v>      公车购置及运维费</v>
      </c>
      <c r="B13" s="100" t="s">
        <v>408</v>
      </c>
      <c r="C13" s="100" t="str">
        <f>"C1804010201"&amp;"  "&amp;"机动车保险服务"</f>
        <v>C1804010201  机动车保险服务</v>
      </c>
      <c r="D13" s="127" t="s">
        <v>406</v>
      </c>
      <c r="E13" s="128">
        <v>1</v>
      </c>
      <c r="F13" s="24"/>
      <c r="G13" s="46">
        <v>3100</v>
      </c>
      <c r="H13" s="46">
        <v>3100</v>
      </c>
      <c r="I13" s="46"/>
      <c r="J13" s="46"/>
      <c r="K13" s="46"/>
      <c r="L13" s="46"/>
      <c r="M13" s="46"/>
      <c r="N13" s="46"/>
      <c r="O13" s="46"/>
      <c r="P13" s="46"/>
      <c r="Q13" s="46"/>
    </row>
    <row r="14" ht="21" customHeight="1" spans="1:17">
      <c r="A14" s="102" t="s">
        <v>270</v>
      </c>
      <c r="B14" s="100" t="s">
        <v>409</v>
      </c>
      <c r="C14" s="100" t="str">
        <f>"C21040001"&amp;"  "&amp;"物业管理服务"</f>
        <v>C21040001  物业管理服务</v>
      </c>
      <c r="D14" s="127" t="s">
        <v>406</v>
      </c>
      <c r="E14" s="128">
        <v>1</v>
      </c>
      <c r="F14" s="24">
        <v>1220698</v>
      </c>
      <c r="G14" s="46">
        <v>1220698</v>
      </c>
      <c r="H14" s="46">
        <v>1220698</v>
      </c>
      <c r="I14" s="46"/>
      <c r="J14" s="46"/>
      <c r="K14" s="46"/>
      <c r="L14" s="46"/>
      <c r="M14" s="46"/>
      <c r="N14" s="46"/>
      <c r="O14" s="46"/>
      <c r="P14" s="46"/>
      <c r="Q14" s="46"/>
    </row>
    <row r="15" ht="21" customHeight="1" spans="1:17">
      <c r="A15" s="102" t="s">
        <v>270</v>
      </c>
      <c r="B15" s="100" t="s">
        <v>410</v>
      </c>
      <c r="C15" s="100" t="str">
        <f>"C22040000"&amp;"  "&amp;"餐饮服务"</f>
        <v>C22040000  餐饮服务</v>
      </c>
      <c r="D15" s="127" t="s">
        <v>406</v>
      </c>
      <c r="E15" s="128">
        <v>1</v>
      </c>
      <c r="F15" s="24">
        <v>500000</v>
      </c>
      <c r="G15" s="46">
        <v>500000</v>
      </c>
      <c r="H15" s="46">
        <v>500000</v>
      </c>
      <c r="I15" s="46"/>
      <c r="J15" s="46"/>
      <c r="K15" s="46"/>
      <c r="L15" s="46"/>
      <c r="M15" s="46"/>
      <c r="N15" s="46"/>
      <c r="O15" s="46"/>
      <c r="P15" s="46"/>
      <c r="Q15" s="46"/>
    </row>
    <row r="16" ht="21" customHeight="1" spans="1:17">
      <c r="A16" s="99" t="str">
        <f>"      "&amp;"物业管理费"</f>
        <v>      物业管理费</v>
      </c>
      <c r="B16" s="100" t="s">
        <v>409</v>
      </c>
      <c r="C16" s="100" t="str">
        <f>"C21040001"&amp;"  "&amp;"物业管理服务"</f>
        <v>C21040001  物业管理服务</v>
      </c>
      <c r="D16" s="127" t="s">
        <v>404</v>
      </c>
      <c r="E16" s="128">
        <v>1</v>
      </c>
      <c r="F16" s="24">
        <v>7034160.34</v>
      </c>
      <c r="G16" s="46">
        <v>7034160.34</v>
      </c>
      <c r="H16" s="46">
        <v>7034160.34</v>
      </c>
      <c r="I16" s="46"/>
      <c r="J16" s="46"/>
      <c r="K16" s="46"/>
      <c r="L16" s="46"/>
      <c r="M16" s="46"/>
      <c r="N16" s="46"/>
      <c r="O16" s="46"/>
      <c r="P16" s="46"/>
      <c r="Q16" s="46"/>
    </row>
    <row r="17" ht="21" customHeight="1" spans="1:17">
      <c r="A17" s="99" t="str">
        <f>"      "&amp;"机关后勤购买服务经费"</f>
        <v>      机关后勤购买服务经费</v>
      </c>
      <c r="B17" s="100" t="s">
        <v>411</v>
      </c>
      <c r="C17" s="100" t="str">
        <f>"C22990000"&amp;"  "&amp;"其他会议、展览、住宿和餐饮服务"</f>
        <v>C22990000  其他会议、展览、住宿和餐饮服务</v>
      </c>
      <c r="D17" s="127" t="s">
        <v>406</v>
      </c>
      <c r="E17" s="128">
        <v>1</v>
      </c>
      <c r="F17" s="24"/>
      <c r="G17" s="46">
        <v>2994000</v>
      </c>
      <c r="H17" s="46">
        <v>2994000</v>
      </c>
      <c r="I17" s="46"/>
      <c r="J17" s="46"/>
      <c r="K17" s="46"/>
      <c r="L17" s="46"/>
      <c r="M17" s="46"/>
      <c r="N17" s="46"/>
      <c r="O17" s="46"/>
      <c r="P17" s="46"/>
      <c r="Q17" s="46"/>
    </row>
    <row r="18" ht="21" customHeight="1" spans="1:17">
      <c r="A18" s="126" t="s">
        <v>68</v>
      </c>
      <c r="B18" s="27"/>
      <c r="C18" s="27"/>
      <c r="D18" s="27"/>
      <c r="E18" s="27"/>
      <c r="F18" s="125">
        <v>4200</v>
      </c>
      <c r="G18" s="46">
        <v>4200</v>
      </c>
      <c r="H18" s="46">
        <v>4200</v>
      </c>
      <c r="I18" s="46"/>
      <c r="J18" s="46"/>
      <c r="K18" s="46"/>
      <c r="L18" s="46"/>
      <c r="M18" s="46"/>
      <c r="N18" s="46"/>
      <c r="O18" s="46"/>
      <c r="P18" s="46"/>
      <c r="Q18" s="46"/>
    </row>
    <row r="19" ht="21" customHeight="1" spans="1:17">
      <c r="A19" s="99" t="str">
        <f>"      "&amp;"一般公用经费"</f>
        <v>      一般公用经费</v>
      </c>
      <c r="B19" s="100" t="s">
        <v>412</v>
      </c>
      <c r="C19" s="100" t="str">
        <f>"A05040101"&amp;"  "&amp;"复印纸"</f>
        <v>A05040101  复印纸</v>
      </c>
      <c r="D19" s="127" t="s">
        <v>404</v>
      </c>
      <c r="E19" s="128">
        <v>1</v>
      </c>
      <c r="F19" s="24">
        <v>4200</v>
      </c>
      <c r="G19" s="46">
        <v>4200</v>
      </c>
      <c r="H19" s="46">
        <v>4200</v>
      </c>
      <c r="I19" s="46"/>
      <c r="J19" s="46"/>
      <c r="K19" s="46"/>
      <c r="L19" s="46"/>
      <c r="M19" s="46"/>
      <c r="N19" s="46"/>
      <c r="O19" s="46"/>
      <c r="P19" s="46"/>
      <c r="Q19" s="46"/>
    </row>
    <row r="20" ht="21" customHeight="1" spans="1:17">
      <c r="A20" s="103" t="s">
        <v>282</v>
      </c>
      <c r="B20" s="104"/>
      <c r="C20" s="104"/>
      <c r="D20" s="104"/>
      <c r="E20" s="124"/>
      <c r="F20" s="125">
        <v>45935891.74</v>
      </c>
      <c r="G20" s="46">
        <v>48936591.74</v>
      </c>
      <c r="H20" s="46">
        <v>48936591.74</v>
      </c>
      <c r="I20" s="46"/>
      <c r="J20" s="46"/>
      <c r="K20" s="46"/>
      <c r="L20" s="46"/>
      <c r="M20" s="46"/>
      <c r="N20" s="46"/>
      <c r="O20" s="46"/>
      <c r="P20" s="46"/>
      <c r="Q20" s="46"/>
    </row>
  </sheetData>
  <mergeCells count="17">
    <mergeCell ref="A1:Q1"/>
    <mergeCell ref="A2:Q2"/>
    <mergeCell ref="A3:E3"/>
    <mergeCell ref="G4:Q4"/>
    <mergeCell ref="L5:Q5"/>
    <mergeCell ref="A20:E20"/>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20"/>
  <sheetViews>
    <sheetView showZeros="0" workbookViewId="0">
      <selection activeCell="A12" sqref="A12:A13"/>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4" t="s">
        <v>413</v>
      </c>
      <c r="B1" s="84"/>
      <c r="C1" s="84"/>
      <c r="D1" s="84"/>
      <c r="E1" s="84"/>
      <c r="F1" s="84"/>
      <c r="G1" s="84"/>
      <c r="H1" s="85"/>
      <c r="I1" s="84"/>
      <c r="J1" s="84"/>
      <c r="K1" s="84"/>
      <c r="L1" s="106"/>
      <c r="M1" s="85"/>
      <c r="N1" s="107"/>
    </row>
    <row r="2" ht="27.75" customHeight="1" spans="1:14">
      <c r="A2" s="75" t="s">
        <v>414</v>
      </c>
      <c r="B2" s="86"/>
      <c r="C2" s="86"/>
      <c r="D2" s="86"/>
      <c r="E2" s="86"/>
      <c r="F2" s="86"/>
      <c r="G2" s="86"/>
      <c r="H2" s="87"/>
      <c r="I2" s="86"/>
      <c r="J2" s="86"/>
      <c r="K2" s="86"/>
      <c r="L2" s="108"/>
      <c r="M2" s="87"/>
      <c r="N2" s="86"/>
    </row>
    <row r="3" ht="18.75" customHeight="1" spans="1:14">
      <c r="A3" s="76" t="str">
        <f>"单位名称："&amp;"玉溪市机关事务管理局"</f>
        <v>单位名称：玉溪市机关事务管理局</v>
      </c>
      <c r="B3" s="77"/>
      <c r="C3" s="77"/>
      <c r="D3" s="77"/>
      <c r="E3" s="77"/>
      <c r="F3" s="77"/>
      <c r="G3" s="77"/>
      <c r="H3" s="88"/>
      <c r="I3" s="79"/>
      <c r="J3" s="79"/>
      <c r="K3" s="79"/>
      <c r="L3" s="83"/>
      <c r="M3" s="109"/>
      <c r="N3" s="110" t="s">
        <v>2</v>
      </c>
    </row>
    <row r="4" ht="15.75" customHeight="1" spans="1:14">
      <c r="A4" s="89" t="s">
        <v>393</v>
      </c>
      <c r="B4" s="90" t="s">
        <v>415</v>
      </c>
      <c r="C4" s="90" t="s">
        <v>416</v>
      </c>
      <c r="D4" s="91" t="s">
        <v>136</v>
      </c>
      <c r="E4" s="91"/>
      <c r="F4" s="91"/>
      <c r="G4" s="91"/>
      <c r="H4" s="92"/>
      <c r="I4" s="91"/>
      <c r="J4" s="91"/>
      <c r="K4" s="91"/>
      <c r="L4" s="111"/>
      <c r="M4" s="92"/>
      <c r="N4" s="112"/>
    </row>
    <row r="5" ht="17.25" customHeight="1" spans="1:14">
      <c r="A5" s="93"/>
      <c r="B5" s="94"/>
      <c r="C5" s="94"/>
      <c r="D5" s="94" t="s">
        <v>30</v>
      </c>
      <c r="E5" s="94" t="s">
        <v>33</v>
      </c>
      <c r="F5" s="94" t="s">
        <v>399</v>
      </c>
      <c r="G5" s="94" t="s">
        <v>400</v>
      </c>
      <c r="H5" s="95" t="s">
        <v>401</v>
      </c>
      <c r="I5" s="113" t="s">
        <v>402</v>
      </c>
      <c r="J5" s="113"/>
      <c r="K5" s="113"/>
      <c r="L5" s="114"/>
      <c r="M5" s="115"/>
      <c r="N5" s="97"/>
    </row>
    <row r="6" ht="54" customHeight="1" spans="1:14">
      <c r="A6" s="96"/>
      <c r="B6" s="97"/>
      <c r="C6" s="97"/>
      <c r="D6" s="97"/>
      <c r="E6" s="97"/>
      <c r="F6" s="97"/>
      <c r="G6" s="97"/>
      <c r="H6" s="98"/>
      <c r="I6" s="97" t="s">
        <v>32</v>
      </c>
      <c r="J6" s="97" t="s">
        <v>39</v>
      </c>
      <c r="K6" s="97" t="s">
        <v>143</v>
      </c>
      <c r="L6" s="116" t="s">
        <v>41</v>
      </c>
      <c r="M6" s="98" t="s">
        <v>42</v>
      </c>
      <c r="N6" s="97" t="s">
        <v>43</v>
      </c>
    </row>
    <row r="7" ht="15" customHeight="1" spans="1:14">
      <c r="A7" s="96">
        <v>1</v>
      </c>
      <c r="B7" s="97">
        <v>2</v>
      </c>
      <c r="C7" s="97">
        <v>3</v>
      </c>
      <c r="D7" s="98">
        <v>4</v>
      </c>
      <c r="E7" s="98">
        <v>5</v>
      </c>
      <c r="F7" s="98">
        <v>6</v>
      </c>
      <c r="G7" s="98">
        <v>7</v>
      </c>
      <c r="H7" s="98">
        <v>8</v>
      </c>
      <c r="I7" s="98">
        <v>9</v>
      </c>
      <c r="J7" s="98">
        <v>10</v>
      </c>
      <c r="K7" s="98">
        <v>11</v>
      </c>
      <c r="L7" s="98">
        <v>12</v>
      </c>
      <c r="M7" s="98">
        <v>13</v>
      </c>
      <c r="N7" s="98">
        <v>14</v>
      </c>
    </row>
    <row r="8" ht="21" customHeight="1" spans="1:14">
      <c r="A8" s="99" t="s">
        <v>64</v>
      </c>
      <c r="B8" s="100"/>
      <c r="C8" s="100"/>
      <c r="D8" s="46">
        <v>49005891.74</v>
      </c>
      <c r="E8" s="46">
        <v>49005891.74</v>
      </c>
      <c r="F8" s="46"/>
      <c r="G8" s="46"/>
      <c r="H8" s="46"/>
      <c r="I8" s="46"/>
      <c r="J8" s="46"/>
      <c r="K8" s="46"/>
      <c r="L8" s="46"/>
      <c r="M8" s="46"/>
      <c r="N8" s="46"/>
    </row>
    <row r="9" ht="21" customHeight="1" spans="1:14">
      <c r="A9" s="101" t="s">
        <v>66</v>
      </c>
      <c r="B9" s="100"/>
      <c r="C9" s="100"/>
      <c r="D9" s="46">
        <v>49005891.74</v>
      </c>
      <c r="E9" s="46">
        <v>49005891.74</v>
      </c>
      <c r="F9" s="46"/>
      <c r="G9" s="46"/>
      <c r="H9" s="46"/>
      <c r="I9" s="46"/>
      <c r="J9" s="46"/>
      <c r="K9" s="46"/>
      <c r="L9" s="46"/>
      <c r="M9" s="46"/>
      <c r="N9" s="46"/>
    </row>
    <row r="10" ht="21" customHeight="1" spans="1:14">
      <c r="A10" s="99" t="str">
        <f>"    "&amp;"租赁费"</f>
        <v>    租赁费</v>
      </c>
      <c r="B10" s="100" t="s">
        <v>417</v>
      </c>
      <c r="C10" s="100" t="s">
        <v>418</v>
      </c>
      <c r="D10" s="46">
        <v>37171833.4</v>
      </c>
      <c r="E10" s="46">
        <v>37171833.4</v>
      </c>
      <c r="F10" s="46"/>
      <c r="G10" s="46"/>
      <c r="H10" s="46"/>
      <c r="I10" s="46"/>
      <c r="J10" s="46"/>
      <c r="K10" s="46"/>
      <c r="L10" s="46"/>
      <c r="M10" s="46"/>
      <c r="N10" s="46"/>
    </row>
    <row r="11" ht="21" customHeight="1" spans="1:14">
      <c r="A11" s="99" t="str">
        <f>"    "&amp;"公车购置及运维费"</f>
        <v>    公车购置及运维费</v>
      </c>
      <c r="B11" s="100" t="s">
        <v>405</v>
      </c>
      <c r="C11" s="100" t="s">
        <v>419</v>
      </c>
      <c r="D11" s="46">
        <v>5000</v>
      </c>
      <c r="E11" s="46">
        <v>5000</v>
      </c>
      <c r="F11" s="46"/>
      <c r="G11" s="46"/>
      <c r="H11" s="46"/>
      <c r="I11" s="46"/>
      <c r="J11" s="46"/>
      <c r="K11" s="46"/>
      <c r="L11" s="46"/>
      <c r="M11" s="46"/>
      <c r="N11" s="46"/>
    </row>
    <row r="12" ht="21" customHeight="1" spans="1:14">
      <c r="A12" s="102" t="s">
        <v>270</v>
      </c>
      <c r="B12" s="100" t="s">
        <v>409</v>
      </c>
      <c r="C12" s="100" t="s">
        <v>420</v>
      </c>
      <c r="D12" s="46">
        <v>1220698</v>
      </c>
      <c r="E12" s="46">
        <v>1220698</v>
      </c>
      <c r="F12" s="46"/>
      <c r="G12" s="46"/>
      <c r="H12" s="46"/>
      <c r="I12" s="46"/>
      <c r="J12" s="46"/>
      <c r="K12" s="46"/>
      <c r="L12" s="46"/>
      <c r="M12" s="46"/>
      <c r="N12" s="46"/>
    </row>
    <row r="13" ht="21" customHeight="1" spans="1:14">
      <c r="A13" s="102" t="s">
        <v>270</v>
      </c>
      <c r="B13" s="100" t="s">
        <v>410</v>
      </c>
      <c r="C13" s="100" t="s">
        <v>421</v>
      </c>
      <c r="D13" s="46">
        <v>500000</v>
      </c>
      <c r="E13" s="46">
        <v>500000</v>
      </c>
      <c r="F13" s="46"/>
      <c r="G13" s="46"/>
      <c r="H13" s="46"/>
      <c r="I13" s="46"/>
      <c r="J13" s="46"/>
      <c r="K13" s="46"/>
      <c r="L13" s="46"/>
      <c r="M13" s="46"/>
      <c r="N13" s="46"/>
    </row>
    <row r="14" ht="21" customHeight="1" spans="1:14">
      <c r="A14" s="99" t="str">
        <f>"    "&amp;"物业管理费"</f>
        <v>    物业管理费</v>
      </c>
      <c r="B14" s="100" t="s">
        <v>409</v>
      </c>
      <c r="C14" s="100" t="s">
        <v>420</v>
      </c>
      <c r="D14" s="46">
        <v>7034160.34</v>
      </c>
      <c r="E14" s="46">
        <v>7034160.34</v>
      </c>
      <c r="F14" s="46"/>
      <c r="G14" s="46"/>
      <c r="H14" s="46"/>
      <c r="I14" s="46"/>
      <c r="J14" s="46"/>
      <c r="K14" s="46"/>
      <c r="L14" s="46"/>
      <c r="M14" s="46"/>
      <c r="N14" s="46"/>
    </row>
    <row r="15" ht="21" customHeight="1" spans="1:14">
      <c r="A15" s="99" t="str">
        <f>"    "&amp;"机关后勤购买服务经费"</f>
        <v>    机关后勤购买服务经费</v>
      </c>
      <c r="B15" s="100" t="s">
        <v>411</v>
      </c>
      <c r="C15" s="100" t="s">
        <v>421</v>
      </c>
      <c r="D15" s="46">
        <v>2994000</v>
      </c>
      <c r="E15" s="46">
        <v>2994000</v>
      </c>
      <c r="F15" s="46"/>
      <c r="G15" s="46"/>
      <c r="H15" s="46"/>
      <c r="I15" s="46"/>
      <c r="J15" s="46"/>
      <c r="K15" s="46"/>
      <c r="L15" s="46"/>
      <c r="M15" s="46"/>
      <c r="N15" s="46"/>
    </row>
    <row r="16" ht="21" customHeight="1" spans="1:14">
      <c r="A16" s="99" t="str">
        <f>"    "&amp;"工作业务经费"</f>
        <v>    工作业务经费</v>
      </c>
      <c r="B16" s="100" t="s">
        <v>422</v>
      </c>
      <c r="C16" s="100" t="s">
        <v>423</v>
      </c>
      <c r="D16" s="46">
        <v>31600</v>
      </c>
      <c r="E16" s="46">
        <v>31600</v>
      </c>
      <c r="F16" s="46"/>
      <c r="G16" s="46"/>
      <c r="H16" s="46"/>
      <c r="I16" s="46"/>
      <c r="J16" s="46"/>
      <c r="K16" s="46"/>
      <c r="L16" s="46"/>
      <c r="M16" s="46"/>
      <c r="N16" s="46"/>
    </row>
    <row r="17" ht="21" customHeight="1" spans="1:14">
      <c r="A17" s="99" t="str">
        <f>"    "&amp;"工作业务经费"</f>
        <v>    工作业务经费</v>
      </c>
      <c r="B17" s="100" t="s">
        <v>424</v>
      </c>
      <c r="C17" s="100" t="s">
        <v>425</v>
      </c>
      <c r="D17" s="46">
        <v>35600</v>
      </c>
      <c r="E17" s="46">
        <v>35600</v>
      </c>
      <c r="F17" s="46"/>
      <c r="G17" s="46"/>
      <c r="H17" s="46"/>
      <c r="I17" s="46"/>
      <c r="J17" s="46"/>
      <c r="K17" s="46"/>
      <c r="L17" s="46"/>
      <c r="M17" s="46"/>
      <c r="N17" s="46"/>
    </row>
    <row r="18" ht="21" customHeight="1" spans="1:14">
      <c r="A18" s="99" t="str">
        <f>"    "&amp;"一般公用经费"</f>
        <v>    一般公用经费</v>
      </c>
      <c r="B18" s="100" t="s">
        <v>426</v>
      </c>
      <c r="C18" s="100" t="s">
        <v>427</v>
      </c>
      <c r="D18" s="46">
        <v>3000</v>
      </c>
      <c r="E18" s="46">
        <v>3000</v>
      </c>
      <c r="F18" s="46"/>
      <c r="G18" s="46"/>
      <c r="H18" s="46"/>
      <c r="I18" s="46"/>
      <c r="J18" s="46"/>
      <c r="K18" s="46"/>
      <c r="L18" s="46"/>
      <c r="M18" s="46"/>
      <c r="N18" s="46"/>
    </row>
    <row r="19" ht="21" customHeight="1" spans="1:14">
      <c r="A19" s="99" t="str">
        <f>"    "&amp;"一般公用经费"</f>
        <v>    一般公用经费</v>
      </c>
      <c r="B19" s="100" t="s">
        <v>428</v>
      </c>
      <c r="C19" s="100" t="s">
        <v>429</v>
      </c>
      <c r="D19" s="46">
        <v>10000</v>
      </c>
      <c r="E19" s="46">
        <v>10000</v>
      </c>
      <c r="F19" s="46"/>
      <c r="G19" s="46"/>
      <c r="H19" s="46"/>
      <c r="I19" s="46"/>
      <c r="J19" s="46"/>
      <c r="K19" s="46"/>
      <c r="L19" s="46"/>
      <c r="M19" s="46"/>
      <c r="N19" s="46"/>
    </row>
    <row r="20" ht="21" customHeight="1" spans="1:14">
      <c r="A20" s="103" t="s">
        <v>282</v>
      </c>
      <c r="B20" s="104"/>
      <c r="C20" s="105"/>
      <c r="D20" s="46">
        <v>49005891.74</v>
      </c>
      <c r="E20" s="46">
        <v>49005891.74</v>
      </c>
      <c r="F20" s="46"/>
      <c r="G20" s="46"/>
      <c r="H20" s="46"/>
      <c r="I20" s="46"/>
      <c r="J20" s="46"/>
      <c r="K20" s="46"/>
      <c r="L20" s="46"/>
      <c r="M20" s="46"/>
      <c r="N20" s="46"/>
    </row>
  </sheetData>
  <mergeCells count="14">
    <mergeCell ref="A1:N1"/>
    <mergeCell ref="A2:N2"/>
    <mergeCell ref="A3:C3"/>
    <mergeCell ref="D4:N4"/>
    <mergeCell ref="I5:N5"/>
    <mergeCell ref="A20:C20"/>
    <mergeCell ref="A4:A6"/>
    <mergeCell ref="B4:B6"/>
    <mergeCell ref="C4:C6"/>
    <mergeCell ref="D5:D6"/>
    <mergeCell ref="E5:E6"/>
    <mergeCell ref="F5:F6"/>
    <mergeCell ref="G5:G6"/>
    <mergeCell ref="H5:H6"/>
  </mergeCells>
  <pageMargins left="0.75" right="0.75" top="1" bottom="1" header="0.5" footer="0.5"/>
  <pageSetup paperSize="9" scale="50"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C23" sqref="C23"/>
    </sheetView>
  </sheetViews>
  <sheetFormatPr defaultColWidth="9.14166666666667" defaultRowHeight="14.25" customHeight="1"/>
  <cols>
    <col min="1" max="1" width="31" customWidth="1"/>
    <col min="2" max="13" width="17.175" customWidth="1"/>
    <col min="14" max="14" width="17.0333333333333" customWidth="1"/>
  </cols>
  <sheetData>
    <row r="1" ht="13.5" customHeight="1" spans="1:14">
      <c r="A1" s="31" t="s">
        <v>430</v>
      </c>
      <c r="B1" s="31"/>
      <c r="C1" s="31"/>
      <c r="D1" s="31"/>
      <c r="E1" s="31"/>
      <c r="F1" s="31"/>
      <c r="G1" s="31"/>
      <c r="H1" s="31"/>
      <c r="I1" s="31"/>
      <c r="J1" s="31"/>
      <c r="K1" s="31"/>
      <c r="L1" s="31"/>
      <c r="M1" s="31"/>
      <c r="N1" s="51"/>
    </row>
    <row r="2" ht="27.75" customHeight="1" spans="1:14">
      <c r="A2" s="75" t="s">
        <v>431</v>
      </c>
      <c r="B2" s="33"/>
      <c r="C2" s="33"/>
      <c r="D2" s="33"/>
      <c r="E2" s="33"/>
      <c r="F2" s="33"/>
      <c r="G2" s="33"/>
      <c r="H2" s="33"/>
      <c r="I2" s="33"/>
      <c r="J2" s="33"/>
      <c r="K2" s="33"/>
      <c r="L2" s="33"/>
      <c r="M2" s="33"/>
      <c r="N2" s="33"/>
    </row>
    <row r="3" ht="18" customHeight="1" spans="1:14">
      <c r="A3" s="76" t="str">
        <f>"单位名称："&amp;"玉溪市机关事务管理局"</f>
        <v>单位名称：玉溪市机关事务管理局</v>
      </c>
      <c r="B3" s="77"/>
      <c r="C3" s="77"/>
      <c r="D3" s="78"/>
      <c r="E3" s="79"/>
      <c r="F3" s="79"/>
      <c r="G3" s="79"/>
      <c r="H3" s="79"/>
      <c r="I3" s="79"/>
      <c r="N3" s="83" t="s">
        <v>2</v>
      </c>
    </row>
    <row r="4" ht="19.5" customHeight="1" spans="1:14">
      <c r="A4" s="36" t="s">
        <v>432</v>
      </c>
      <c r="B4" s="53" t="s">
        <v>136</v>
      </c>
      <c r="C4" s="54"/>
      <c r="D4" s="54"/>
      <c r="E4" s="80" t="s">
        <v>433</v>
      </c>
      <c r="F4" s="80"/>
      <c r="G4" s="80"/>
      <c r="H4" s="80"/>
      <c r="I4" s="80"/>
      <c r="J4" s="80"/>
      <c r="K4" s="80"/>
      <c r="L4" s="80"/>
      <c r="M4" s="80"/>
      <c r="N4" s="80"/>
    </row>
    <row r="5" ht="40.5" customHeight="1" spans="1:14">
      <c r="A5" s="42"/>
      <c r="B5" s="39" t="s">
        <v>30</v>
      </c>
      <c r="C5" s="35" t="s">
        <v>33</v>
      </c>
      <c r="D5" s="81" t="s">
        <v>434</v>
      </c>
      <c r="E5" s="80" t="s">
        <v>435</v>
      </c>
      <c r="F5" s="80" t="s">
        <v>436</v>
      </c>
      <c r="G5" s="80" t="s">
        <v>437</v>
      </c>
      <c r="H5" s="80" t="s">
        <v>438</v>
      </c>
      <c r="I5" s="80" t="s">
        <v>439</v>
      </c>
      <c r="J5" s="80" t="s">
        <v>440</v>
      </c>
      <c r="K5" s="80" t="s">
        <v>441</v>
      </c>
      <c r="L5" s="80" t="s">
        <v>442</v>
      </c>
      <c r="M5" s="80" t="s">
        <v>443</v>
      </c>
      <c r="N5" s="80" t="s">
        <v>444</v>
      </c>
    </row>
    <row r="6" ht="19.5" customHeight="1" spans="1:14">
      <c r="A6" s="43">
        <v>1</v>
      </c>
      <c r="B6" s="43">
        <v>2</v>
      </c>
      <c r="C6" s="43">
        <v>3</v>
      </c>
      <c r="D6" s="53">
        <v>4</v>
      </c>
      <c r="E6" s="42">
        <v>5</v>
      </c>
      <c r="F6" s="42">
        <v>6</v>
      </c>
      <c r="G6" s="42">
        <v>7</v>
      </c>
      <c r="H6" s="82">
        <v>8</v>
      </c>
      <c r="I6" s="42">
        <v>9</v>
      </c>
      <c r="J6" s="42">
        <v>10</v>
      </c>
      <c r="K6" s="42">
        <v>11</v>
      </c>
      <c r="L6" s="82">
        <v>12</v>
      </c>
      <c r="M6" s="42">
        <v>13</v>
      </c>
      <c r="N6" s="42">
        <v>14</v>
      </c>
    </row>
    <row r="7" ht="20.25" customHeight="1" spans="1:14">
      <c r="A7" s="44"/>
      <c r="B7" s="46"/>
      <c r="C7" s="46"/>
      <c r="D7" s="46"/>
      <c r="E7" s="46"/>
      <c r="F7" s="46"/>
      <c r="G7" s="46"/>
      <c r="H7" s="46"/>
      <c r="I7" s="46"/>
      <c r="J7" s="46"/>
      <c r="K7" s="46"/>
      <c r="L7" s="46"/>
      <c r="M7" s="46"/>
      <c r="N7" s="46"/>
    </row>
    <row r="8" ht="20.25" customHeight="1" spans="1:14">
      <c r="A8" s="44"/>
      <c r="B8" s="46"/>
      <c r="C8" s="46"/>
      <c r="D8" s="46"/>
      <c r="E8" s="46"/>
      <c r="F8" s="46"/>
      <c r="G8" s="46"/>
      <c r="H8" s="46"/>
      <c r="I8" s="46"/>
      <c r="J8" s="46"/>
      <c r="K8" s="46"/>
      <c r="L8" s="46"/>
      <c r="M8" s="46"/>
      <c r="N8" s="46"/>
    </row>
    <row r="9" ht="20.25" customHeight="1" spans="1:14">
      <c r="A9" s="72" t="s">
        <v>30</v>
      </c>
      <c r="B9" s="46"/>
      <c r="C9" s="46"/>
      <c r="D9" s="46"/>
      <c r="E9" s="46"/>
      <c r="F9" s="46"/>
      <c r="G9" s="46"/>
      <c r="H9" s="46"/>
      <c r="I9" s="46"/>
      <c r="J9" s="46"/>
      <c r="K9" s="46"/>
      <c r="L9" s="46"/>
      <c r="M9" s="46"/>
      <c r="N9" s="46"/>
    </row>
    <row r="10" ht="24" customHeight="1" spans="1:1">
      <c r="A10" s="50" t="s">
        <v>445</v>
      </c>
    </row>
  </sheetData>
  <mergeCells count="6">
    <mergeCell ref="A1:N1"/>
    <mergeCell ref="A2:N2"/>
    <mergeCell ref="A3:I3"/>
    <mergeCell ref="B4:D4"/>
    <mergeCell ref="E4:N4"/>
    <mergeCell ref="A4:A5"/>
  </mergeCells>
  <pageMargins left="0.75" right="0.75" top="1" bottom="1" header="0.5" footer="0.5"/>
  <pageSetup paperSize="9" scale="52"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B17" sqref="B17"/>
    </sheetView>
  </sheetViews>
  <sheetFormatPr defaultColWidth="9.14166666666667" defaultRowHeight="12" customHeight="1" outlineLevelRow="7"/>
  <cols>
    <col min="1" max="1" width="26.625" customWidth="1"/>
    <col min="2" max="2" width="24.87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19.25" customWidth="1"/>
  </cols>
  <sheetData>
    <row r="1" customHeight="1" spans="1:10">
      <c r="A1" s="31" t="s">
        <v>446</v>
      </c>
      <c r="B1" s="31"/>
      <c r="C1" s="31"/>
      <c r="D1" s="31"/>
      <c r="E1" s="31"/>
      <c r="F1" s="31"/>
      <c r="G1" s="31"/>
      <c r="H1" s="31"/>
      <c r="I1" s="31"/>
      <c r="J1" s="51"/>
    </row>
    <row r="2" ht="28.5" customHeight="1" spans="1:10">
      <c r="A2" s="67" t="s">
        <v>447</v>
      </c>
      <c r="B2" s="68"/>
      <c r="C2" s="68"/>
      <c r="D2" s="68"/>
      <c r="E2" s="68"/>
      <c r="F2" s="69"/>
      <c r="G2" s="68"/>
      <c r="H2" s="69"/>
      <c r="I2" s="69"/>
      <c r="J2" s="68"/>
    </row>
    <row r="3" ht="15" customHeight="1" spans="1:1">
      <c r="A3" s="5" t="str">
        <f>"单位名称："&amp;"玉溪市机关事务管理局"</f>
        <v>单位名称：玉溪市机关事务管理局</v>
      </c>
    </row>
    <row r="4" ht="14.25" customHeight="1" spans="1:10">
      <c r="A4" s="70" t="s">
        <v>285</v>
      </c>
      <c r="B4" s="70" t="s">
        <v>286</v>
      </c>
      <c r="C4" s="70" t="s">
        <v>287</v>
      </c>
      <c r="D4" s="70" t="s">
        <v>288</v>
      </c>
      <c r="E4" s="70" t="s">
        <v>289</v>
      </c>
      <c r="F4" s="56" t="s">
        <v>290</v>
      </c>
      <c r="G4" s="70" t="s">
        <v>291</v>
      </c>
      <c r="H4" s="56" t="s">
        <v>292</v>
      </c>
      <c r="I4" s="56" t="s">
        <v>293</v>
      </c>
      <c r="J4" s="70" t="s">
        <v>294</v>
      </c>
    </row>
    <row r="5" ht="14.25" customHeight="1" spans="1:10">
      <c r="A5" s="70">
        <v>1</v>
      </c>
      <c r="B5" s="70">
        <v>2</v>
      </c>
      <c r="C5" s="70">
        <v>3</v>
      </c>
      <c r="D5" s="70">
        <v>4</v>
      </c>
      <c r="E5" s="70">
        <v>5</v>
      </c>
      <c r="F5" s="56">
        <v>6</v>
      </c>
      <c r="G5" s="70">
        <v>7</v>
      </c>
      <c r="H5" s="56">
        <v>8</v>
      </c>
      <c r="I5" s="56">
        <v>9</v>
      </c>
      <c r="J5" s="70">
        <v>10</v>
      </c>
    </row>
    <row r="6" ht="15" customHeight="1" spans="1:10">
      <c r="A6" s="44"/>
      <c r="B6" s="71"/>
      <c r="C6" s="71"/>
      <c r="D6" s="71"/>
      <c r="E6" s="72"/>
      <c r="F6" s="73"/>
      <c r="G6" s="72"/>
      <c r="H6" s="73"/>
      <c r="I6" s="73"/>
      <c r="J6" s="72"/>
    </row>
    <row r="7" ht="20" customHeight="1" spans="1:10">
      <c r="A7" s="44"/>
      <c r="B7" s="45"/>
      <c r="C7" s="45"/>
      <c r="D7" s="45"/>
      <c r="E7" s="44"/>
      <c r="F7" s="45"/>
      <c r="G7" s="44"/>
      <c r="H7" s="45"/>
      <c r="I7" s="45"/>
      <c r="J7" s="44"/>
    </row>
    <row r="8" ht="24" customHeight="1" spans="1:1">
      <c r="A8" s="74" t="s">
        <v>445</v>
      </c>
    </row>
  </sheetData>
  <mergeCells count="3">
    <mergeCell ref="A1:J1"/>
    <mergeCell ref="A2:J2"/>
    <mergeCell ref="A3:H3"/>
  </mergeCells>
  <pageMargins left="0.75" right="0.75" top="1" bottom="1" header="0.5" footer="0.5"/>
  <pageSetup paperSize="9" scale="7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26"/>
  <sheetViews>
    <sheetView showZeros="0" workbookViewId="0">
      <selection activeCell="A1" sqref="A1:H1"/>
    </sheetView>
  </sheetViews>
  <sheetFormatPr defaultColWidth="8.85" defaultRowHeight="15" customHeight="1" outlineLevelCol="7"/>
  <cols>
    <col min="1" max="1" width="36.0333333333333" customWidth="1"/>
    <col min="2" max="2" width="19.7416666666667" customWidth="1"/>
    <col min="3" max="3" width="33.3166666666667" customWidth="1"/>
    <col min="4" max="4" width="26.75" customWidth="1"/>
    <col min="5" max="6" width="8.98333333333333" customWidth="1"/>
    <col min="7" max="8" width="15.1333333333333" customWidth="1"/>
  </cols>
  <sheetData>
    <row r="1" ht="18.75" customHeight="1" spans="1:8">
      <c r="A1" s="57" t="s">
        <v>448</v>
      </c>
      <c r="B1" s="57"/>
      <c r="C1" s="57"/>
      <c r="D1" s="57"/>
      <c r="E1" s="57"/>
      <c r="F1" s="57"/>
      <c r="G1" s="57"/>
      <c r="H1" s="57" t="s">
        <v>448</v>
      </c>
    </row>
    <row r="2" ht="28.5" customHeight="1" spans="1:8">
      <c r="A2" s="58" t="s">
        <v>449</v>
      </c>
      <c r="B2" s="58"/>
      <c r="C2" s="58"/>
      <c r="D2" s="58"/>
      <c r="E2" s="58"/>
      <c r="F2" s="58"/>
      <c r="G2" s="58"/>
      <c r="H2" s="58"/>
    </row>
    <row r="3" ht="18.75" customHeight="1" spans="1:8">
      <c r="A3" s="59" t="str">
        <f>"单位名称："&amp;"玉溪市机关事务管理局"</f>
        <v>单位名称：玉溪市机关事务管理局</v>
      </c>
      <c r="B3" s="59"/>
      <c r="C3" s="59"/>
      <c r="D3" s="59"/>
      <c r="E3" s="59"/>
      <c r="F3" s="59"/>
      <c r="G3" s="59"/>
      <c r="H3" s="59"/>
    </row>
    <row r="4" ht="18.75" customHeight="1" spans="1:8">
      <c r="A4" s="60" t="s">
        <v>129</v>
      </c>
      <c r="B4" s="60" t="s">
        <v>450</v>
      </c>
      <c r="C4" s="60" t="s">
        <v>451</v>
      </c>
      <c r="D4" s="60" t="s">
        <v>452</v>
      </c>
      <c r="E4" s="60" t="s">
        <v>453</v>
      </c>
      <c r="F4" s="60" t="s">
        <v>454</v>
      </c>
      <c r="G4" s="60"/>
      <c r="H4" s="60"/>
    </row>
    <row r="5" ht="18.75" customHeight="1" spans="1:8">
      <c r="A5" s="60"/>
      <c r="B5" s="60"/>
      <c r="C5" s="60"/>
      <c r="D5" s="60"/>
      <c r="E5" s="60"/>
      <c r="F5" s="60" t="s">
        <v>397</v>
      </c>
      <c r="G5" s="60" t="s">
        <v>455</v>
      </c>
      <c r="H5" s="60" t="s">
        <v>456</v>
      </c>
    </row>
    <row r="6" ht="18.75" customHeight="1" spans="1:8">
      <c r="A6" s="61" t="s">
        <v>44</v>
      </c>
      <c r="B6" s="61" t="s">
        <v>45</v>
      </c>
      <c r="C6" s="61" t="s">
        <v>46</v>
      </c>
      <c r="D6" s="61" t="s">
        <v>47</v>
      </c>
      <c r="E6" s="61" t="s">
        <v>48</v>
      </c>
      <c r="F6" s="61" t="s">
        <v>49</v>
      </c>
      <c r="G6" s="61" t="s">
        <v>50</v>
      </c>
      <c r="H6" s="61" t="s">
        <v>51</v>
      </c>
    </row>
    <row r="7" ht="18" customHeight="1" spans="1:8">
      <c r="A7" s="62" t="s">
        <v>64</v>
      </c>
      <c r="B7" s="62"/>
      <c r="C7" s="62"/>
      <c r="D7" s="62"/>
      <c r="E7" s="63"/>
      <c r="F7" s="64">
        <v>43</v>
      </c>
      <c r="G7" s="65">
        <v>93400</v>
      </c>
      <c r="H7" s="65">
        <v>149400</v>
      </c>
    </row>
    <row r="8" ht="18" customHeight="1" spans="1:8">
      <c r="A8" s="66" t="s">
        <v>68</v>
      </c>
      <c r="B8" s="62" t="s">
        <v>457</v>
      </c>
      <c r="C8" s="62" t="s">
        <v>458</v>
      </c>
      <c r="D8" s="62" t="s">
        <v>459</v>
      </c>
      <c r="E8" s="63" t="s">
        <v>460</v>
      </c>
      <c r="F8" s="64">
        <v>1</v>
      </c>
      <c r="G8" s="65">
        <v>3700</v>
      </c>
      <c r="H8" s="65">
        <v>3700</v>
      </c>
    </row>
    <row r="9" ht="18" customHeight="1" spans="1:8">
      <c r="A9" s="66" t="s">
        <v>68</v>
      </c>
      <c r="B9" s="62" t="s">
        <v>457</v>
      </c>
      <c r="C9" s="62" t="s">
        <v>461</v>
      </c>
      <c r="D9" s="62" t="s">
        <v>462</v>
      </c>
      <c r="E9" s="63" t="s">
        <v>460</v>
      </c>
      <c r="F9" s="64">
        <v>1</v>
      </c>
      <c r="G9" s="65">
        <v>8000</v>
      </c>
      <c r="H9" s="65">
        <v>8000</v>
      </c>
    </row>
    <row r="10" ht="18" customHeight="1" spans="1:8">
      <c r="A10" s="66" t="s">
        <v>68</v>
      </c>
      <c r="B10" s="62" t="s">
        <v>457</v>
      </c>
      <c r="C10" s="62" t="s">
        <v>463</v>
      </c>
      <c r="D10" s="62" t="s">
        <v>464</v>
      </c>
      <c r="E10" s="63" t="s">
        <v>465</v>
      </c>
      <c r="F10" s="64">
        <v>2</v>
      </c>
      <c r="G10" s="65">
        <v>1500</v>
      </c>
      <c r="H10" s="65">
        <v>3000</v>
      </c>
    </row>
    <row r="11" ht="18" customHeight="1" spans="1:8">
      <c r="A11" s="66" t="s">
        <v>68</v>
      </c>
      <c r="B11" s="62" t="s">
        <v>457</v>
      </c>
      <c r="C11" s="62" t="s">
        <v>466</v>
      </c>
      <c r="D11" s="62" t="s">
        <v>467</v>
      </c>
      <c r="E11" s="63" t="s">
        <v>465</v>
      </c>
      <c r="F11" s="64">
        <v>4</v>
      </c>
      <c r="G11" s="65">
        <v>1600</v>
      </c>
      <c r="H11" s="65">
        <v>6400</v>
      </c>
    </row>
    <row r="12" ht="18" customHeight="1" spans="1:8">
      <c r="A12" s="66" t="s">
        <v>68</v>
      </c>
      <c r="B12" s="62" t="s">
        <v>457</v>
      </c>
      <c r="C12" s="62" t="s">
        <v>468</v>
      </c>
      <c r="D12" s="62" t="s">
        <v>469</v>
      </c>
      <c r="E12" s="63" t="s">
        <v>465</v>
      </c>
      <c r="F12" s="64">
        <v>20</v>
      </c>
      <c r="G12" s="65">
        <v>2400</v>
      </c>
      <c r="H12" s="65">
        <v>48000</v>
      </c>
    </row>
    <row r="13" ht="18" customHeight="1" spans="1:8">
      <c r="A13" s="66" t="s">
        <v>68</v>
      </c>
      <c r="B13" s="62" t="s">
        <v>457</v>
      </c>
      <c r="C13" s="62" t="s">
        <v>470</v>
      </c>
      <c r="D13" s="62" t="s">
        <v>471</v>
      </c>
      <c r="E13" s="63" t="s">
        <v>460</v>
      </c>
      <c r="F13" s="64">
        <v>1</v>
      </c>
      <c r="G13" s="65">
        <v>15000</v>
      </c>
      <c r="H13" s="65">
        <v>15000</v>
      </c>
    </row>
    <row r="14" ht="18" customHeight="1" spans="1:8">
      <c r="A14" s="66" t="s">
        <v>68</v>
      </c>
      <c r="B14" s="62" t="s">
        <v>457</v>
      </c>
      <c r="C14" s="62" t="s">
        <v>468</v>
      </c>
      <c r="D14" s="62" t="s">
        <v>472</v>
      </c>
      <c r="E14" s="63" t="s">
        <v>473</v>
      </c>
      <c r="F14" s="64">
        <v>1</v>
      </c>
      <c r="G14" s="65">
        <v>12000</v>
      </c>
      <c r="H14" s="65">
        <v>12000</v>
      </c>
    </row>
    <row r="15" ht="18" customHeight="1" spans="1:8">
      <c r="A15" s="66" t="s">
        <v>68</v>
      </c>
      <c r="B15" s="62" t="s">
        <v>457</v>
      </c>
      <c r="C15" s="62" t="s">
        <v>468</v>
      </c>
      <c r="D15" s="62" t="s">
        <v>474</v>
      </c>
      <c r="E15" s="63" t="s">
        <v>473</v>
      </c>
      <c r="F15" s="64">
        <v>1</v>
      </c>
      <c r="G15" s="65">
        <v>5000</v>
      </c>
      <c r="H15" s="65">
        <v>5000</v>
      </c>
    </row>
    <row r="16" ht="18" customHeight="1" spans="1:8">
      <c r="A16" s="66" t="s">
        <v>68</v>
      </c>
      <c r="B16" s="62" t="s">
        <v>457</v>
      </c>
      <c r="C16" s="62" t="s">
        <v>468</v>
      </c>
      <c r="D16" s="62" t="s">
        <v>475</v>
      </c>
      <c r="E16" s="63" t="s">
        <v>465</v>
      </c>
      <c r="F16" s="64">
        <v>1</v>
      </c>
      <c r="G16" s="65">
        <v>2500</v>
      </c>
      <c r="H16" s="65">
        <v>2500</v>
      </c>
    </row>
    <row r="17" ht="18" customHeight="1" spans="1:8">
      <c r="A17" s="66" t="s">
        <v>68</v>
      </c>
      <c r="B17" s="62" t="s">
        <v>457</v>
      </c>
      <c r="C17" s="62" t="s">
        <v>458</v>
      </c>
      <c r="D17" s="62" t="s">
        <v>476</v>
      </c>
      <c r="E17" s="63" t="s">
        <v>460</v>
      </c>
      <c r="F17" s="64">
        <v>2</v>
      </c>
      <c r="G17" s="65">
        <v>2800</v>
      </c>
      <c r="H17" s="65">
        <v>5600</v>
      </c>
    </row>
    <row r="18" ht="18" customHeight="1" spans="1:8">
      <c r="A18" s="66" t="s">
        <v>68</v>
      </c>
      <c r="B18" s="62" t="s">
        <v>457</v>
      </c>
      <c r="C18" s="62" t="s">
        <v>468</v>
      </c>
      <c r="D18" s="62" t="s">
        <v>474</v>
      </c>
      <c r="E18" s="63" t="s">
        <v>473</v>
      </c>
      <c r="F18" s="64">
        <v>1</v>
      </c>
      <c r="G18" s="65">
        <v>5000</v>
      </c>
      <c r="H18" s="65">
        <v>5000</v>
      </c>
    </row>
    <row r="19" ht="18" customHeight="1" spans="1:8">
      <c r="A19" s="66" t="s">
        <v>68</v>
      </c>
      <c r="B19" s="62" t="s">
        <v>457</v>
      </c>
      <c r="C19" s="62" t="s">
        <v>458</v>
      </c>
      <c r="D19" s="62" t="s">
        <v>477</v>
      </c>
      <c r="E19" s="63" t="s">
        <v>460</v>
      </c>
      <c r="F19" s="64">
        <v>1</v>
      </c>
      <c r="G19" s="65">
        <v>4200</v>
      </c>
      <c r="H19" s="65">
        <v>4200</v>
      </c>
    </row>
    <row r="20" ht="18" customHeight="1" spans="1:8">
      <c r="A20" s="66" t="s">
        <v>68</v>
      </c>
      <c r="B20" s="62" t="s">
        <v>457</v>
      </c>
      <c r="C20" s="62" t="s">
        <v>458</v>
      </c>
      <c r="D20" s="62" t="s">
        <v>478</v>
      </c>
      <c r="E20" s="63" t="s">
        <v>460</v>
      </c>
      <c r="F20" s="64">
        <v>1</v>
      </c>
      <c r="G20" s="65">
        <v>4900</v>
      </c>
      <c r="H20" s="65">
        <v>4900</v>
      </c>
    </row>
    <row r="21" ht="18" customHeight="1" spans="1:8">
      <c r="A21" s="66" t="s">
        <v>68</v>
      </c>
      <c r="B21" s="62" t="s">
        <v>457</v>
      </c>
      <c r="C21" s="62" t="s">
        <v>479</v>
      </c>
      <c r="D21" s="62" t="s">
        <v>480</v>
      </c>
      <c r="E21" s="63" t="s">
        <v>460</v>
      </c>
      <c r="F21" s="64">
        <v>1</v>
      </c>
      <c r="G21" s="65">
        <v>3000</v>
      </c>
      <c r="H21" s="65">
        <v>3000</v>
      </c>
    </row>
    <row r="22" ht="18" customHeight="1" spans="1:8">
      <c r="A22" s="66" t="s">
        <v>68</v>
      </c>
      <c r="B22" s="62" t="s">
        <v>481</v>
      </c>
      <c r="C22" s="62" t="s">
        <v>482</v>
      </c>
      <c r="D22" s="62" t="s">
        <v>483</v>
      </c>
      <c r="E22" s="63" t="s">
        <v>460</v>
      </c>
      <c r="F22" s="64">
        <v>1</v>
      </c>
      <c r="G22" s="65">
        <v>1100</v>
      </c>
      <c r="H22" s="65">
        <v>1100</v>
      </c>
    </row>
    <row r="23" ht="18" customHeight="1" spans="1:8">
      <c r="A23" s="66" t="s">
        <v>68</v>
      </c>
      <c r="B23" s="62" t="s">
        <v>481</v>
      </c>
      <c r="C23" s="62" t="s">
        <v>482</v>
      </c>
      <c r="D23" s="62" t="s">
        <v>484</v>
      </c>
      <c r="E23" s="63" t="s">
        <v>460</v>
      </c>
      <c r="F23" s="64">
        <v>1</v>
      </c>
      <c r="G23" s="65">
        <v>9800</v>
      </c>
      <c r="H23" s="65">
        <v>9800</v>
      </c>
    </row>
    <row r="24" ht="18" customHeight="1" spans="1:8">
      <c r="A24" s="66" t="s">
        <v>68</v>
      </c>
      <c r="B24" s="62" t="s">
        <v>481</v>
      </c>
      <c r="C24" s="62" t="s">
        <v>482</v>
      </c>
      <c r="D24" s="62" t="s">
        <v>485</v>
      </c>
      <c r="E24" s="63" t="s">
        <v>460</v>
      </c>
      <c r="F24" s="64">
        <v>1</v>
      </c>
      <c r="G24" s="65">
        <v>9600</v>
      </c>
      <c r="H24" s="65">
        <v>9600</v>
      </c>
    </row>
    <row r="25" ht="18" customHeight="1" spans="1:8">
      <c r="A25" s="66" t="s">
        <v>68</v>
      </c>
      <c r="B25" s="62" t="s">
        <v>481</v>
      </c>
      <c r="C25" s="62" t="s">
        <v>482</v>
      </c>
      <c r="D25" s="62" t="s">
        <v>486</v>
      </c>
      <c r="E25" s="63" t="s">
        <v>487</v>
      </c>
      <c r="F25" s="64">
        <v>2</v>
      </c>
      <c r="G25" s="65">
        <v>1300</v>
      </c>
      <c r="H25" s="65">
        <v>2600</v>
      </c>
    </row>
    <row r="26" ht="18" customHeight="1" spans="1:8">
      <c r="A26" s="63" t="s">
        <v>30</v>
      </c>
      <c r="B26" s="63"/>
      <c r="C26" s="63"/>
      <c r="D26" s="63"/>
      <c r="E26" s="63"/>
      <c r="F26" s="64">
        <v>43</v>
      </c>
      <c r="G26" s="65"/>
      <c r="H26" s="65">
        <v>149400</v>
      </c>
    </row>
  </sheetData>
  <mergeCells count="10">
    <mergeCell ref="A1:H1"/>
    <mergeCell ref="A2:H2"/>
    <mergeCell ref="A3:H3"/>
    <mergeCell ref="F4:H4"/>
    <mergeCell ref="A26:E26"/>
    <mergeCell ref="A4:A5"/>
    <mergeCell ref="B4:B5"/>
    <mergeCell ref="C4:C5"/>
    <mergeCell ref="D4:D5"/>
    <mergeCell ref="E4:E5"/>
  </mergeCells>
  <pageMargins left="0.75" right="0.75" top="1" bottom="1" header="0.5" footer="0.5"/>
  <pageSetup paperSize="9" scale="8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tabSelected="1" workbookViewId="0">
      <selection activeCell="G30" sqref="G30"/>
    </sheetView>
  </sheetViews>
  <sheetFormatPr defaultColWidth="9.14166666666667" defaultRowHeight="14.25" customHeight="1"/>
  <cols>
    <col min="1" max="1" width="16.3166666666667" customWidth="1"/>
    <col min="2" max="2" width="25.375" customWidth="1"/>
    <col min="3" max="3" width="21.875" customWidth="1"/>
    <col min="4" max="7" width="19.6" customWidth="1"/>
    <col min="8" max="8" width="15.425" customWidth="1"/>
    <col min="9" max="11" width="19.6" customWidth="1"/>
  </cols>
  <sheetData>
    <row r="1" ht="13.5" customHeight="1" spans="1:11">
      <c r="A1" s="31" t="s">
        <v>488</v>
      </c>
      <c r="B1" s="31"/>
      <c r="C1" s="31"/>
      <c r="D1" s="32"/>
      <c r="E1" s="32"/>
      <c r="F1" s="32"/>
      <c r="G1" s="32"/>
      <c r="H1" s="31"/>
      <c r="I1" s="31"/>
      <c r="J1" s="31"/>
      <c r="K1" s="51"/>
    </row>
    <row r="2" ht="28.5" customHeight="1" spans="1:11">
      <c r="A2" s="33" t="s">
        <v>489</v>
      </c>
      <c r="B2" s="33"/>
      <c r="C2" s="33"/>
      <c r="D2" s="33"/>
      <c r="E2" s="33"/>
      <c r="F2" s="33"/>
      <c r="G2" s="33"/>
      <c r="H2" s="33"/>
      <c r="I2" s="33"/>
      <c r="J2" s="33"/>
      <c r="K2" s="33"/>
    </row>
    <row r="3" ht="13.5" customHeight="1" spans="1:11">
      <c r="A3" s="5" t="str">
        <f>"单位名称："&amp;"玉溪市机关事务管理局"</f>
        <v>单位名称：玉溪市机关事务管理局</v>
      </c>
      <c r="B3" s="6"/>
      <c r="C3" s="6"/>
      <c r="D3" s="6"/>
      <c r="E3" s="6"/>
      <c r="F3" s="6"/>
      <c r="G3" s="6"/>
      <c r="H3" s="7"/>
      <c r="I3" s="7"/>
      <c r="J3" s="7"/>
      <c r="K3" s="52" t="s">
        <v>2</v>
      </c>
    </row>
    <row r="4" ht="21.75" customHeight="1" spans="1:11">
      <c r="A4" s="34" t="s">
        <v>265</v>
      </c>
      <c r="B4" s="34" t="s">
        <v>131</v>
      </c>
      <c r="C4" s="34" t="s">
        <v>266</v>
      </c>
      <c r="D4" s="35" t="s">
        <v>132</v>
      </c>
      <c r="E4" s="35" t="s">
        <v>133</v>
      </c>
      <c r="F4" s="35" t="s">
        <v>134</v>
      </c>
      <c r="G4" s="35" t="s">
        <v>135</v>
      </c>
      <c r="H4" s="36" t="s">
        <v>30</v>
      </c>
      <c r="I4" s="53" t="s">
        <v>490</v>
      </c>
      <c r="J4" s="54"/>
      <c r="K4" s="55"/>
    </row>
    <row r="5" ht="21.75" customHeight="1" spans="1:11">
      <c r="A5" s="37"/>
      <c r="B5" s="37"/>
      <c r="C5" s="37"/>
      <c r="D5" s="38"/>
      <c r="E5" s="38"/>
      <c r="F5" s="38"/>
      <c r="G5" s="38"/>
      <c r="H5" s="39"/>
      <c r="I5" s="35" t="s">
        <v>33</v>
      </c>
      <c r="J5" s="35" t="s">
        <v>34</v>
      </c>
      <c r="K5" s="35" t="s">
        <v>35</v>
      </c>
    </row>
    <row r="6" ht="40.5" customHeight="1" spans="1:11">
      <c r="A6" s="40"/>
      <c r="B6" s="40"/>
      <c r="C6" s="40"/>
      <c r="D6" s="41"/>
      <c r="E6" s="41"/>
      <c r="F6" s="41"/>
      <c r="G6" s="41"/>
      <c r="H6" s="42"/>
      <c r="I6" s="41" t="s">
        <v>32</v>
      </c>
      <c r="J6" s="41"/>
      <c r="K6" s="41"/>
    </row>
    <row r="7" ht="15" customHeight="1" spans="1:11">
      <c r="A7" s="43">
        <v>1</v>
      </c>
      <c r="B7" s="43">
        <v>2</v>
      </c>
      <c r="C7" s="43">
        <v>3</v>
      </c>
      <c r="D7" s="43">
        <v>4</v>
      </c>
      <c r="E7" s="43">
        <v>5</v>
      </c>
      <c r="F7" s="43">
        <v>6</v>
      </c>
      <c r="G7" s="43">
        <v>7</v>
      </c>
      <c r="H7" s="43">
        <v>8</v>
      </c>
      <c r="I7" s="43">
        <v>9</v>
      </c>
      <c r="J7" s="56">
        <v>10</v>
      </c>
      <c r="K7" s="56">
        <v>11</v>
      </c>
    </row>
    <row r="8" ht="19" customHeight="1" spans="1:11">
      <c r="A8" s="44"/>
      <c r="B8" s="45"/>
      <c r="C8" s="44"/>
      <c r="D8" s="44"/>
      <c r="E8" s="44"/>
      <c r="F8" s="44"/>
      <c r="G8" s="44"/>
      <c r="H8" s="46"/>
      <c r="I8" s="46"/>
      <c r="J8" s="46"/>
      <c r="K8" s="46"/>
    </row>
    <row r="9" ht="18" customHeight="1" spans="1:11">
      <c r="A9" s="45"/>
      <c r="B9" s="45"/>
      <c r="C9" s="45"/>
      <c r="D9" s="45"/>
      <c r="E9" s="45"/>
      <c r="F9" s="45"/>
      <c r="G9" s="45"/>
      <c r="H9" s="46"/>
      <c r="I9" s="46"/>
      <c r="J9" s="46"/>
      <c r="K9" s="46"/>
    </row>
    <row r="10" ht="18.75" customHeight="1" spans="1:11">
      <c r="A10" s="47" t="s">
        <v>282</v>
      </c>
      <c r="B10" s="48"/>
      <c r="C10" s="48"/>
      <c r="D10" s="48"/>
      <c r="E10" s="48"/>
      <c r="F10" s="48"/>
      <c r="G10" s="49"/>
      <c r="H10" s="46"/>
      <c r="I10" s="46"/>
      <c r="J10" s="46"/>
      <c r="K10" s="46"/>
    </row>
    <row r="11" ht="21" customHeight="1" spans="1:1">
      <c r="A11" s="50" t="s">
        <v>491</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6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selection activeCell="C23" sqref="C2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492</v>
      </c>
      <c r="B1" s="1"/>
      <c r="C1" s="1"/>
      <c r="D1" s="2"/>
      <c r="E1" s="1"/>
      <c r="F1" s="1"/>
      <c r="G1" s="3"/>
    </row>
    <row r="2" ht="27.75" customHeight="1" spans="1:7">
      <c r="A2" s="4" t="s">
        <v>493</v>
      </c>
      <c r="B2" s="4"/>
      <c r="C2" s="4"/>
      <c r="D2" s="4"/>
      <c r="E2" s="4"/>
      <c r="F2" s="4"/>
      <c r="G2" s="4"/>
    </row>
    <row r="3" ht="13.5" customHeight="1" spans="1:7">
      <c r="A3" s="5" t="str">
        <f>"单位名称："&amp;"玉溪市机关事务管理局"</f>
        <v>单位名称：玉溪市机关事务管理局</v>
      </c>
      <c r="B3" s="6"/>
      <c r="C3" s="6"/>
      <c r="D3" s="6"/>
      <c r="E3" s="7"/>
      <c r="F3" s="7"/>
      <c r="G3" s="8" t="s">
        <v>2</v>
      </c>
    </row>
    <row r="4" ht="21.75" customHeight="1" spans="1:7">
      <c r="A4" s="9" t="s">
        <v>266</v>
      </c>
      <c r="B4" s="9" t="s">
        <v>265</v>
      </c>
      <c r="C4" s="9" t="s">
        <v>131</v>
      </c>
      <c r="D4" s="10" t="s">
        <v>494</v>
      </c>
      <c r="E4" s="11" t="s">
        <v>33</v>
      </c>
      <c r="F4" s="12"/>
      <c r="G4" s="13"/>
    </row>
    <row r="5" ht="21.75" customHeight="1" spans="1:7">
      <c r="A5" s="14"/>
      <c r="B5" s="14"/>
      <c r="C5" s="14"/>
      <c r="D5" s="15"/>
      <c r="E5" s="16" t="s">
        <v>495</v>
      </c>
      <c r="F5" s="10" t="s">
        <v>496</v>
      </c>
      <c r="G5" s="10" t="s">
        <v>497</v>
      </c>
    </row>
    <row r="6" ht="40.5" customHeight="1" spans="1:7">
      <c r="A6" s="17"/>
      <c r="B6" s="17"/>
      <c r="C6" s="17"/>
      <c r="D6" s="18"/>
      <c r="E6" s="19"/>
      <c r="F6" s="18" t="s">
        <v>32</v>
      </c>
      <c r="G6" s="18"/>
    </row>
    <row r="7" ht="15" customHeight="1" spans="1:7">
      <c r="A7" s="20">
        <v>1</v>
      </c>
      <c r="B7" s="20">
        <v>2</v>
      </c>
      <c r="C7" s="20">
        <v>3</v>
      </c>
      <c r="D7" s="20">
        <v>4</v>
      </c>
      <c r="E7" s="20">
        <v>5</v>
      </c>
      <c r="F7" s="20">
        <v>6</v>
      </c>
      <c r="G7" s="20">
        <v>7</v>
      </c>
    </row>
    <row r="8" ht="21" customHeight="1" spans="1:7">
      <c r="A8" s="21" t="s">
        <v>64</v>
      </c>
      <c r="B8" s="22"/>
      <c r="C8" s="22"/>
      <c r="D8" s="23"/>
      <c r="E8" s="24">
        <v>8340000</v>
      </c>
      <c r="F8" s="24">
        <v>2190000</v>
      </c>
      <c r="G8" s="24">
        <v>2190000</v>
      </c>
    </row>
    <row r="9" ht="21" customHeight="1" spans="1:7">
      <c r="A9" s="25" t="s">
        <v>66</v>
      </c>
      <c r="B9" s="21"/>
      <c r="C9" s="21"/>
      <c r="D9" s="26"/>
      <c r="E9" s="24">
        <v>2190000</v>
      </c>
      <c r="F9" s="24">
        <v>2190000</v>
      </c>
      <c r="G9" s="24">
        <v>2190000</v>
      </c>
    </row>
    <row r="10" ht="21" customHeight="1" spans="1:7">
      <c r="A10" s="27"/>
      <c r="B10" s="21" t="s">
        <v>498</v>
      </c>
      <c r="C10" s="21" t="s">
        <v>270</v>
      </c>
      <c r="D10" s="26" t="s">
        <v>499</v>
      </c>
      <c r="E10" s="24">
        <v>2190000</v>
      </c>
      <c r="F10" s="24">
        <v>2190000</v>
      </c>
      <c r="G10" s="24">
        <v>2190000</v>
      </c>
    </row>
    <row r="11" ht="21" customHeight="1" spans="1:7">
      <c r="A11" s="25" t="s">
        <v>68</v>
      </c>
      <c r="B11" s="27"/>
      <c r="C11" s="27"/>
      <c r="D11" s="27"/>
      <c r="E11" s="24">
        <v>6150000</v>
      </c>
      <c r="F11" s="24"/>
      <c r="G11" s="24"/>
    </row>
    <row r="12" ht="21" customHeight="1" spans="1:7">
      <c r="A12" s="27"/>
      <c r="B12" s="21" t="s">
        <v>498</v>
      </c>
      <c r="C12" s="21" t="s">
        <v>278</v>
      </c>
      <c r="D12" s="26" t="s">
        <v>499</v>
      </c>
      <c r="E12" s="24">
        <v>6000000</v>
      </c>
      <c r="F12" s="24"/>
      <c r="G12" s="24"/>
    </row>
    <row r="13" ht="21" customHeight="1" spans="1:7">
      <c r="A13" s="27"/>
      <c r="B13" s="21" t="s">
        <v>498</v>
      </c>
      <c r="C13" s="21" t="s">
        <v>280</v>
      </c>
      <c r="D13" s="26" t="s">
        <v>499</v>
      </c>
      <c r="E13" s="24">
        <v>150000</v>
      </c>
      <c r="F13" s="24"/>
      <c r="G13" s="24"/>
    </row>
    <row r="14" ht="21" customHeight="1" spans="1:7">
      <c r="A14" s="28" t="s">
        <v>30</v>
      </c>
      <c r="B14" s="29" t="s">
        <v>500</v>
      </c>
      <c r="C14" s="29"/>
      <c r="D14" s="30"/>
      <c r="E14" s="24">
        <v>8340000</v>
      </c>
      <c r="F14" s="24">
        <v>2190000</v>
      </c>
      <c r="G14" s="24">
        <v>2190000</v>
      </c>
    </row>
  </sheetData>
  <mergeCells count="12">
    <mergeCell ref="A1:G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B25" sqref="B25"/>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70" t="s">
        <v>26</v>
      </c>
      <c r="B1" s="170"/>
      <c r="C1" s="170"/>
      <c r="D1" s="170"/>
      <c r="E1" s="170"/>
      <c r="F1" s="170"/>
      <c r="G1" s="170"/>
      <c r="H1" s="170"/>
      <c r="I1" s="170"/>
      <c r="J1" s="170"/>
      <c r="K1" s="170"/>
      <c r="L1" s="170"/>
      <c r="M1" s="170"/>
      <c r="N1" s="170"/>
      <c r="O1" s="170"/>
      <c r="P1" s="170"/>
      <c r="Q1" s="170"/>
      <c r="R1" s="170"/>
      <c r="S1" s="170"/>
    </row>
    <row r="2" ht="28.5" customHeight="1" spans="1:19">
      <c r="A2" s="157" t="s">
        <v>27</v>
      </c>
      <c r="B2" s="157"/>
      <c r="C2" s="157"/>
      <c r="D2" s="157"/>
      <c r="E2" s="157"/>
      <c r="F2" s="157"/>
      <c r="G2" s="157"/>
      <c r="H2" s="157"/>
      <c r="I2" s="157"/>
      <c r="J2" s="157"/>
      <c r="K2" s="157"/>
      <c r="L2" s="157"/>
      <c r="M2" s="157"/>
      <c r="N2" s="157"/>
      <c r="O2" s="157"/>
      <c r="P2" s="157"/>
      <c r="Q2" s="157"/>
      <c r="R2" s="157"/>
      <c r="S2" s="157"/>
    </row>
    <row r="3" ht="20.25" customHeight="1" spans="1:19">
      <c r="A3" s="158" t="str">
        <f>"单位名称："&amp;"玉溪市机关事务管理局"</f>
        <v>单位名称：玉溪市机关事务管理局</v>
      </c>
      <c r="B3" s="158"/>
      <c r="C3" s="158"/>
      <c r="D3" s="158"/>
      <c r="E3" s="158"/>
      <c r="F3" s="158"/>
      <c r="G3" s="158"/>
      <c r="H3" s="158"/>
      <c r="I3" s="158"/>
      <c r="J3" s="158"/>
      <c r="K3" s="158"/>
      <c r="L3" s="171"/>
      <c r="M3" s="171"/>
      <c r="N3" s="171"/>
      <c r="O3" s="171"/>
      <c r="P3" s="171"/>
      <c r="Q3" s="171"/>
      <c r="R3" s="171"/>
      <c r="S3" s="171" t="s">
        <v>2</v>
      </c>
    </row>
    <row r="4" ht="27" customHeight="1" spans="1:19">
      <c r="A4" s="159" t="s">
        <v>28</v>
      </c>
      <c r="B4" s="159" t="s">
        <v>29</v>
      </c>
      <c r="C4" s="159" t="s">
        <v>30</v>
      </c>
      <c r="D4" s="159" t="s">
        <v>31</v>
      </c>
      <c r="E4" s="159"/>
      <c r="F4" s="159"/>
      <c r="G4" s="159"/>
      <c r="H4" s="159"/>
      <c r="I4" s="159"/>
      <c r="J4" s="159"/>
      <c r="K4" s="159"/>
      <c r="L4" s="159"/>
      <c r="M4" s="159"/>
      <c r="N4" s="159"/>
      <c r="O4" s="159" t="s">
        <v>20</v>
      </c>
      <c r="P4" s="159"/>
      <c r="Q4" s="159"/>
      <c r="R4" s="159"/>
      <c r="S4" s="159"/>
    </row>
    <row r="5" ht="27" customHeight="1" spans="1:19">
      <c r="A5" s="159"/>
      <c r="B5" s="159"/>
      <c r="C5" s="159"/>
      <c r="D5" s="159" t="s">
        <v>32</v>
      </c>
      <c r="E5" s="159" t="s">
        <v>33</v>
      </c>
      <c r="F5" s="159" t="s">
        <v>34</v>
      </c>
      <c r="G5" s="159" t="s">
        <v>35</v>
      </c>
      <c r="H5" s="159" t="s">
        <v>36</v>
      </c>
      <c r="I5" s="159" t="s">
        <v>37</v>
      </c>
      <c r="J5" s="159"/>
      <c r="K5" s="159"/>
      <c r="L5" s="159"/>
      <c r="M5" s="159"/>
      <c r="N5" s="159"/>
      <c r="O5" s="159" t="s">
        <v>32</v>
      </c>
      <c r="P5" s="159" t="s">
        <v>33</v>
      </c>
      <c r="Q5" s="159" t="s">
        <v>34</v>
      </c>
      <c r="R5" s="159" t="s">
        <v>35</v>
      </c>
      <c r="S5" s="159" t="s">
        <v>38</v>
      </c>
    </row>
    <row r="6" ht="27" customHeight="1" spans="1:19">
      <c r="A6" s="159"/>
      <c r="B6" s="159"/>
      <c r="C6" s="159"/>
      <c r="D6" s="159"/>
      <c r="E6" s="159"/>
      <c r="F6" s="159"/>
      <c r="G6" s="159"/>
      <c r="H6" s="159"/>
      <c r="I6" s="159" t="s">
        <v>32</v>
      </c>
      <c r="J6" s="159" t="s">
        <v>39</v>
      </c>
      <c r="K6" s="159" t="s">
        <v>40</v>
      </c>
      <c r="L6" s="159" t="s">
        <v>41</v>
      </c>
      <c r="M6" s="159" t="s">
        <v>42</v>
      </c>
      <c r="N6" s="159" t="s">
        <v>43</v>
      </c>
      <c r="O6" s="159"/>
      <c r="P6" s="159"/>
      <c r="Q6" s="159"/>
      <c r="R6" s="159"/>
      <c r="S6" s="159"/>
    </row>
    <row r="7" ht="20.25" customHeight="1" spans="1:19">
      <c r="A7" s="167" t="s">
        <v>44</v>
      </c>
      <c r="B7" s="167" t="s">
        <v>45</v>
      </c>
      <c r="C7" s="167" t="s">
        <v>46</v>
      </c>
      <c r="D7" s="167" t="s">
        <v>47</v>
      </c>
      <c r="E7" s="167" t="s">
        <v>48</v>
      </c>
      <c r="F7" s="167" t="s">
        <v>49</v>
      </c>
      <c r="G7" s="167" t="s">
        <v>50</v>
      </c>
      <c r="H7" s="167" t="s">
        <v>51</v>
      </c>
      <c r="I7" s="167" t="s">
        <v>52</v>
      </c>
      <c r="J7" s="167" t="s">
        <v>53</v>
      </c>
      <c r="K7" s="167" t="s">
        <v>54</v>
      </c>
      <c r="L7" s="167" t="s">
        <v>55</v>
      </c>
      <c r="M7" s="167" t="s">
        <v>56</v>
      </c>
      <c r="N7" s="167" t="s">
        <v>57</v>
      </c>
      <c r="O7" s="167" t="s">
        <v>58</v>
      </c>
      <c r="P7" s="167" t="s">
        <v>59</v>
      </c>
      <c r="Q7" s="167" t="s">
        <v>60</v>
      </c>
      <c r="R7" s="167" t="s">
        <v>61</v>
      </c>
      <c r="S7" s="167" t="s">
        <v>62</v>
      </c>
    </row>
    <row r="8" ht="20.25" customHeight="1" spans="1:19">
      <c r="A8" s="158" t="s">
        <v>63</v>
      </c>
      <c r="B8" s="158" t="s">
        <v>64</v>
      </c>
      <c r="C8" s="163">
        <v>73472537.6</v>
      </c>
      <c r="D8" s="163">
        <v>73472537.6</v>
      </c>
      <c r="E8" s="65">
        <v>73472537.6</v>
      </c>
      <c r="F8" s="65"/>
      <c r="G8" s="65"/>
      <c r="H8" s="65"/>
      <c r="I8" s="65"/>
      <c r="J8" s="65"/>
      <c r="K8" s="65"/>
      <c r="L8" s="65"/>
      <c r="M8" s="65"/>
      <c r="N8" s="65"/>
      <c r="O8" s="163"/>
      <c r="P8" s="163"/>
      <c r="Q8" s="163"/>
      <c r="R8" s="163"/>
      <c r="S8" s="163"/>
    </row>
    <row r="9" ht="20.25" customHeight="1" spans="1:19">
      <c r="A9" s="166" t="s">
        <v>65</v>
      </c>
      <c r="B9" s="166" t="s">
        <v>66</v>
      </c>
      <c r="C9" s="163">
        <v>65370018.04</v>
      </c>
      <c r="D9" s="163">
        <v>65370018.04</v>
      </c>
      <c r="E9" s="65">
        <v>65370018.04</v>
      </c>
      <c r="F9" s="65"/>
      <c r="G9" s="65"/>
      <c r="H9" s="65"/>
      <c r="I9" s="65"/>
      <c r="J9" s="65"/>
      <c r="K9" s="65"/>
      <c r="L9" s="65"/>
      <c r="M9" s="65"/>
      <c r="N9" s="65"/>
      <c r="O9" s="163"/>
      <c r="P9" s="163"/>
      <c r="Q9" s="163"/>
      <c r="R9" s="158"/>
      <c r="S9" s="163"/>
    </row>
    <row r="10" ht="20.25" customHeight="1" spans="1:19">
      <c r="A10" s="166" t="s">
        <v>67</v>
      </c>
      <c r="B10" s="166" t="s">
        <v>68</v>
      </c>
      <c r="C10" s="163">
        <v>8102519.56</v>
      </c>
      <c r="D10" s="163">
        <v>8102519.56</v>
      </c>
      <c r="E10" s="65">
        <v>8102519.56</v>
      </c>
      <c r="F10" s="65"/>
      <c r="G10" s="65"/>
      <c r="H10" s="65"/>
      <c r="I10" s="65"/>
      <c r="J10" s="65"/>
      <c r="K10" s="65"/>
      <c r="L10" s="65"/>
      <c r="M10" s="65"/>
      <c r="N10" s="65"/>
      <c r="O10" s="163"/>
      <c r="P10" s="163"/>
      <c r="Q10" s="163"/>
      <c r="R10" s="158"/>
      <c r="S10" s="163"/>
    </row>
    <row r="11" ht="20.25" customHeight="1" spans="1:19">
      <c r="A11" s="161" t="s">
        <v>30</v>
      </c>
      <c r="B11" s="158"/>
      <c r="C11" s="163">
        <v>73472537.6</v>
      </c>
      <c r="D11" s="163">
        <v>73472537.6</v>
      </c>
      <c r="E11" s="163">
        <v>73472537.6</v>
      </c>
      <c r="F11" s="163"/>
      <c r="G11" s="163"/>
      <c r="H11" s="163"/>
      <c r="I11" s="163"/>
      <c r="J11" s="163"/>
      <c r="K11" s="163"/>
      <c r="L11" s="163"/>
      <c r="M11" s="163"/>
      <c r="N11" s="163"/>
      <c r="O11" s="163"/>
      <c r="P11" s="163"/>
      <c r="Q11" s="163"/>
      <c r="R11" s="163"/>
      <c r="S11" s="163"/>
    </row>
  </sheetData>
  <mergeCells count="20">
    <mergeCell ref="A1:S1"/>
    <mergeCell ref="A2:S2"/>
    <mergeCell ref="A3:R3"/>
    <mergeCell ref="D4:N4"/>
    <mergeCell ref="O4:S4"/>
    <mergeCell ref="I5:N5"/>
    <mergeCell ref="A11:B11"/>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8"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workbookViewId="0">
      <selection activeCell="A1" sqref="A1:O1"/>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70" t="s">
        <v>69</v>
      </c>
      <c r="B1" s="170"/>
      <c r="C1" s="170"/>
      <c r="D1" s="170"/>
      <c r="E1" s="170"/>
      <c r="F1" s="170"/>
      <c r="G1" s="170"/>
      <c r="H1" s="170"/>
      <c r="I1" s="170"/>
      <c r="J1" s="170"/>
      <c r="K1" s="170"/>
      <c r="L1" s="170"/>
      <c r="M1" s="170"/>
      <c r="N1" s="170"/>
      <c r="O1" s="170"/>
    </row>
    <row r="2" ht="28.5" customHeight="1" spans="1:15">
      <c r="A2" s="157" t="s">
        <v>70</v>
      </c>
      <c r="B2" s="157"/>
      <c r="C2" s="157"/>
      <c r="D2" s="157"/>
      <c r="E2" s="157"/>
      <c r="F2" s="157"/>
      <c r="G2" s="157"/>
      <c r="H2" s="157"/>
      <c r="I2" s="157"/>
      <c r="J2" s="157"/>
      <c r="K2" s="157"/>
      <c r="L2" s="157"/>
      <c r="M2" s="157"/>
      <c r="N2" s="157"/>
      <c r="O2" s="157"/>
    </row>
    <row r="3" ht="20.25" customHeight="1" spans="1:15">
      <c r="A3" s="158" t="str">
        <f>"单位名称："&amp;"玉溪市机关事务管理局"</f>
        <v>单位名称：玉溪市机关事务管理局</v>
      </c>
      <c r="B3" s="158"/>
      <c r="C3" s="158"/>
      <c r="D3" s="158"/>
      <c r="E3" s="158"/>
      <c r="F3" s="158"/>
      <c r="G3" s="158"/>
      <c r="H3" s="158"/>
      <c r="I3" s="158"/>
      <c r="J3" s="171"/>
      <c r="K3" s="171"/>
      <c r="L3" s="171"/>
      <c r="M3" s="171"/>
      <c r="N3" s="171"/>
      <c r="O3" s="171" t="s">
        <v>2</v>
      </c>
    </row>
    <row r="4" ht="27" customHeight="1" spans="1:15">
      <c r="A4" s="159" t="s">
        <v>71</v>
      </c>
      <c r="B4" s="159" t="s">
        <v>72</v>
      </c>
      <c r="C4" s="159" t="s">
        <v>30</v>
      </c>
      <c r="D4" s="159" t="s">
        <v>33</v>
      </c>
      <c r="E4" s="159"/>
      <c r="F4" s="159"/>
      <c r="G4" s="159" t="s">
        <v>34</v>
      </c>
      <c r="H4" s="159" t="s">
        <v>35</v>
      </c>
      <c r="I4" s="159" t="s">
        <v>73</v>
      </c>
      <c r="J4" s="159" t="s">
        <v>74</v>
      </c>
      <c r="K4" s="159"/>
      <c r="L4" s="159"/>
      <c r="M4" s="159"/>
      <c r="N4" s="159"/>
      <c r="O4" s="159"/>
    </row>
    <row r="5" ht="27" customHeight="1" spans="1:15">
      <c r="A5" s="159"/>
      <c r="B5" s="159"/>
      <c r="C5" s="159"/>
      <c r="D5" s="159" t="s">
        <v>32</v>
      </c>
      <c r="E5" s="159" t="s">
        <v>75</v>
      </c>
      <c r="F5" s="159" t="s">
        <v>76</v>
      </c>
      <c r="G5" s="159"/>
      <c r="H5" s="159"/>
      <c r="I5" s="159"/>
      <c r="J5" s="159" t="s">
        <v>32</v>
      </c>
      <c r="K5" s="159" t="s">
        <v>77</v>
      </c>
      <c r="L5" s="159" t="s">
        <v>78</v>
      </c>
      <c r="M5" s="159" t="s">
        <v>79</v>
      </c>
      <c r="N5" s="159" t="s">
        <v>80</v>
      </c>
      <c r="O5" s="159" t="s">
        <v>81</v>
      </c>
    </row>
    <row r="6" ht="20.25" customHeight="1" spans="1:15">
      <c r="A6" s="167" t="s">
        <v>44</v>
      </c>
      <c r="B6" s="167" t="s">
        <v>45</v>
      </c>
      <c r="C6" s="167" t="s">
        <v>46</v>
      </c>
      <c r="D6" s="167" t="s">
        <v>47</v>
      </c>
      <c r="E6" s="167" t="s">
        <v>48</v>
      </c>
      <c r="F6" s="167" t="s">
        <v>49</v>
      </c>
      <c r="G6" s="167" t="s">
        <v>50</v>
      </c>
      <c r="H6" s="167" t="s">
        <v>51</v>
      </c>
      <c r="I6" s="167" t="s">
        <v>52</v>
      </c>
      <c r="J6" s="167" t="s">
        <v>53</v>
      </c>
      <c r="K6" s="167" t="s">
        <v>54</v>
      </c>
      <c r="L6" s="167" t="s">
        <v>55</v>
      </c>
      <c r="M6" s="167" t="s">
        <v>56</v>
      </c>
      <c r="N6" s="167" t="s">
        <v>57</v>
      </c>
      <c r="O6" s="167" t="s">
        <v>58</v>
      </c>
    </row>
    <row r="7" ht="20.25" customHeight="1" spans="1:15">
      <c r="A7" s="158" t="s">
        <v>82</v>
      </c>
      <c r="B7" s="158" t="str">
        <f>"        "&amp;"一般公共服务支出"</f>
        <v>        一般公共服务支出</v>
      </c>
      <c r="C7" s="65">
        <v>70921516.37</v>
      </c>
      <c r="D7" s="65">
        <v>70921516.37</v>
      </c>
      <c r="E7" s="65">
        <v>62581516.37</v>
      </c>
      <c r="F7" s="65">
        <v>8340000</v>
      </c>
      <c r="G7" s="65"/>
      <c r="H7" s="65"/>
      <c r="I7" s="65"/>
      <c r="J7" s="65"/>
      <c r="K7" s="65"/>
      <c r="L7" s="65"/>
      <c r="M7" s="65"/>
      <c r="N7" s="65"/>
      <c r="O7" s="65"/>
    </row>
    <row r="8" ht="20.25" customHeight="1" spans="1:15">
      <c r="A8" s="166" t="s">
        <v>83</v>
      </c>
      <c r="B8" s="166" t="str">
        <f>"        "&amp;"政府办公厅（室）及相关机构事务"</f>
        <v>        政府办公厅（室）及相关机构事务</v>
      </c>
      <c r="C8" s="65">
        <v>70921516.37</v>
      </c>
      <c r="D8" s="65">
        <v>70921516.37</v>
      </c>
      <c r="E8" s="65">
        <v>62581516.37</v>
      </c>
      <c r="F8" s="65">
        <v>8340000</v>
      </c>
      <c r="G8" s="65"/>
      <c r="H8" s="65"/>
      <c r="I8" s="65"/>
      <c r="J8" s="65"/>
      <c r="K8" s="65"/>
      <c r="L8" s="65"/>
      <c r="M8" s="65"/>
      <c r="N8" s="65"/>
      <c r="O8" s="65"/>
    </row>
    <row r="9" ht="20.25" customHeight="1" spans="1:15">
      <c r="A9" s="173" t="s">
        <v>84</v>
      </c>
      <c r="B9" s="173" t="str">
        <f>"        "&amp;"行政运行"</f>
        <v>        行政运行</v>
      </c>
      <c r="C9" s="65">
        <v>60998813.57</v>
      </c>
      <c r="D9" s="65">
        <v>60998813.57</v>
      </c>
      <c r="E9" s="65">
        <v>60998813.57</v>
      </c>
      <c r="F9" s="65"/>
      <c r="G9" s="65"/>
      <c r="H9" s="65"/>
      <c r="I9" s="65"/>
      <c r="J9" s="65"/>
      <c r="K9" s="65"/>
      <c r="L9" s="65"/>
      <c r="M9" s="65"/>
      <c r="N9" s="65"/>
      <c r="O9" s="65"/>
    </row>
    <row r="10" ht="20.25" customHeight="1" spans="1:15">
      <c r="A10" s="173" t="s">
        <v>85</v>
      </c>
      <c r="B10" s="173" t="str">
        <f>"        "&amp;"一般行政管理事务"</f>
        <v>        一般行政管理事务</v>
      </c>
      <c r="C10" s="65">
        <v>2190000</v>
      </c>
      <c r="D10" s="65">
        <v>2190000</v>
      </c>
      <c r="E10" s="65"/>
      <c r="F10" s="65">
        <v>2190000</v>
      </c>
      <c r="G10" s="65"/>
      <c r="H10" s="65"/>
      <c r="I10" s="65"/>
      <c r="J10" s="65"/>
      <c r="K10" s="65"/>
      <c r="L10" s="65"/>
      <c r="M10" s="65"/>
      <c r="N10" s="65"/>
      <c r="O10" s="65"/>
    </row>
    <row r="11" ht="20.25" customHeight="1" spans="1:15">
      <c r="A11" s="173" t="s">
        <v>86</v>
      </c>
      <c r="B11" s="173" t="str">
        <f>"        "&amp;"事业运行"</f>
        <v>        事业运行</v>
      </c>
      <c r="C11" s="65">
        <v>7732702.8</v>
      </c>
      <c r="D11" s="65">
        <v>7732702.8</v>
      </c>
      <c r="E11" s="65">
        <v>1582702.8</v>
      </c>
      <c r="F11" s="65">
        <v>6150000</v>
      </c>
      <c r="G11" s="65"/>
      <c r="H11" s="65"/>
      <c r="I11" s="65"/>
      <c r="J11" s="65"/>
      <c r="K11" s="65"/>
      <c r="L11" s="65"/>
      <c r="M11" s="65"/>
      <c r="N11" s="65"/>
      <c r="O11" s="65"/>
    </row>
    <row r="12" ht="20.25" customHeight="1" spans="1:15">
      <c r="A12" s="158" t="s">
        <v>87</v>
      </c>
      <c r="B12" s="158" t="str">
        <f>"        "&amp;"社会保障和就业支出"</f>
        <v>        社会保障和就业支出</v>
      </c>
      <c r="C12" s="65">
        <v>1271281.28</v>
      </c>
      <c r="D12" s="65">
        <v>1271281.28</v>
      </c>
      <c r="E12" s="65">
        <v>1271281.28</v>
      </c>
      <c r="F12" s="65"/>
      <c r="G12" s="65"/>
      <c r="H12" s="65"/>
      <c r="I12" s="65"/>
      <c r="J12" s="65"/>
      <c r="K12" s="65"/>
      <c r="L12" s="65"/>
      <c r="M12" s="65"/>
      <c r="N12" s="65"/>
      <c r="O12" s="65"/>
    </row>
    <row r="13" ht="20.25" customHeight="1" spans="1:15">
      <c r="A13" s="166" t="s">
        <v>88</v>
      </c>
      <c r="B13" s="166" t="str">
        <f>"        "&amp;"行政事业单位养老支出"</f>
        <v>        行政事业单位养老支出</v>
      </c>
      <c r="C13" s="65">
        <v>1271281.28</v>
      </c>
      <c r="D13" s="65">
        <v>1271281.28</v>
      </c>
      <c r="E13" s="65">
        <v>1271281.28</v>
      </c>
      <c r="F13" s="65"/>
      <c r="G13" s="65"/>
      <c r="H13" s="65"/>
      <c r="I13" s="65"/>
      <c r="J13" s="65"/>
      <c r="K13" s="65"/>
      <c r="L13" s="65"/>
      <c r="M13" s="65"/>
      <c r="N13" s="65"/>
      <c r="O13" s="65"/>
    </row>
    <row r="14" ht="20.25" customHeight="1" spans="1:15">
      <c r="A14" s="173" t="s">
        <v>89</v>
      </c>
      <c r="B14" s="173" t="str">
        <f>"        "&amp;"行政单位离退休"</f>
        <v>        行政单位离退休</v>
      </c>
      <c r="C14" s="65">
        <v>318000</v>
      </c>
      <c r="D14" s="65">
        <v>318000</v>
      </c>
      <c r="E14" s="65">
        <v>318000</v>
      </c>
      <c r="F14" s="65"/>
      <c r="G14" s="65"/>
      <c r="H14" s="65"/>
      <c r="I14" s="65"/>
      <c r="J14" s="65"/>
      <c r="K14" s="65"/>
      <c r="L14" s="65"/>
      <c r="M14" s="65"/>
      <c r="N14" s="65"/>
      <c r="O14" s="65"/>
    </row>
    <row r="15" ht="20.25" customHeight="1" spans="1:15">
      <c r="A15" s="173" t="s">
        <v>90</v>
      </c>
      <c r="B15" s="173" t="str">
        <f>"        "&amp;"机关事业单位基本养老保险缴费支出"</f>
        <v>        机关事业单位基本养老保险缴费支出</v>
      </c>
      <c r="C15" s="65">
        <v>703281.28</v>
      </c>
      <c r="D15" s="65">
        <v>703281.28</v>
      </c>
      <c r="E15" s="65">
        <v>703281.28</v>
      </c>
      <c r="F15" s="65"/>
      <c r="G15" s="65"/>
      <c r="H15" s="65"/>
      <c r="I15" s="65"/>
      <c r="J15" s="65"/>
      <c r="K15" s="65"/>
      <c r="L15" s="65"/>
      <c r="M15" s="65"/>
      <c r="N15" s="65"/>
      <c r="O15" s="65"/>
    </row>
    <row r="16" ht="20.25" customHeight="1" spans="1:15">
      <c r="A16" s="173" t="s">
        <v>91</v>
      </c>
      <c r="B16" s="173" t="str">
        <f>"        "&amp;"机关事业单位职业年金缴费支出"</f>
        <v>        机关事业单位职业年金缴费支出</v>
      </c>
      <c r="C16" s="65">
        <v>250000</v>
      </c>
      <c r="D16" s="65">
        <v>250000</v>
      </c>
      <c r="E16" s="65">
        <v>250000</v>
      </c>
      <c r="F16" s="65"/>
      <c r="G16" s="65"/>
      <c r="H16" s="65"/>
      <c r="I16" s="65"/>
      <c r="J16" s="65"/>
      <c r="K16" s="65"/>
      <c r="L16" s="65"/>
      <c r="M16" s="65"/>
      <c r="N16" s="65"/>
      <c r="O16" s="65"/>
    </row>
    <row r="17" ht="20.25" customHeight="1" spans="1:15">
      <c r="A17" s="158" t="s">
        <v>92</v>
      </c>
      <c r="B17" s="158" t="str">
        <f>"        "&amp;"卫生健康支出"</f>
        <v>        卫生健康支出</v>
      </c>
      <c r="C17" s="65">
        <v>624155.95</v>
      </c>
      <c r="D17" s="65">
        <v>624155.95</v>
      </c>
      <c r="E17" s="65">
        <v>624155.95</v>
      </c>
      <c r="F17" s="65"/>
      <c r="G17" s="65"/>
      <c r="H17" s="65"/>
      <c r="I17" s="65"/>
      <c r="J17" s="65"/>
      <c r="K17" s="65"/>
      <c r="L17" s="65"/>
      <c r="M17" s="65"/>
      <c r="N17" s="65"/>
      <c r="O17" s="65"/>
    </row>
    <row r="18" ht="20.25" customHeight="1" spans="1:15">
      <c r="A18" s="166" t="s">
        <v>93</v>
      </c>
      <c r="B18" s="166" t="str">
        <f>"        "&amp;"行政事业单位医疗"</f>
        <v>        行政事业单位医疗</v>
      </c>
      <c r="C18" s="65">
        <v>624155.95</v>
      </c>
      <c r="D18" s="65">
        <v>624155.95</v>
      </c>
      <c r="E18" s="65">
        <v>624155.95</v>
      </c>
      <c r="F18" s="65"/>
      <c r="G18" s="65"/>
      <c r="H18" s="65"/>
      <c r="I18" s="65"/>
      <c r="J18" s="65"/>
      <c r="K18" s="65"/>
      <c r="L18" s="65"/>
      <c r="M18" s="65"/>
      <c r="N18" s="65"/>
      <c r="O18" s="65"/>
    </row>
    <row r="19" ht="20.25" customHeight="1" spans="1:15">
      <c r="A19" s="173" t="s">
        <v>94</v>
      </c>
      <c r="B19" s="173" t="str">
        <f>"        "&amp;"行政单位医疗"</f>
        <v>        行政单位医疗</v>
      </c>
      <c r="C19" s="65">
        <v>303749.46</v>
      </c>
      <c r="D19" s="65">
        <v>303749.46</v>
      </c>
      <c r="E19" s="65">
        <v>303749.46</v>
      </c>
      <c r="F19" s="65"/>
      <c r="G19" s="65"/>
      <c r="H19" s="65"/>
      <c r="I19" s="65"/>
      <c r="J19" s="65"/>
      <c r="K19" s="65"/>
      <c r="L19" s="65"/>
      <c r="M19" s="65"/>
      <c r="N19" s="65"/>
      <c r="O19" s="65"/>
    </row>
    <row r="20" ht="20.25" customHeight="1" spans="1:15">
      <c r="A20" s="173" t="s">
        <v>95</v>
      </c>
      <c r="B20" s="173" t="str">
        <f>"        "&amp;"事业单位医疗"</f>
        <v>        事业单位医疗</v>
      </c>
      <c r="C20" s="65">
        <v>61077.71</v>
      </c>
      <c r="D20" s="65">
        <v>61077.71</v>
      </c>
      <c r="E20" s="65">
        <v>61077.71</v>
      </c>
      <c r="F20" s="65"/>
      <c r="G20" s="65"/>
      <c r="H20" s="65"/>
      <c r="I20" s="65"/>
      <c r="J20" s="65"/>
      <c r="K20" s="65"/>
      <c r="L20" s="65"/>
      <c r="M20" s="65"/>
      <c r="N20" s="65"/>
      <c r="O20" s="65"/>
    </row>
    <row r="21" ht="20.25" customHeight="1" spans="1:15">
      <c r="A21" s="173" t="s">
        <v>96</v>
      </c>
      <c r="B21" s="173" t="str">
        <f>"        "&amp;"公务员医疗补助"</f>
        <v>        公务员医疗补助</v>
      </c>
      <c r="C21" s="65">
        <v>225483.2</v>
      </c>
      <c r="D21" s="65">
        <v>225483.2</v>
      </c>
      <c r="E21" s="65">
        <v>225483.2</v>
      </c>
      <c r="F21" s="65"/>
      <c r="G21" s="65"/>
      <c r="H21" s="65"/>
      <c r="I21" s="65"/>
      <c r="J21" s="65"/>
      <c r="K21" s="65"/>
      <c r="L21" s="65"/>
      <c r="M21" s="65"/>
      <c r="N21" s="65"/>
      <c r="O21" s="65"/>
    </row>
    <row r="22" ht="20.25" customHeight="1" spans="1:15">
      <c r="A22" s="173" t="s">
        <v>97</v>
      </c>
      <c r="B22" s="173" t="str">
        <f>"        "&amp;"其他行政事业单位医疗支出"</f>
        <v>        其他行政事业单位医疗支出</v>
      </c>
      <c r="C22" s="65">
        <v>33845.58</v>
      </c>
      <c r="D22" s="65">
        <v>33845.58</v>
      </c>
      <c r="E22" s="65">
        <v>33845.58</v>
      </c>
      <c r="F22" s="65"/>
      <c r="G22" s="65"/>
      <c r="H22" s="65"/>
      <c r="I22" s="65"/>
      <c r="J22" s="65"/>
      <c r="K22" s="65"/>
      <c r="L22" s="65"/>
      <c r="M22" s="65"/>
      <c r="N22" s="65"/>
      <c r="O22" s="65"/>
    </row>
    <row r="23" ht="20.25" customHeight="1" spans="1:15">
      <c r="A23" s="158" t="s">
        <v>98</v>
      </c>
      <c r="B23" s="158" t="str">
        <f>"        "&amp;"住房保障支出"</f>
        <v>        住房保障支出</v>
      </c>
      <c r="C23" s="65">
        <v>655584</v>
      </c>
      <c r="D23" s="65">
        <v>655584</v>
      </c>
      <c r="E23" s="65">
        <v>655584</v>
      </c>
      <c r="F23" s="65"/>
      <c r="G23" s="65"/>
      <c r="H23" s="65"/>
      <c r="I23" s="65"/>
      <c r="J23" s="65"/>
      <c r="K23" s="65"/>
      <c r="L23" s="65"/>
      <c r="M23" s="65"/>
      <c r="N23" s="65"/>
      <c r="O23" s="65"/>
    </row>
    <row r="24" ht="20.25" customHeight="1" spans="1:15">
      <c r="A24" s="166" t="s">
        <v>99</v>
      </c>
      <c r="B24" s="166" t="str">
        <f>"        "&amp;"住房改革支出"</f>
        <v>        住房改革支出</v>
      </c>
      <c r="C24" s="65">
        <v>655584</v>
      </c>
      <c r="D24" s="65">
        <v>655584</v>
      </c>
      <c r="E24" s="65">
        <v>655584</v>
      </c>
      <c r="F24" s="65"/>
      <c r="G24" s="65"/>
      <c r="H24" s="65"/>
      <c r="I24" s="65"/>
      <c r="J24" s="65"/>
      <c r="K24" s="65"/>
      <c r="L24" s="65"/>
      <c r="M24" s="65"/>
      <c r="N24" s="65"/>
      <c r="O24" s="65"/>
    </row>
    <row r="25" ht="20.25" customHeight="1" spans="1:15">
      <c r="A25" s="173" t="s">
        <v>100</v>
      </c>
      <c r="B25" s="173" t="str">
        <f>"        "&amp;"住房公积金"</f>
        <v>        住房公积金</v>
      </c>
      <c r="C25" s="65">
        <v>618480</v>
      </c>
      <c r="D25" s="65">
        <v>618480</v>
      </c>
      <c r="E25" s="65">
        <v>618480</v>
      </c>
      <c r="F25" s="65"/>
      <c r="G25" s="65"/>
      <c r="H25" s="65"/>
      <c r="I25" s="65"/>
      <c r="J25" s="65"/>
      <c r="K25" s="65"/>
      <c r="L25" s="65"/>
      <c r="M25" s="65"/>
      <c r="N25" s="65"/>
      <c r="O25" s="65"/>
    </row>
    <row r="26" ht="20.25" customHeight="1" spans="1:15">
      <c r="A26" s="173" t="s">
        <v>101</v>
      </c>
      <c r="B26" s="173" t="str">
        <f>"        "&amp;"购房补贴"</f>
        <v>        购房补贴</v>
      </c>
      <c r="C26" s="65">
        <v>37104</v>
      </c>
      <c r="D26" s="65">
        <v>37104</v>
      </c>
      <c r="E26" s="65">
        <v>37104</v>
      </c>
      <c r="F26" s="65"/>
      <c r="G26" s="65"/>
      <c r="H26" s="65"/>
      <c r="I26" s="65"/>
      <c r="J26" s="65"/>
      <c r="K26" s="65"/>
      <c r="L26" s="65"/>
      <c r="M26" s="65"/>
      <c r="N26" s="65"/>
      <c r="O26" s="65"/>
    </row>
    <row r="27" ht="20.25" customHeight="1" spans="1:15">
      <c r="A27" s="161" t="s">
        <v>30</v>
      </c>
      <c r="B27" s="158"/>
      <c r="C27" s="163">
        <v>73472537.6</v>
      </c>
      <c r="D27" s="163">
        <v>73472537.6</v>
      </c>
      <c r="E27" s="163">
        <v>65132537.6</v>
      </c>
      <c r="F27" s="163">
        <v>8340000</v>
      </c>
      <c r="G27" s="163"/>
      <c r="H27" s="163"/>
      <c r="I27" s="163"/>
      <c r="J27" s="163"/>
      <c r="K27" s="163"/>
      <c r="L27" s="163"/>
      <c r="M27" s="163"/>
      <c r="N27" s="163"/>
      <c r="O27" s="163"/>
    </row>
  </sheetData>
  <mergeCells count="12">
    <mergeCell ref="A1:O1"/>
    <mergeCell ref="A2:O2"/>
    <mergeCell ref="A3:N3"/>
    <mergeCell ref="D4:F4"/>
    <mergeCell ref="J4:O4"/>
    <mergeCell ref="A27:B27"/>
    <mergeCell ref="A4:A5"/>
    <mergeCell ref="B4:B5"/>
    <mergeCell ref="C4:C5"/>
    <mergeCell ref="G4:G5"/>
    <mergeCell ref="H4:H5"/>
    <mergeCell ref="I4:I5"/>
  </mergeCells>
  <pageMargins left="0.75" right="0.75" top="1" bottom="1" header="0.5" footer="0.5"/>
  <pageSetup paperSize="9" scale="49"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5"/>
  <sheetViews>
    <sheetView showZeros="0" workbookViewId="0">
      <selection activeCell="A1" sqref="A1:D1"/>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56" t="s">
        <v>102</v>
      </c>
      <c r="B1" s="174"/>
      <c r="C1" s="174"/>
      <c r="D1" s="174"/>
    </row>
    <row r="2" ht="28.5" customHeight="1" spans="1:4">
      <c r="A2" s="175" t="s">
        <v>103</v>
      </c>
      <c r="B2" s="175"/>
      <c r="C2" s="175"/>
      <c r="D2" s="175"/>
    </row>
    <row r="3" ht="18.75" customHeight="1" spans="1:4">
      <c r="A3" s="158" t="str">
        <f>"单位名称："&amp;"玉溪市机关事务管理局"</f>
        <v>单位名称：玉溪市机关事务管理局</v>
      </c>
      <c r="B3" s="158"/>
      <c r="C3" s="158"/>
      <c r="D3" s="156" t="s">
        <v>2</v>
      </c>
    </row>
    <row r="4" ht="18.75" customHeight="1" spans="1:4">
      <c r="A4" s="60" t="s">
        <v>3</v>
      </c>
      <c r="B4" s="60"/>
      <c r="C4" s="60" t="s">
        <v>4</v>
      </c>
      <c r="D4" s="60"/>
    </row>
    <row r="5" ht="18.75" customHeight="1" spans="1:4">
      <c r="A5" s="60" t="s">
        <v>5</v>
      </c>
      <c r="B5" s="60" t="s">
        <v>6</v>
      </c>
      <c r="C5" s="60" t="s">
        <v>104</v>
      </c>
      <c r="D5" s="60" t="s">
        <v>6</v>
      </c>
    </row>
    <row r="6" ht="18.75" customHeight="1" spans="1:4">
      <c r="A6" s="176" t="s">
        <v>105</v>
      </c>
      <c r="B6" s="177"/>
      <c r="C6" s="178" t="s">
        <v>106</v>
      </c>
      <c r="D6" s="177"/>
    </row>
    <row r="7" ht="18.75" customHeight="1" spans="1:4">
      <c r="A7" s="158" t="s">
        <v>107</v>
      </c>
      <c r="B7" s="179">
        <v>73472537.6</v>
      </c>
      <c r="C7" s="180" t="str">
        <f>"（一）"&amp;"一般公共服务支出"</f>
        <v>（一）一般公共服务支出</v>
      </c>
      <c r="D7" s="179">
        <v>70921516.37</v>
      </c>
    </row>
    <row r="8" ht="18.75" customHeight="1" spans="1:4">
      <c r="A8" s="158" t="s">
        <v>108</v>
      </c>
      <c r="B8" s="179"/>
      <c r="C8" s="180" t="str">
        <f>"（二）"&amp;"社会保障和就业支出"</f>
        <v>（二）社会保障和就业支出</v>
      </c>
      <c r="D8" s="179">
        <v>1271281.28</v>
      </c>
    </row>
    <row r="9" ht="18.75" customHeight="1" spans="1:4">
      <c r="A9" s="158" t="s">
        <v>109</v>
      </c>
      <c r="B9" s="179"/>
      <c r="C9" s="180" t="str">
        <f>"（三）"&amp;"卫生健康支出"</f>
        <v>（三）卫生健康支出</v>
      </c>
      <c r="D9" s="179">
        <v>624155.95</v>
      </c>
    </row>
    <row r="10" ht="18.75" customHeight="1" spans="1:4">
      <c r="A10" s="158" t="s">
        <v>110</v>
      </c>
      <c r="B10" s="179"/>
      <c r="C10" s="180" t="str">
        <f>"（四）"&amp;"住房保障支出"</f>
        <v>（四）住房保障支出</v>
      </c>
      <c r="D10" s="179">
        <v>655584</v>
      </c>
    </row>
    <row r="11" ht="18.75" customHeight="1" spans="1:4">
      <c r="A11" s="62" t="s">
        <v>107</v>
      </c>
      <c r="B11" s="179"/>
      <c r="C11" s="158"/>
      <c r="D11" s="158"/>
    </row>
    <row r="12" ht="18.75" customHeight="1" spans="1:4">
      <c r="A12" s="62" t="s">
        <v>108</v>
      </c>
      <c r="B12" s="179"/>
      <c r="C12" s="158"/>
      <c r="D12" s="158"/>
    </row>
    <row r="13" ht="18.75" customHeight="1" spans="1:4">
      <c r="A13" s="62" t="s">
        <v>109</v>
      </c>
      <c r="B13" s="179"/>
      <c r="C13" s="158"/>
      <c r="D13" s="158"/>
    </row>
    <row r="14" ht="18.75" customHeight="1" spans="1:4">
      <c r="A14" s="158"/>
      <c r="B14" s="158"/>
      <c r="C14" s="158" t="s">
        <v>111</v>
      </c>
      <c r="D14" s="158"/>
    </row>
    <row r="15" ht="18.75" customHeight="1" spans="1:4">
      <c r="A15" s="181" t="s">
        <v>24</v>
      </c>
      <c r="B15" s="179">
        <v>73472537.6</v>
      </c>
      <c r="C15" s="181" t="s">
        <v>25</v>
      </c>
      <c r="D15" s="179">
        <v>73472537.6</v>
      </c>
    </row>
  </sheetData>
  <mergeCells count="5">
    <mergeCell ref="A1:D1"/>
    <mergeCell ref="A2:D2"/>
    <mergeCell ref="A3:C3"/>
    <mergeCell ref="A4:B4"/>
    <mergeCell ref="C4:D4"/>
  </mergeCells>
  <pageMargins left="0.75" right="0.75" top="1" bottom="1" header="0.5" footer="0.5"/>
  <pageSetup paperSize="9"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7"/>
  <sheetViews>
    <sheetView showZeros="0" workbookViewId="0">
      <selection activeCell="E11" sqref="E11"/>
    </sheetView>
  </sheetViews>
  <sheetFormatPr defaultColWidth="8.85" defaultRowHeight="15" customHeight="1" outlineLevelCol="6"/>
  <cols>
    <col min="1" max="1" width="17.8416666666667" style="169" customWidth="1"/>
    <col min="2" max="2" width="53.1333333333333" style="169" customWidth="1"/>
    <col min="3" max="7" width="15.1333333333333" style="169" customWidth="1"/>
    <col min="8" max="16384" width="8.85" style="169"/>
  </cols>
  <sheetData>
    <row r="1" s="169" customFormat="1" customHeight="1" spans="1:7">
      <c r="A1" s="170" t="s">
        <v>112</v>
      </c>
      <c r="B1" s="170"/>
      <c r="C1" s="170"/>
      <c r="D1" s="170"/>
      <c r="E1" s="170"/>
      <c r="F1" s="170"/>
      <c r="G1" s="170"/>
    </row>
    <row r="2" s="169" customFormat="1" ht="28.5" customHeight="1" spans="1:7">
      <c r="A2" s="157" t="s">
        <v>113</v>
      </c>
      <c r="B2" s="157"/>
      <c r="C2" s="157"/>
      <c r="D2" s="157"/>
      <c r="E2" s="157"/>
      <c r="F2" s="157"/>
      <c r="G2" s="157"/>
    </row>
    <row r="3" s="169" customFormat="1" ht="20.25" customHeight="1" spans="1:7">
      <c r="A3" s="158" t="str">
        <f>"单位名称："&amp;"玉溪市机关事务管理局"</f>
        <v>单位名称：玉溪市机关事务管理局</v>
      </c>
      <c r="B3" s="158"/>
      <c r="C3" s="158"/>
      <c r="D3" s="158"/>
      <c r="E3" s="158"/>
      <c r="F3" s="158"/>
      <c r="G3" s="171" t="s">
        <v>2</v>
      </c>
    </row>
    <row r="4" s="169" customFormat="1" ht="27" customHeight="1" spans="1:7">
      <c r="A4" s="159" t="s">
        <v>114</v>
      </c>
      <c r="B4" s="159"/>
      <c r="C4" s="159" t="s">
        <v>30</v>
      </c>
      <c r="D4" s="159" t="s">
        <v>33</v>
      </c>
      <c r="E4" s="159"/>
      <c r="F4" s="159"/>
      <c r="G4" s="159" t="s">
        <v>76</v>
      </c>
    </row>
    <row r="5" s="169" customFormat="1" ht="27" customHeight="1" spans="1:7">
      <c r="A5" s="159" t="s">
        <v>71</v>
      </c>
      <c r="B5" s="159" t="s">
        <v>72</v>
      </c>
      <c r="C5" s="159"/>
      <c r="D5" s="159" t="s">
        <v>32</v>
      </c>
      <c r="E5" s="159" t="s">
        <v>115</v>
      </c>
      <c r="F5" s="159" t="s">
        <v>116</v>
      </c>
      <c r="G5" s="159"/>
    </row>
    <row r="6" s="169" customFormat="1" ht="20.25" customHeight="1" spans="1:7">
      <c r="A6" s="167" t="s">
        <v>44</v>
      </c>
      <c r="B6" s="167" t="s">
        <v>45</v>
      </c>
      <c r="C6" s="167" t="s">
        <v>46</v>
      </c>
      <c r="D6" s="167" t="s">
        <v>47</v>
      </c>
      <c r="E6" s="167" t="s">
        <v>48</v>
      </c>
      <c r="F6" s="167" t="s">
        <v>49</v>
      </c>
      <c r="G6" s="167">
        <v>7</v>
      </c>
    </row>
    <row r="7" s="169" customFormat="1" ht="20.25" customHeight="1" spans="1:7">
      <c r="A7" s="158" t="s">
        <v>82</v>
      </c>
      <c r="B7" s="158" t="str">
        <f>"        "&amp;"一般公共服务支出"</f>
        <v>        一般公共服务支出</v>
      </c>
      <c r="C7" s="172">
        <v>70921516.37</v>
      </c>
      <c r="D7" s="163">
        <v>62581516.37</v>
      </c>
      <c r="E7" s="172">
        <v>5879960.39</v>
      </c>
      <c r="F7" s="172">
        <v>56701555.98</v>
      </c>
      <c r="G7" s="172">
        <v>8340000</v>
      </c>
    </row>
    <row r="8" s="169" customFormat="1" ht="20.25" customHeight="1" spans="1:7">
      <c r="A8" s="166" t="s">
        <v>83</v>
      </c>
      <c r="B8" s="166" t="str">
        <f>"        "&amp;"政府办公厅（室）及相关机构事务"</f>
        <v>        政府办公厅（室）及相关机构事务</v>
      </c>
      <c r="C8" s="172">
        <v>70921516.37</v>
      </c>
      <c r="D8" s="163">
        <v>62581516.37</v>
      </c>
      <c r="E8" s="172">
        <v>5879960.39</v>
      </c>
      <c r="F8" s="172">
        <v>56701555.98</v>
      </c>
      <c r="G8" s="172">
        <v>8340000</v>
      </c>
    </row>
    <row r="9" s="169" customFormat="1" ht="20.25" customHeight="1" spans="1:7">
      <c r="A9" s="173" t="s">
        <v>84</v>
      </c>
      <c r="B9" s="173" t="str">
        <f>"        "&amp;"行政运行"</f>
        <v>        行政运行</v>
      </c>
      <c r="C9" s="172">
        <v>60998813.57</v>
      </c>
      <c r="D9" s="163">
        <v>60998813.57</v>
      </c>
      <c r="E9" s="172">
        <v>4415784.95</v>
      </c>
      <c r="F9" s="172">
        <v>56583028.62</v>
      </c>
      <c r="G9" s="172"/>
    </row>
    <row r="10" s="169" customFormat="1" ht="20.25" customHeight="1" spans="1:7">
      <c r="A10" s="173" t="s">
        <v>85</v>
      </c>
      <c r="B10" s="173" t="str">
        <f>"        "&amp;"一般行政管理事务"</f>
        <v>        一般行政管理事务</v>
      </c>
      <c r="C10" s="172">
        <v>2190000</v>
      </c>
      <c r="D10" s="163"/>
      <c r="E10" s="172"/>
      <c r="F10" s="172"/>
      <c r="G10" s="172">
        <v>2190000</v>
      </c>
    </row>
    <row r="11" s="169" customFormat="1" ht="20.25" customHeight="1" spans="1:7">
      <c r="A11" s="173" t="s">
        <v>86</v>
      </c>
      <c r="B11" s="173" t="str">
        <f>"        "&amp;"事业运行"</f>
        <v>        事业运行</v>
      </c>
      <c r="C11" s="172">
        <v>7732702.8</v>
      </c>
      <c r="D11" s="163">
        <v>1582702.8</v>
      </c>
      <c r="E11" s="172">
        <v>1464175.44</v>
      </c>
      <c r="F11" s="172">
        <v>118527.36</v>
      </c>
      <c r="G11" s="172">
        <v>6150000</v>
      </c>
    </row>
    <row r="12" s="169" customFormat="1" ht="20.25" customHeight="1" spans="1:7">
      <c r="A12" s="158" t="s">
        <v>87</v>
      </c>
      <c r="B12" s="158" t="str">
        <f>"        "&amp;"社会保障和就业支出"</f>
        <v>        社会保障和就业支出</v>
      </c>
      <c r="C12" s="172">
        <v>1271281.28</v>
      </c>
      <c r="D12" s="163">
        <v>1271281.28</v>
      </c>
      <c r="E12" s="172">
        <v>1265281.28</v>
      </c>
      <c r="F12" s="172">
        <v>6000</v>
      </c>
      <c r="G12" s="172"/>
    </row>
    <row r="13" s="169" customFormat="1" ht="20.25" customHeight="1" spans="1:7">
      <c r="A13" s="166" t="s">
        <v>88</v>
      </c>
      <c r="B13" s="166" t="str">
        <f>"        "&amp;"行政事业单位养老支出"</f>
        <v>        行政事业单位养老支出</v>
      </c>
      <c r="C13" s="172">
        <v>1271281.28</v>
      </c>
      <c r="D13" s="163">
        <v>1271281.28</v>
      </c>
      <c r="E13" s="172">
        <v>1265281.28</v>
      </c>
      <c r="F13" s="172">
        <v>6000</v>
      </c>
      <c r="G13" s="172"/>
    </row>
    <row r="14" s="169" customFormat="1" ht="20.25" customHeight="1" spans="1:7">
      <c r="A14" s="173" t="s">
        <v>89</v>
      </c>
      <c r="B14" s="173" t="str">
        <f>"        "&amp;"行政单位离退休"</f>
        <v>        行政单位离退休</v>
      </c>
      <c r="C14" s="172">
        <v>318000</v>
      </c>
      <c r="D14" s="163">
        <v>318000</v>
      </c>
      <c r="E14" s="172">
        <v>312000</v>
      </c>
      <c r="F14" s="172">
        <v>6000</v>
      </c>
      <c r="G14" s="172"/>
    </row>
    <row r="15" s="169" customFormat="1" ht="20.25" customHeight="1" spans="1:7">
      <c r="A15" s="173" t="s">
        <v>90</v>
      </c>
      <c r="B15" s="173" t="str">
        <f>"        "&amp;"机关事业单位基本养老保险缴费支出"</f>
        <v>        机关事业单位基本养老保险缴费支出</v>
      </c>
      <c r="C15" s="172">
        <v>703281.28</v>
      </c>
      <c r="D15" s="163">
        <v>703281.28</v>
      </c>
      <c r="E15" s="172">
        <v>703281.28</v>
      </c>
      <c r="F15" s="172"/>
      <c r="G15" s="172"/>
    </row>
    <row r="16" s="169" customFormat="1" ht="20.25" customHeight="1" spans="1:7">
      <c r="A16" s="173" t="s">
        <v>91</v>
      </c>
      <c r="B16" s="173" t="str">
        <f>"        "&amp;"机关事业单位职业年金缴费支出"</f>
        <v>        机关事业单位职业年金缴费支出</v>
      </c>
      <c r="C16" s="172">
        <v>250000</v>
      </c>
      <c r="D16" s="163">
        <v>250000</v>
      </c>
      <c r="E16" s="172">
        <v>250000</v>
      </c>
      <c r="F16" s="172"/>
      <c r="G16" s="172"/>
    </row>
    <row r="17" s="169" customFormat="1" ht="20.25" customHeight="1" spans="1:7">
      <c r="A17" s="158" t="s">
        <v>92</v>
      </c>
      <c r="B17" s="158" t="str">
        <f>"        "&amp;"卫生健康支出"</f>
        <v>        卫生健康支出</v>
      </c>
      <c r="C17" s="172">
        <v>624155.95</v>
      </c>
      <c r="D17" s="163">
        <v>624155.95</v>
      </c>
      <c r="E17" s="172">
        <v>624155.95</v>
      </c>
      <c r="F17" s="172"/>
      <c r="G17" s="172"/>
    </row>
    <row r="18" s="169" customFormat="1" ht="20.25" customHeight="1" spans="1:7">
      <c r="A18" s="166" t="s">
        <v>93</v>
      </c>
      <c r="B18" s="166" t="str">
        <f>"        "&amp;"行政事业单位医疗"</f>
        <v>        行政事业单位医疗</v>
      </c>
      <c r="C18" s="172">
        <v>624155.95</v>
      </c>
      <c r="D18" s="163">
        <v>624155.95</v>
      </c>
      <c r="E18" s="172">
        <v>624155.95</v>
      </c>
      <c r="F18" s="172"/>
      <c r="G18" s="172"/>
    </row>
    <row r="19" s="169" customFormat="1" ht="20.25" customHeight="1" spans="1:7">
      <c r="A19" s="173" t="s">
        <v>94</v>
      </c>
      <c r="B19" s="173" t="str">
        <f>"        "&amp;"行政单位医疗"</f>
        <v>        行政单位医疗</v>
      </c>
      <c r="C19" s="172">
        <v>303749.46</v>
      </c>
      <c r="D19" s="163">
        <v>303749.46</v>
      </c>
      <c r="E19" s="172">
        <v>303749.46</v>
      </c>
      <c r="F19" s="172"/>
      <c r="G19" s="172"/>
    </row>
    <row r="20" s="169" customFormat="1" ht="20.25" customHeight="1" spans="1:7">
      <c r="A20" s="173" t="s">
        <v>95</v>
      </c>
      <c r="B20" s="173" t="str">
        <f>"        "&amp;"事业单位医疗"</f>
        <v>        事业单位医疗</v>
      </c>
      <c r="C20" s="172">
        <v>61077.71</v>
      </c>
      <c r="D20" s="163">
        <v>61077.71</v>
      </c>
      <c r="E20" s="172">
        <v>61077.71</v>
      </c>
      <c r="F20" s="172"/>
      <c r="G20" s="172"/>
    </row>
    <row r="21" s="169" customFormat="1" ht="20.25" customHeight="1" spans="1:7">
      <c r="A21" s="173" t="s">
        <v>96</v>
      </c>
      <c r="B21" s="173" t="str">
        <f>"        "&amp;"公务员医疗补助"</f>
        <v>        公务员医疗补助</v>
      </c>
      <c r="C21" s="172">
        <v>225483.2</v>
      </c>
      <c r="D21" s="163">
        <v>225483.2</v>
      </c>
      <c r="E21" s="172">
        <v>225483.2</v>
      </c>
      <c r="F21" s="172"/>
      <c r="G21" s="172"/>
    </row>
    <row r="22" s="169" customFormat="1" ht="20.25" customHeight="1" spans="1:7">
      <c r="A22" s="173" t="s">
        <v>97</v>
      </c>
      <c r="B22" s="173" t="str">
        <f>"        "&amp;"其他行政事业单位医疗支出"</f>
        <v>        其他行政事业单位医疗支出</v>
      </c>
      <c r="C22" s="172">
        <v>33845.58</v>
      </c>
      <c r="D22" s="163">
        <v>33845.58</v>
      </c>
      <c r="E22" s="172">
        <v>33845.58</v>
      </c>
      <c r="F22" s="172"/>
      <c r="G22" s="172"/>
    </row>
    <row r="23" s="169" customFormat="1" ht="20.25" customHeight="1" spans="1:7">
      <c r="A23" s="158" t="s">
        <v>98</v>
      </c>
      <c r="B23" s="158" t="str">
        <f>"        "&amp;"住房保障支出"</f>
        <v>        住房保障支出</v>
      </c>
      <c r="C23" s="172">
        <v>655584</v>
      </c>
      <c r="D23" s="163">
        <v>655584</v>
      </c>
      <c r="E23" s="172">
        <v>655584</v>
      </c>
      <c r="F23" s="172"/>
      <c r="G23" s="172"/>
    </row>
    <row r="24" s="169" customFormat="1" ht="20.25" customHeight="1" spans="1:7">
      <c r="A24" s="166" t="s">
        <v>99</v>
      </c>
      <c r="B24" s="166" t="str">
        <f>"        "&amp;"住房改革支出"</f>
        <v>        住房改革支出</v>
      </c>
      <c r="C24" s="172">
        <v>655584</v>
      </c>
      <c r="D24" s="163">
        <v>655584</v>
      </c>
      <c r="E24" s="172">
        <v>655584</v>
      </c>
      <c r="F24" s="172"/>
      <c r="G24" s="172"/>
    </row>
    <row r="25" s="169" customFormat="1" ht="20.25" customHeight="1" spans="1:7">
      <c r="A25" s="173" t="s">
        <v>100</v>
      </c>
      <c r="B25" s="173" t="str">
        <f>"        "&amp;"住房公积金"</f>
        <v>        住房公积金</v>
      </c>
      <c r="C25" s="172">
        <v>618480</v>
      </c>
      <c r="D25" s="163">
        <v>618480</v>
      </c>
      <c r="E25" s="172">
        <v>618480</v>
      </c>
      <c r="F25" s="172"/>
      <c r="G25" s="172"/>
    </row>
    <row r="26" s="169" customFormat="1" ht="20.25" customHeight="1" spans="1:7">
      <c r="A26" s="173" t="s">
        <v>101</v>
      </c>
      <c r="B26" s="173" t="str">
        <f>"        "&amp;"购房补贴"</f>
        <v>        购房补贴</v>
      </c>
      <c r="C26" s="172">
        <v>37104</v>
      </c>
      <c r="D26" s="163">
        <v>37104</v>
      </c>
      <c r="E26" s="172">
        <v>37104</v>
      </c>
      <c r="F26" s="172"/>
      <c r="G26" s="172"/>
    </row>
    <row r="27" s="169" customFormat="1" ht="20.25" customHeight="1" spans="1:7">
      <c r="A27" s="161" t="s">
        <v>30</v>
      </c>
      <c r="B27" s="158"/>
      <c r="C27" s="163">
        <v>73472537.6</v>
      </c>
      <c r="D27" s="163">
        <v>65132537.6</v>
      </c>
      <c r="E27" s="163">
        <v>8424981.62</v>
      </c>
      <c r="F27" s="163">
        <v>56707555.98</v>
      </c>
      <c r="G27" s="163">
        <v>8340000</v>
      </c>
    </row>
  </sheetData>
  <mergeCells count="8">
    <mergeCell ref="A1:G1"/>
    <mergeCell ref="A2:G2"/>
    <mergeCell ref="A3:F3"/>
    <mergeCell ref="A4:B4"/>
    <mergeCell ref="D4:F4"/>
    <mergeCell ref="A27:B27"/>
    <mergeCell ref="C4:C5"/>
    <mergeCell ref="G4:G5"/>
  </mergeCells>
  <pageMargins left="0.984027777777778" right="0.75" top="1" bottom="1" header="0.5" footer="0.5"/>
  <pageSetup paperSize="9" scale="79"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B19" sqref="B19"/>
    </sheetView>
  </sheetViews>
  <sheetFormatPr defaultColWidth="8.85" defaultRowHeight="15" customHeight="1" outlineLevelRow="7" outlineLevelCol="5"/>
  <cols>
    <col min="1" max="6" width="25.1333333333333" customWidth="1"/>
  </cols>
  <sheetData>
    <row r="1" customHeight="1" spans="1:6">
      <c r="A1" s="156" t="s">
        <v>117</v>
      </c>
      <c r="B1" s="156"/>
      <c r="C1" s="156"/>
      <c r="D1" s="156"/>
      <c r="E1" s="156"/>
      <c r="F1" s="156"/>
    </row>
    <row r="2" ht="28.5" customHeight="1" spans="1:6">
      <c r="A2" s="157" t="s">
        <v>118</v>
      </c>
      <c r="B2" s="157"/>
      <c r="C2" s="157"/>
      <c r="D2" s="157"/>
      <c r="E2" s="157"/>
      <c r="F2" s="157"/>
    </row>
    <row r="3" ht="20.25" customHeight="1" spans="1:6">
      <c r="A3" s="158" t="str">
        <f>"单位名称："&amp;"玉溪市机关事务管理局"</f>
        <v>单位名称：玉溪市机关事务管理局</v>
      </c>
      <c r="B3" s="158"/>
      <c r="C3" s="158"/>
      <c r="D3" s="158"/>
      <c r="E3" s="158"/>
      <c r="F3" s="156" t="s">
        <v>2</v>
      </c>
    </row>
    <row r="4" ht="20.25" customHeight="1" spans="1:6">
      <c r="A4" s="159" t="s">
        <v>119</v>
      </c>
      <c r="B4" s="159" t="s">
        <v>120</v>
      </c>
      <c r="C4" s="159" t="s">
        <v>121</v>
      </c>
      <c r="D4" s="159"/>
      <c r="E4" s="159"/>
      <c r="F4" s="159"/>
    </row>
    <row r="5" ht="35.25" customHeight="1" spans="1:6">
      <c r="A5" s="159"/>
      <c r="B5" s="159"/>
      <c r="C5" s="159" t="s">
        <v>32</v>
      </c>
      <c r="D5" s="159" t="s">
        <v>122</v>
      </c>
      <c r="E5" s="159" t="s">
        <v>123</v>
      </c>
      <c r="F5" s="159" t="s">
        <v>124</v>
      </c>
    </row>
    <row r="6" ht="20.25" customHeight="1" spans="1:6">
      <c r="A6" s="167" t="s">
        <v>44</v>
      </c>
      <c r="B6" s="167">
        <v>2</v>
      </c>
      <c r="C6" s="167">
        <v>3</v>
      </c>
      <c r="D6" s="167">
        <v>4</v>
      </c>
      <c r="E6" s="167">
        <v>5</v>
      </c>
      <c r="F6" s="167">
        <v>6</v>
      </c>
    </row>
    <row r="7" ht="21" customHeight="1" spans="1:6">
      <c r="A7" s="65">
        <v>815000</v>
      </c>
      <c r="B7" s="65"/>
      <c r="C7" s="65">
        <v>26000</v>
      </c>
      <c r="D7" s="65"/>
      <c r="E7" s="163">
        <v>26000</v>
      </c>
      <c r="F7" s="65">
        <v>789000</v>
      </c>
    </row>
    <row r="8" ht="36" customHeight="1" spans="1:6">
      <c r="A8" s="168" t="s">
        <v>125</v>
      </c>
      <c r="B8" s="168"/>
      <c r="C8" s="168"/>
      <c r="D8" s="168"/>
      <c r="E8" s="168"/>
      <c r="F8" s="168"/>
    </row>
  </sheetData>
  <mergeCells count="7">
    <mergeCell ref="A1:F1"/>
    <mergeCell ref="A2:F2"/>
    <mergeCell ref="A3:E3"/>
    <mergeCell ref="C4:E4"/>
    <mergeCell ref="A8:F8"/>
    <mergeCell ref="A4:A5"/>
    <mergeCell ref="B4:B5"/>
  </mergeCells>
  <pageMargins left="0.75" right="0.75" top="1" bottom="1" header="0.5" footer="0.5"/>
  <pageSetup paperSize="9" scale="88"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73"/>
  <sheetViews>
    <sheetView showZeros="0" topLeftCell="A73" workbookViewId="0">
      <selection activeCell="C9" sqref="C9"/>
    </sheetView>
  </sheetViews>
  <sheetFormatPr defaultColWidth="8.85" defaultRowHeight="15" customHeight="1"/>
  <cols>
    <col min="1" max="1" width="27.275" customWidth="1"/>
    <col min="2" max="2" width="20.8416666666667" customWidth="1"/>
    <col min="3" max="3" width="25.375" customWidth="1"/>
    <col min="4" max="4" width="11.1333333333333" customWidth="1"/>
    <col min="5" max="5" width="25.5" customWidth="1"/>
    <col min="6" max="6" width="11.1333333333333" customWidth="1"/>
    <col min="7" max="7" width="22.7" customWidth="1"/>
    <col min="8" max="8" width="16.2833333333333" customWidth="1"/>
    <col min="9" max="9" width="16.4166666666667" customWidth="1"/>
    <col min="10" max="12" width="16.2833333333333" customWidth="1"/>
    <col min="13" max="13" width="14" customWidth="1"/>
    <col min="14" max="14" width="14.25" customWidth="1"/>
    <col min="15" max="16" width="16.4166666666667" customWidth="1"/>
    <col min="17" max="17" width="16.2833333333333" customWidth="1"/>
    <col min="18" max="18" width="13.125" customWidth="1"/>
    <col min="19" max="19" width="13" customWidth="1"/>
    <col min="20" max="20" width="13.625" customWidth="1"/>
    <col min="21" max="21" width="14.375" customWidth="1"/>
    <col min="22" max="22" width="16.2833333333333" customWidth="1"/>
    <col min="23" max="23" width="13.375" customWidth="1"/>
  </cols>
  <sheetData>
    <row r="1" customHeight="1" spans="1:23">
      <c r="A1" s="156" t="s">
        <v>126</v>
      </c>
      <c r="B1" s="156"/>
      <c r="C1" s="156"/>
      <c r="D1" s="156"/>
      <c r="E1" s="156"/>
      <c r="F1" s="156"/>
      <c r="G1" s="156"/>
      <c r="H1" s="156"/>
      <c r="I1" s="156"/>
      <c r="J1" s="156"/>
      <c r="K1" s="156"/>
      <c r="L1" s="156"/>
      <c r="M1" s="156"/>
      <c r="N1" s="156"/>
      <c r="O1" s="156"/>
      <c r="P1" s="156"/>
      <c r="Q1" s="156"/>
      <c r="R1" s="156"/>
      <c r="S1" s="156"/>
      <c r="T1" s="156"/>
      <c r="U1" s="156"/>
      <c r="V1" s="156"/>
      <c r="W1" s="156"/>
    </row>
    <row r="2" ht="28.5" customHeight="1" spans="1:23">
      <c r="A2" s="157" t="s">
        <v>127</v>
      </c>
      <c r="B2" s="157"/>
      <c r="C2" s="157" t="s">
        <v>128</v>
      </c>
      <c r="D2" s="157"/>
      <c r="E2" s="157"/>
      <c r="F2" s="157"/>
      <c r="G2" s="157"/>
      <c r="H2" s="157"/>
      <c r="I2" s="157"/>
      <c r="J2" s="157"/>
      <c r="K2" s="157"/>
      <c r="L2" s="157"/>
      <c r="M2" s="157"/>
      <c r="N2" s="157"/>
      <c r="O2" s="157"/>
      <c r="P2" s="157"/>
      <c r="Q2" s="157"/>
      <c r="R2" s="157"/>
      <c r="S2" s="157"/>
      <c r="T2" s="157"/>
      <c r="U2" s="157"/>
      <c r="V2" s="157"/>
      <c r="W2" s="157"/>
    </row>
    <row r="3" ht="19.5" customHeight="1" spans="1:23">
      <c r="A3" s="158" t="str">
        <f>"单位名称："&amp;"玉溪市机关事务管理局"</f>
        <v>单位名称：玉溪市机关事务管理局</v>
      </c>
      <c r="B3" s="158"/>
      <c r="C3" s="158"/>
      <c r="D3" s="158"/>
      <c r="E3" s="158"/>
      <c r="F3" s="158"/>
      <c r="G3" s="158"/>
      <c r="H3" s="158"/>
      <c r="I3" s="158"/>
      <c r="J3" s="158"/>
      <c r="K3" s="158"/>
      <c r="L3" s="158"/>
      <c r="M3" s="158"/>
      <c r="N3" s="158"/>
      <c r="O3" s="158"/>
      <c r="P3" s="158"/>
      <c r="Q3" s="158"/>
      <c r="R3" s="156"/>
      <c r="S3" s="156"/>
      <c r="T3" s="156"/>
      <c r="U3" s="156"/>
      <c r="V3" s="156"/>
      <c r="W3" s="156" t="s">
        <v>2</v>
      </c>
    </row>
    <row r="4" ht="19.5" customHeight="1" spans="1:23">
      <c r="A4" s="159" t="s">
        <v>129</v>
      </c>
      <c r="B4" s="159" t="s">
        <v>130</v>
      </c>
      <c r="C4" s="159" t="s">
        <v>131</v>
      </c>
      <c r="D4" s="159" t="s">
        <v>132</v>
      </c>
      <c r="E4" s="159" t="s">
        <v>133</v>
      </c>
      <c r="F4" s="159" t="s">
        <v>134</v>
      </c>
      <c r="G4" s="159" t="s">
        <v>135</v>
      </c>
      <c r="H4" s="159" t="s">
        <v>136</v>
      </c>
      <c r="I4" s="159"/>
      <c r="J4" s="159"/>
      <c r="K4" s="159"/>
      <c r="L4" s="159"/>
      <c r="M4" s="159"/>
      <c r="N4" s="159"/>
      <c r="O4" s="159"/>
      <c r="P4" s="159"/>
      <c r="Q4" s="159"/>
      <c r="R4" s="159"/>
      <c r="S4" s="159"/>
      <c r="T4" s="159"/>
      <c r="U4" s="159"/>
      <c r="V4" s="159"/>
      <c r="W4" s="159"/>
    </row>
    <row r="5" ht="19.5" customHeight="1" spans="1:23">
      <c r="A5" s="159"/>
      <c r="B5" s="159"/>
      <c r="C5" s="159"/>
      <c r="D5" s="159"/>
      <c r="E5" s="159"/>
      <c r="F5" s="159"/>
      <c r="G5" s="159"/>
      <c r="H5" s="159" t="s">
        <v>30</v>
      </c>
      <c r="I5" s="159" t="s">
        <v>33</v>
      </c>
      <c r="J5" s="159"/>
      <c r="K5" s="159"/>
      <c r="L5" s="159"/>
      <c r="M5" s="159"/>
      <c r="N5" s="159" t="s">
        <v>137</v>
      </c>
      <c r="O5" s="159"/>
      <c r="P5" s="159"/>
      <c r="Q5" s="159" t="s">
        <v>36</v>
      </c>
      <c r="R5" s="159" t="s">
        <v>74</v>
      </c>
      <c r="S5" s="159"/>
      <c r="T5" s="159"/>
      <c r="U5" s="159"/>
      <c r="V5" s="159"/>
      <c r="W5" s="159"/>
    </row>
    <row r="6" ht="41.25" customHeight="1" spans="1:23">
      <c r="A6" s="159"/>
      <c r="B6" s="159"/>
      <c r="C6" s="159"/>
      <c r="D6" s="159"/>
      <c r="E6" s="159"/>
      <c r="F6" s="159"/>
      <c r="G6" s="159"/>
      <c r="H6" s="159"/>
      <c r="I6" s="159" t="s">
        <v>138</v>
      </c>
      <c r="J6" s="159" t="s">
        <v>139</v>
      </c>
      <c r="K6" s="159" t="s">
        <v>140</v>
      </c>
      <c r="L6" s="159" t="s">
        <v>141</v>
      </c>
      <c r="M6" s="159" t="s">
        <v>142</v>
      </c>
      <c r="N6" s="159" t="s">
        <v>33</v>
      </c>
      <c r="O6" s="159" t="s">
        <v>34</v>
      </c>
      <c r="P6" s="159" t="s">
        <v>35</v>
      </c>
      <c r="Q6" s="159"/>
      <c r="R6" s="159" t="s">
        <v>32</v>
      </c>
      <c r="S6" s="159" t="s">
        <v>39</v>
      </c>
      <c r="T6" s="159" t="s">
        <v>143</v>
      </c>
      <c r="U6" s="159" t="s">
        <v>41</v>
      </c>
      <c r="V6" s="159" t="s">
        <v>42</v>
      </c>
      <c r="W6" s="159" t="s">
        <v>43</v>
      </c>
    </row>
    <row r="7" ht="20.25" customHeight="1" spans="1:23">
      <c r="A7" s="160" t="s">
        <v>44</v>
      </c>
      <c r="B7" s="161" t="s">
        <v>45</v>
      </c>
      <c r="C7" s="161" t="s">
        <v>46</v>
      </c>
      <c r="D7" s="161" t="s">
        <v>47</v>
      </c>
      <c r="E7" s="161" t="s">
        <v>48</v>
      </c>
      <c r="F7" s="161" t="s">
        <v>49</v>
      </c>
      <c r="G7" s="161" t="s">
        <v>50</v>
      </c>
      <c r="H7" s="161" t="s">
        <v>51</v>
      </c>
      <c r="I7" s="161" t="s">
        <v>52</v>
      </c>
      <c r="J7" s="161" t="s">
        <v>53</v>
      </c>
      <c r="K7" s="161" t="s">
        <v>54</v>
      </c>
      <c r="L7" s="161" t="s">
        <v>55</v>
      </c>
      <c r="M7" s="161" t="s">
        <v>56</v>
      </c>
      <c r="N7" s="161" t="s">
        <v>57</v>
      </c>
      <c r="O7" s="161" t="s">
        <v>58</v>
      </c>
      <c r="P7" s="161" t="s">
        <v>59</v>
      </c>
      <c r="Q7" s="161" t="s">
        <v>60</v>
      </c>
      <c r="R7" s="161" t="s">
        <v>61</v>
      </c>
      <c r="S7" s="161" t="s">
        <v>62</v>
      </c>
      <c r="T7" s="161" t="s">
        <v>144</v>
      </c>
      <c r="U7" s="161" t="s">
        <v>145</v>
      </c>
      <c r="V7" s="161" t="s">
        <v>146</v>
      </c>
      <c r="W7" s="161" t="s">
        <v>147</v>
      </c>
    </row>
    <row r="8" ht="20.25" customHeight="1" spans="1:23">
      <c r="A8" s="162" t="s">
        <v>64</v>
      </c>
      <c r="C8" s="158"/>
      <c r="D8" s="158"/>
      <c r="E8" s="158"/>
      <c r="G8" s="158"/>
      <c r="H8" s="163">
        <v>65132537.6</v>
      </c>
      <c r="I8" s="65">
        <v>65132537.6</v>
      </c>
      <c r="J8" s="65">
        <v>3432046.41</v>
      </c>
      <c r="K8" s="65"/>
      <c r="L8" s="65">
        <v>61700491.19</v>
      </c>
      <c r="M8" s="65"/>
      <c r="N8" s="65"/>
      <c r="O8" s="65"/>
      <c r="P8" s="65"/>
      <c r="Q8" s="65"/>
      <c r="R8" s="65"/>
      <c r="S8" s="65"/>
      <c r="T8" s="65"/>
      <c r="U8" s="65"/>
      <c r="V8" s="65"/>
      <c r="W8" s="65"/>
    </row>
    <row r="9" ht="20.25" customHeight="1" spans="1:23">
      <c r="A9" s="164" t="s">
        <v>66</v>
      </c>
      <c r="B9" s="165"/>
      <c r="C9" s="158"/>
      <c r="D9" s="158"/>
      <c r="E9" s="158"/>
      <c r="F9" s="158"/>
      <c r="G9" s="158"/>
      <c r="H9" s="163">
        <v>63180018.04</v>
      </c>
      <c r="I9" s="65">
        <v>63180018.04</v>
      </c>
      <c r="J9" s="65">
        <v>2592813.11</v>
      </c>
      <c r="K9" s="65"/>
      <c r="L9" s="65">
        <v>60587204.93</v>
      </c>
      <c r="M9" s="65"/>
      <c r="N9" s="65"/>
      <c r="O9" s="65"/>
      <c r="P9" s="65"/>
      <c r="Q9" s="65"/>
      <c r="R9" s="65"/>
      <c r="S9" s="65"/>
      <c r="T9" s="65"/>
      <c r="U9" s="65"/>
      <c r="V9" s="65"/>
      <c r="W9" s="65"/>
    </row>
    <row r="10" ht="20.25" customHeight="1" spans="1:23">
      <c r="A10" s="164" t="s">
        <v>66</v>
      </c>
      <c r="B10" s="165" t="s">
        <v>148</v>
      </c>
      <c r="C10" s="158" t="s">
        <v>149</v>
      </c>
      <c r="D10" s="158" t="s">
        <v>84</v>
      </c>
      <c r="E10" s="158" t="s">
        <v>150</v>
      </c>
      <c r="F10" s="158" t="s">
        <v>151</v>
      </c>
      <c r="G10" s="158" t="s">
        <v>152</v>
      </c>
      <c r="H10" s="163">
        <v>1281648</v>
      </c>
      <c r="I10" s="65">
        <v>1281648</v>
      </c>
      <c r="J10" s="65">
        <v>560721</v>
      </c>
      <c r="K10" s="158"/>
      <c r="L10" s="65">
        <v>720927</v>
      </c>
      <c r="M10" s="158"/>
      <c r="N10" s="65"/>
      <c r="O10" s="65"/>
      <c r="P10" s="158"/>
      <c r="Q10" s="65"/>
      <c r="R10" s="65"/>
      <c r="S10" s="65"/>
      <c r="T10" s="65"/>
      <c r="U10" s="65"/>
      <c r="V10" s="65"/>
      <c r="W10" s="65"/>
    </row>
    <row r="11" ht="20.25" customHeight="1" spans="1:23">
      <c r="A11" s="164" t="s">
        <v>66</v>
      </c>
      <c r="B11" s="165" t="s">
        <v>148</v>
      </c>
      <c r="C11" s="158" t="s">
        <v>149</v>
      </c>
      <c r="D11" s="158" t="s">
        <v>84</v>
      </c>
      <c r="E11" s="158" t="s">
        <v>150</v>
      </c>
      <c r="F11" s="158" t="s">
        <v>153</v>
      </c>
      <c r="G11" s="158" t="s">
        <v>154</v>
      </c>
      <c r="H11" s="163">
        <v>1665492</v>
      </c>
      <c r="I11" s="65">
        <v>1665492</v>
      </c>
      <c r="J11" s="65">
        <v>728652.75</v>
      </c>
      <c r="K11" s="158"/>
      <c r="L11" s="65">
        <v>936839.25</v>
      </c>
      <c r="M11" s="158"/>
      <c r="N11" s="65"/>
      <c r="O11" s="65"/>
      <c r="P11" s="158"/>
      <c r="Q11" s="65"/>
      <c r="R11" s="65"/>
      <c r="S11" s="65"/>
      <c r="T11" s="65"/>
      <c r="U11" s="65"/>
      <c r="V11" s="65"/>
      <c r="W11" s="65"/>
    </row>
    <row r="12" ht="20.25" customHeight="1" spans="1:23">
      <c r="A12" s="164" t="s">
        <v>66</v>
      </c>
      <c r="B12" s="165" t="s">
        <v>148</v>
      </c>
      <c r="C12" s="158" t="s">
        <v>149</v>
      </c>
      <c r="D12" s="158" t="s">
        <v>101</v>
      </c>
      <c r="E12" s="158" t="s">
        <v>155</v>
      </c>
      <c r="F12" s="158" t="s">
        <v>153</v>
      </c>
      <c r="G12" s="158" t="s">
        <v>154</v>
      </c>
      <c r="H12" s="163">
        <v>21612</v>
      </c>
      <c r="I12" s="65">
        <v>21612</v>
      </c>
      <c r="J12" s="65">
        <v>5403</v>
      </c>
      <c r="K12" s="158"/>
      <c r="L12" s="65">
        <v>16209</v>
      </c>
      <c r="M12" s="158"/>
      <c r="N12" s="65"/>
      <c r="O12" s="65"/>
      <c r="P12" s="158"/>
      <c r="Q12" s="65"/>
      <c r="R12" s="65"/>
      <c r="S12" s="65"/>
      <c r="T12" s="65"/>
      <c r="U12" s="65"/>
      <c r="V12" s="65"/>
      <c r="W12" s="65"/>
    </row>
    <row r="13" ht="20.25" customHeight="1" spans="1:23">
      <c r="A13" s="164" t="s">
        <v>66</v>
      </c>
      <c r="B13" s="165" t="s">
        <v>156</v>
      </c>
      <c r="C13" s="158" t="s">
        <v>157</v>
      </c>
      <c r="D13" s="158" t="s">
        <v>84</v>
      </c>
      <c r="E13" s="158" t="s">
        <v>150</v>
      </c>
      <c r="F13" s="158" t="s">
        <v>158</v>
      </c>
      <c r="G13" s="158" t="s">
        <v>159</v>
      </c>
      <c r="H13" s="163">
        <v>5936.95</v>
      </c>
      <c r="I13" s="65">
        <v>5936.95</v>
      </c>
      <c r="J13" s="65">
        <v>1484.24</v>
      </c>
      <c r="K13" s="158"/>
      <c r="L13" s="65">
        <v>4452.71</v>
      </c>
      <c r="M13" s="158"/>
      <c r="N13" s="65"/>
      <c r="O13" s="65"/>
      <c r="P13" s="158"/>
      <c r="Q13" s="65"/>
      <c r="R13" s="65"/>
      <c r="S13" s="65"/>
      <c r="T13" s="65"/>
      <c r="U13" s="65"/>
      <c r="V13" s="65"/>
      <c r="W13" s="65"/>
    </row>
    <row r="14" ht="30" customHeight="1" spans="1:23">
      <c r="A14" s="164" t="s">
        <v>66</v>
      </c>
      <c r="B14" s="165" t="s">
        <v>156</v>
      </c>
      <c r="C14" s="158" t="s">
        <v>157</v>
      </c>
      <c r="D14" s="158" t="s">
        <v>90</v>
      </c>
      <c r="E14" s="158" t="s">
        <v>160</v>
      </c>
      <c r="F14" s="158" t="s">
        <v>161</v>
      </c>
      <c r="G14" s="158" t="s">
        <v>162</v>
      </c>
      <c r="H14" s="163">
        <v>585541.12</v>
      </c>
      <c r="I14" s="65">
        <v>585541.12</v>
      </c>
      <c r="J14" s="65">
        <v>146385.28</v>
      </c>
      <c r="K14" s="158"/>
      <c r="L14" s="65">
        <v>439155.84</v>
      </c>
      <c r="M14" s="158"/>
      <c r="N14" s="65"/>
      <c r="O14" s="65"/>
      <c r="P14" s="158"/>
      <c r="Q14" s="65"/>
      <c r="R14" s="65"/>
      <c r="S14" s="65"/>
      <c r="T14" s="65"/>
      <c r="U14" s="65"/>
      <c r="V14" s="65"/>
      <c r="W14" s="65"/>
    </row>
    <row r="15" ht="20.25" customHeight="1" spans="1:23">
      <c r="A15" s="164" t="s">
        <v>66</v>
      </c>
      <c r="B15" s="165" t="s">
        <v>156</v>
      </c>
      <c r="C15" s="158" t="s">
        <v>157</v>
      </c>
      <c r="D15" s="158" t="s">
        <v>94</v>
      </c>
      <c r="E15" s="158" t="s">
        <v>163</v>
      </c>
      <c r="F15" s="158" t="s">
        <v>164</v>
      </c>
      <c r="G15" s="158" t="s">
        <v>165</v>
      </c>
      <c r="H15" s="163">
        <v>303749.46</v>
      </c>
      <c r="I15" s="65">
        <v>303749.46</v>
      </c>
      <c r="J15" s="65">
        <v>75937.37</v>
      </c>
      <c r="K15" s="158"/>
      <c r="L15" s="65">
        <v>227812.09</v>
      </c>
      <c r="M15" s="158"/>
      <c r="N15" s="65"/>
      <c r="O15" s="65"/>
      <c r="P15" s="158"/>
      <c r="Q15" s="65"/>
      <c r="R15" s="65"/>
      <c r="S15" s="65"/>
      <c r="T15" s="65"/>
      <c r="U15" s="65"/>
      <c r="V15" s="65"/>
      <c r="W15" s="65"/>
    </row>
    <row r="16" ht="20.25" customHeight="1" spans="1:23">
      <c r="A16" s="164" t="s">
        <v>66</v>
      </c>
      <c r="B16" s="158" t="s">
        <v>156</v>
      </c>
      <c r="C16" s="158" t="s">
        <v>157</v>
      </c>
      <c r="D16" s="158" t="s">
        <v>96</v>
      </c>
      <c r="E16" s="158" t="s">
        <v>166</v>
      </c>
      <c r="F16" s="158" t="s">
        <v>167</v>
      </c>
      <c r="G16" s="158" t="s">
        <v>168</v>
      </c>
      <c r="H16" s="163">
        <v>188689.4</v>
      </c>
      <c r="I16" s="65">
        <v>188689.4</v>
      </c>
      <c r="J16" s="65">
        <v>47172.35</v>
      </c>
      <c r="K16" s="158"/>
      <c r="L16" s="65">
        <v>141517.05</v>
      </c>
      <c r="M16" s="158"/>
      <c r="N16" s="65"/>
      <c r="O16" s="65"/>
      <c r="P16" s="158"/>
      <c r="Q16" s="65"/>
      <c r="R16" s="65"/>
      <c r="S16" s="65"/>
      <c r="T16" s="65"/>
      <c r="U16" s="65"/>
      <c r="V16" s="65"/>
      <c r="W16" s="65"/>
    </row>
    <row r="17" ht="20.25" customHeight="1" spans="1:23">
      <c r="A17" s="164" t="s">
        <v>66</v>
      </c>
      <c r="B17" s="158" t="s">
        <v>156</v>
      </c>
      <c r="C17" s="158" t="s">
        <v>157</v>
      </c>
      <c r="D17" s="158" t="s">
        <v>97</v>
      </c>
      <c r="E17" s="158" t="s">
        <v>169</v>
      </c>
      <c r="F17" s="158" t="s">
        <v>158</v>
      </c>
      <c r="G17" s="158" t="s">
        <v>159</v>
      </c>
      <c r="H17" s="163">
        <v>27732.49</v>
      </c>
      <c r="I17" s="65">
        <v>27732.49</v>
      </c>
      <c r="J17" s="65">
        <v>16479.12</v>
      </c>
      <c r="K17" s="158"/>
      <c r="L17" s="65">
        <v>11253.37</v>
      </c>
      <c r="M17" s="158"/>
      <c r="N17" s="65"/>
      <c r="O17" s="65"/>
      <c r="P17" s="158"/>
      <c r="Q17" s="65"/>
      <c r="R17" s="65"/>
      <c r="S17" s="65"/>
      <c r="T17" s="65"/>
      <c r="U17" s="65"/>
      <c r="V17" s="65"/>
      <c r="W17" s="65"/>
    </row>
    <row r="18" ht="20.25" customHeight="1" spans="1:23">
      <c r="A18" s="164" t="s">
        <v>66</v>
      </c>
      <c r="B18" s="158" t="s">
        <v>170</v>
      </c>
      <c r="C18" s="158" t="s">
        <v>171</v>
      </c>
      <c r="D18" s="158" t="s">
        <v>100</v>
      </c>
      <c r="E18" s="158" t="s">
        <v>171</v>
      </c>
      <c r="F18" s="158" t="s">
        <v>172</v>
      </c>
      <c r="G18" s="158" t="s">
        <v>171</v>
      </c>
      <c r="H18" s="163">
        <v>485880</v>
      </c>
      <c r="I18" s="65">
        <v>485880</v>
      </c>
      <c r="J18" s="65">
        <v>121470</v>
      </c>
      <c r="K18" s="158"/>
      <c r="L18" s="65">
        <v>364410</v>
      </c>
      <c r="M18" s="158"/>
      <c r="N18" s="65"/>
      <c r="O18" s="65"/>
      <c r="P18" s="158"/>
      <c r="Q18" s="65"/>
      <c r="R18" s="65"/>
      <c r="S18" s="65"/>
      <c r="T18" s="65"/>
      <c r="U18" s="65"/>
      <c r="V18" s="65"/>
      <c r="W18" s="65"/>
    </row>
    <row r="19" ht="20.25" customHeight="1" spans="1:23">
      <c r="A19" s="164" t="s">
        <v>66</v>
      </c>
      <c r="B19" s="158" t="s">
        <v>173</v>
      </c>
      <c r="C19" s="158" t="s">
        <v>174</v>
      </c>
      <c r="D19" s="158" t="s">
        <v>89</v>
      </c>
      <c r="E19" s="158" t="s">
        <v>175</v>
      </c>
      <c r="F19" s="158" t="s">
        <v>176</v>
      </c>
      <c r="G19" s="158" t="s">
        <v>177</v>
      </c>
      <c r="H19" s="163">
        <v>312000</v>
      </c>
      <c r="I19" s="65">
        <v>312000</v>
      </c>
      <c r="J19" s="65">
        <v>312000</v>
      </c>
      <c r="K19" s="158"/>
      <c r="L19" s="65"/>
      <c r="M19" s="158"/>
      <c r="N19" s="65"/>
      <c r="O19" s="65"/>
      <c r="P19" s="158"/>
      <c r="Q19" s="65"/>
      <c r="R19" s="65"/>
      <c r="S19" s="65"/>
      <c r="T19" s="65"/>
      <c r="U19" s="65"/>
      <c r="V19" s="65"/>
      <c r="W19" s="65"/>
    </row>
    <row r="20" ht="20.25" customHeight="1" spans="1:23">
      <c r="A20" s="164" t="s">
        <v>66</v>
      </c>
      <c r="B20" s="158" t="s">
        <v>178</v>
      </c>
      <c r="C20" s="158" t="s">
        <v>179</v>
      </c>
      <c r="D20" s="158" t="s">
        <v>84</v>
      </c>
      <c r="E20" s="158" t="s">
        <v>150</v>
      </c>
      <c r="F20" s="158" t="s">
        <v>180</v>
      </c>
      <c r="G20" s="158" t="s">
        <v>181</v>
      </c>
      <c r="H20" s="163">
        <v>923904</v>
      </c>
      <c r="I20" s="65">
        <v>923904</v>
      </c>
      <c r="J20" s="65">
        <v>265056.75</v>
      </c>
      <c r="K20" s="158"/>
      <c r="L20" s="65">
        <v>658847.25</v>
      </c>
      <c r="M20" s="158"/>
      <c r="N20" s="65"/>
      <c r="O20" s="65"/>
      <c r="P20" s="158"/>
      <c r="Q20" s="65"/>
      <c r="R20" s="65"/>
      <c r="S20" s="65"/>
      <c r="T20" s="65"/>
      <c r="U20" s="65"/>
      <c r="V20" s="65"/>
      <c r="W20" s="65"/>
    </row>
    <row r="21" ht="20.25" customHeight="1" spans="1:23">
      <c r="A21" s="164" t="s">
        <v>66</v>
      </c>
      <c r="B21" s="158" t="s">
        <v>182</v>
      </c>
      <c r="C21" s="158" t="s">
        <v>183</v>
      </c>
      <c r="D21" s="158" t="s">
        <v>84</v>
      </c>
      <c r="E21" s="158" t="s">
        <v>150</v>
      </c>
      <c r="F21" s="158" t="s">
        <v>184</v>
      </c>
      <c r="G21" s="158" t="s">
        <v>185</v>
      </c>
      <c r="H21" s="163">
        <v>13100</v>
      </c>
      <c r="I21" s="65">
        <v>13100</v>
      </c>
      <c r="J21" s="65"/>
      <c r="K21" s="158"/>
      <c r="L21" s="65">
        <v>13100</v>
      </c>
      <c r="M21" s="158"/>
      <c r="N21" s="65"/>
      <c r="O21" s="65"/>
      <c r="P21" s="158"/>
      <c r="Q21" s="65"/>
      <c r="R21" s="65"/>
      <c r="S21" s="65"/>
      <c r="T21" s="65"/>
      <c r="U21" s="65"/>
      <c r="V21" s="65"/>
      <c r="W21" s="65"/>
    </row>
    <row r="22" ht="20.25" customHeight="1" spans="1:23">
      <c r="A22" s="164" t="s">
        <v>66</v>
      </c>
      <c r="B22" s="158" t="s">
        <v>186</v>
      </c>
      <c r="C22" s="158" t="s">
        <v>187</v>
      </c>
      <c r="D22" s="158" t="s">
        <v>84</v>
      </c>
      <c r="E22" s="158" t="s">
        <v>150</v>
      </c>
      <c r="F22" s="158" t="s">
        <v>188</v>
      </c>
      <c r="G22" s="158" t="s">
        <v>189</v>
      </c>
      <c r="H22" s="163">
        <v>260400</v>
      </c>
      <c r="I22" s="65">
        <v>260400</v>
      </c>
      <c r="J22" s="65">
        <v>113925</v>
      </c>
      <c r="K22" s="158"/>
      <c r="L22" s="65">
        <v>146475</v>
      </c>
      <c r="M22" s="158"/>
      <c r="N22" s="65"/>
      <c r="O22" s="65"/>
      <c r="P22" s="158"/>
      <c r="Q22" s="65"/>
      <c r="R22" s="65"/>
      <c r="S22" s="65"/>
      <c r="T22" s="65"/>
      <c r="U22" s="65"/>
      <c r="V22" s="65"/>
      <c r="W22" s="65"/>
    </row>
    <row r="23" ht="20.25" customHeight="1" spans="1:23">
      <c r="A23" s="164" t="s">
        <v>66</v>
      </c>
      <c r="B23" s="158" t="s">
        <v>190</v>
      </c>
      <c r="C23" s="158" t="s">
        <v>191</v>
      </c>
      <c r="D23" s="158" t="s">
        <v>84</v>
      </c>
      <c r="E23" s="158" t="s">
        <v>150</v>
      </c>
      <c r="F23" s="158" t="s">
        <v>192</v>
      </c>
      <c r="G23" s="158" t="s">
        <v>191</v>
      </c>
      <c r="H23" s="163">
        <v>59375.04</v>
      </c>
      <c r="I23" s="65">
        <v>59375.04</v>
      </c>
      <c r="J23" s="65"/>
      <c r="K23" s="158"/>
      <c r="L23" s="65">
        <v>59375.04</v>
      </c>
      <c r="M23" s="158"/>
      <c r="N23" s="65"/>
      <c r="O23" s="65"/>
      <c r="P23" s="158"/>
      <c r="Q23" s="65"/>
      <c r="R23" s="65"/>
      <c r="S23" s="65"/>
      <c r="T23" s="65"/>
      <c r="U23" s="65"/>
      <c r="V23" s="65"/>
      <c r="W23" s="65"/>
    </row>
    <row r="24" ht="20.25" customHeight="1" spans="1:23">
      <c r="A24" s="164" t="s">
        <v>66</v>
      </c>
      <c r="B24" s="158" t="s">
        <v>193</v>
      </c>
      <c r="C24" s="158" t="s">
        <v>194</v>
      </c>
      <c r="D24" s="158" t="s">
        <v>84</v>
      </c>
      <c r="E24" s="158" t="s">
        <v>150</v>
      </c>
      <c r="F24" s="158" t="s">
        <v>195</v>
      </c>
      <c r="G24" s="158" t="s">
        <v>196</v>
      </c>
      <c r="H24" s="163">
        <v>44335</v>
      </c>
      <c r="I24" s="65">
        <v>44335</v>
      </c>
      <c r="J24" s="65">
        <v>7500</v>
      </c>
      <c r="K24" s="158"/>
      <c r="L24" s="65">
        <v>36835</v>
      </c>
      <c r="M24" s="158"/>
      <c r="N24" s="65"/>
      <c r="O24" s="65"/>
      <c r="P24" s="158"/>
      <c r="Q24" s="65"/>
      <c r="R24" s="65"/>
      <c r="S24" s="65"/>
      <c r="T24" s="65"/>
      <c r="U24" s="65"/>
      <c r="V24" s="65"/>
      <c r="W24" s="65"/>
    </row>
    <row r="25" ht="20.25" customHeight="1" spans="1:23">
      <c r="A25" s="164" t="s">
        <v>66</v>
      </c>
      <c r="B25" s="158" t="s">
        <v>193</v>
      </c>
      <c r="C25" s="158" t="s">
        <v>194</v>
      </c>
      <c r="D25" s="158" t="s">
        <v>84</v>
      </c>
      <c r="E25" s="158" t="s">
        <v>150</v>
      </c>
      <c r="F25" s="158" t="s">
        <v>197</v>
      </c>
      <c r="G25" s="158" t="s">
        <v>198</v>
      </c>
      <c r="H25" s="163">
        <v>36917</v>
      </c>
      <c r="I25" s="65">
        <v>36917</v>
      </c>
      <c r="J25" s="65">
        <v>9229.25</v>
      </c>
      <c r="K25" s="158"/>
      <c r="L25" s="65">
        <v>27687.75</v>
      </c>
      <c r="M25" s="158"/>
      <c r="N25" s="65"/>
      <c r="O25" s="65"/>
      <c r="P25" s="158"/>
      <c r="Q25" s="65"/>
      <c r="R25" s="65"/>
      <c r="S25" s="65"/>
      <c r="T25" s="65"/>
      <c r="U25" s="65"/>
      <c r="V25" s="65"/>
      <c r="W25" s="65"/>
    </row>
    <row r="26" ht="20.25" customHeight="1" spans="1:23">
      <c r="A26" s="164" t="s">
        <v>66</v>
      </c>
      <c r="B26" s="158" t="s">
        <v>193</v>
      </c>
      <c r="C26" s="158" t="s">
        <v>194</v>
      </c>
      <c r="D26" s="158" t="s">
        <v>84</v>
      </c>
      <c r="E26" s="158" t="s">
        <v>150</v>
      </c>
      <c r="F26" s="158" t="s">
        <v>199</v>
      </c>
      <c r="G26" s="158" t="s">
        <v>200</v>
      </c>
      <c r="H26" s="163">
        <v>100</v>
      </c>
      <c r="I26" s="65">
        <v>100</v>
      </c>
      <c r="J26" s="65">
        <v>25</v>
      </c>
      <c r="K26" s="158"/>
      <c r="L26" s="65">
        <v>75</v>
      </c>
      <c r="M26" s="158"/>
      <c r="N26" s="65"/>
      <c r="O26" s="65"/>
      <c r="P26" s="158"/>
      <c r="Q26" s="65"/>
      <c r="R26" s="65"/>
      <c r="S26" s="65"/>
      <c r="T26" s="65"/>
      <c r="U26" s="65"/>
      <c r="V26" s="65"/>
      <c r="W26" s="65"/>
    </row>
    <row r="27" ht="20.25" customHeight="1" spans="1:23">
      <c r="A27" s="164" t="s">
        <v>66</v>
      </c>
      <c r="B27" s="158" t="s">
        <v>193</v>
      </c>
      <c r="C27" s="158" t="s">
        <v>194</v>
      </c>
      <c r="D27" s="158" t="s">
        <v>84</v>
      </c>
      <c r="E27" s="158" t="s">
        <v>150</v>
      </c>
      <c r="F27" s="158" t="s">
        <v>201</v>
      </c>
      <c r="G27" s="158" t="s">
        <v>202</v>
      </c>
      <c r="H27" s="163">
        <v>7200</v>
      </c>
      <c r="I27" s="65">
        <v>7200</v>
      </c>
      <c r="J27" s="65">
        <v>1800</v>
      </c>
      <c r="K27" s="158"/>
      <c r="L27" s="65">
        <v>5400</v>
      </c>
      <c r="M27" s="158"/>
      <c r="N27" s="65"/>
      <c r="O27" s="65"/>
      <c r="P27" s="158"/>
      <c r="Q27" s="65"/>
      <c r="R27" s="65"/>
      <c r="S27" s="65"/>
      <c r="T27" s="65"/>
      <c r="U27" s="65"/>
      <c r="V27" s="65"/>
      <c r="W27" s="65"/>
    </row>
    <row r="28" ht="20.25" customHeight="1" spans="1:23">
      <c r="A28" s="164" t="s">
        <v>66</v>
      </c>
      <c r="B28" s="158" t="s">
        <v>193</v>
      </c>
      <c r="C28" s="158" t="s">
        <v>194</v>
      </c>
      <c r="D28" s="158" t="s">
        <v>84</v>
      </c>
      <c r="E28" s="158" t="s">
        <v>150</v>
      </c>
      <c r="F28" s="158" t="s">
        <v>203</v>
      </c>
      <c r="G28" s="158" t="s">
        <v>204</v>
      </c>
      <c r="H28" s="163">
        <v>80000</v>
      </c>
      <c r="I28" s="65">
        <v>80000</v>
      </c>
      <c r="J28" s="65">
        <v>20000</v>
      </c>
      <c r="K28" s="158"/>
      <c r="L28" s="65">
        <v>60000</v>
      </c>
      <c r="M28" s="158"/>
      <c r="N28" s="65"/>
      <c r="O28" s="65"/>
      <c r="P28" s="158"/>
      <c r="Q28" s="65"/>
      <c r="R28" s="65"/>
      <c r="S28" s="65"/>
      <c r="T28" s="65"/>
      <c r="U28" s="65"/>
      <c r="V28" s="65"/>
      <c r="W28" s="65"/>
    </row>
    <row r="29" ht="20.25" customHeight="1" spans="1:23">
      <c r="A29" s="164" t="s">
        <v>66</v>
      </c>
      <c r="B29" s="158" t="s">
        <v>193</v>
      </c>
      <c r="C29" s="158" t="s">
        <v>194</v>
      </c>
      <c r="D29" s="158" t="s">
        <v>84</v>
      </c>
      <c r="E29" s="158" t="s">
        <v>150</v>
      </c>
      <c r="F29" s="158" t="s">
        <v>205</v>
      </c>
      <c r="G29" s="158" t="s">
        <v>206</v>
      </c>
      <c r="H29" s="163">
        <v>458</v>
      </c>
      <c r="I29" s="65">
        <v>458</v>
      </c>
      <c r="J29" s="65">
        <v>114.5</v>
      </c>
      <c r="K29" s="158"/>
      <c r="L29" s="65">
        <v>343.5</v>
      </c>
      <c r="M29" s="158"/>
      <c r="N29" s="65"/>
      <c r="O29" s="65"/>
      <c r="P29" s="158"/>
      <c r="Q29" s="65"/>
      <c r="R29" s="65"/>
      <c r="S29" s="65"/>
      <c r="T29" s="65"/>
      <c r="U29" s="65"/>
      <c r="V29" s="65"/>
      <c r="W29" s="65"/>
    </row>
    <row r="30" ht="20.25" customHeight="1" spans="1:23">
      <c r="A30" s="164" t="s">
        <v>66</v>
      </c>
      <c r="B30" s="158" t="s">
        <v>193</v>
      </c>
      <c r="C30" s="158" t="s">
        <v>194</v>
      </c>
      <c r="D30" s="158" t="s">
        <v>84</v>
      </c>
      <c r="E30" s="158" t="s">
        <v>150</v>
      </c>
      <c r="F30" s="158" t="s">
        <v>207</v>
      </c>
      <c r="G30" s="158" t="s">
        <v>208</v>
      </c>
      <c r="H30" s="163">
        <v>8090</v>
      </c>
      <c r="I30" s="65">
        <v>8090</v>
      </c>
      <c r="J30" s="65">
        <v>2022.5</v>
      </c>
      <c r="K30" s="158"/>
      <c r="L30" s="65">
        <v>6067.5</v>
      </c>
      <c r="M30" s="158"/>
      <c r="N30" s="65"/>
      <c r="O30" s="65"/>
      <c r="P30" s="158"/>
      <c r="Q30" s="65"/>
      <c r="R30" s="65"/>
      <c r="S30" s="65"/>
      <c r="T30" s="65"/>
      <c r="U30" s="65"/>
      <c r="V30" s="65"/>
      <c r="W30" s="65"/>
    </row>
    <row r="31" ht="20.25" customHeight="1" spans="1:23">
      <c r="A31" s="164" t="s">
        <v>66</v>
      </c>
      <c r="B31" s="158" t="s">
        <v>193</v>
      </c>
      <c r="C31" s="158" t="s">
        <v>194</v>
      </c>
      <c r="D31" s="158" t="s">
        <v>84</v>
      </c>
      <c r="E31" s="158" t="s">
        <v>150</v>
      </c>
      <c r="F31" s="158" t="s">
        <v>209</v>
      </c>
      <c r="G31" s="158" t="s">
        <v>210</v>
      </c>
      <c r="H31" s="163">
        <v>13000</v>
      </c>
      <c r="I31" s="65">
        <v>13000</v>
      </c>
      <c r="J31" s="65">
        <v>3250</v>
      </c>
      <c r="K31" s="158"/>
      <c r="L31" s="65">
        <v>9750</v>
      </c>
      <c r="M31" s="158"/>
      <c r="N31" s="65"/>
      <c r="O31" s="65"/>
      <c r="P31" s="158"/>
      <c r="Q31" s="65"/>
      <c r="R31" s="65"/>
      <c r="S31" s="65"/>
      <c r="T31" s="65"/>
      <c r="U31" s="65"/>
      <c r="V31" s="65"/>
      <c r="W31" s="65"/>
    </row>
    <row r="32" ht="20.25" customHeight="1" spans="1:23">
      <c r="A32" s="164" t="s">
        <v>66</v>
      </c>
      <c r="B32" s="158" t="s">
        <v>193</v>
      </c>
      <c r="C32" s="158" t="s">
        <v>194</v>
      </c>
      <c r="D32" s="158" t="s">
        <v>84</v>
      </c>
      <c r="E32" s="158" t="s">
        <v>150</v>
      </c>
      <c r="F32" s="158" t="s">
        <v>211</v>
      </c>
      <c r="G32" s="158" t="s">
        <v>212</v>
      </c>
      <c r="H32" s="163">
        <v>27000</v>
      </c>
      <c r="I32" s="65">
        <v>27000</v>
      </c>
      <c r="J32" s="65">
        <v>6750</v>
      </c>
      <c r="K32" s="158"/>
      <c r="L32" s="65">
        <v>20250</v>
      </c>
      <c r="M32" s="158"/>
      <c r="N32" s="65"/>
      <c r="O32" s="65"/>
      <c r="P32" s="158"/>
      <c r="Q32" s="65"/>
      <c r="R32" s="65"/>
      <c r="S32" s="65"/>
      <c r="T32" s="65"/>
      <c r="U32" s="65"/>
      <c r="V32" s="65"/>
      <c r="W32" s="65"/>
    </row>
    <row r="33" ht="20.25" customHeight="1" spans="1:23">
      <c r="A33" s="164" t="s">
        <v>66</v>
      </c>
      <c r="B33" s="158" t="s">
        <v>193</v>
      </c>
      <c r="C33" s="158" t="s">
        <v>194</v>
      </c>
      <c r="D33" s="158" t="s">
        <v>84</v>
      </c>
      <c r="E33" s="158" t="s">
        <v>150</v>
      </c>
      <c r="F33" s="158" t="s">
        <v>188</v>
      </c>
      <c r="G33" s="158" t="s">
        <v>189</v>
      </c>
      <c r="H33" s="163">
        <v>103740</v>
      </c>
      <c r="I33" s="65">
        <v>103740</v>
      </c>
      <c r="J33" s="65">
        <v>25935</v>
      </c>
      <c r="K33" s="158"/>
      <c r="L33" s="65">
        <v>77805</v>
      </c>
      <c r="M33" s="158"/>
      <c r="N33" s="65"/>
      <c r="O33" s="65"/>
      <c r="P33" s="158"/>
      <c r="Q33" s="65"/>
      <c r="R33" s="65"/>
      <c r="S33" s="65"/>
      <c r="T33" s="65"/>
      <c r="U33" s="65"/>
      <c r="V33" s="65"/>
      <c r="W33" s="65"/>
    </row>
    <row r="34" ht="20.25" customHeight="1" spans="1:23">
      <c r="A34" s="164" t="s">
        <v>66</v>
      </c>
      <c r="B34" s="158" t="s">
        <v>193</v>
      </c>
      <c r="C34" s="158" t="s">
        <v>194</v>
      </c>
      <c r="D34" s="158" t="s">
        <v>84</v>
      </c>
      <c r="E34" s="158" t="s">
        <v>150</v>
      </c>
      <c r="F34" s="158" t="s">
        <v>213</v>
      </c>
      <c r="G34" s="158" t="s">
        <v>214</v>
      </c>
      <c r="H34" s="163">
        <v>94000</v>
      </c>
      <c r="I34" s="65">
        <v>94000</v>
      </c>
      <c r="J34" s="65">
        <v>7500</v>
      </c>
      <c r="K34" s="158"/>
      <c r="L34" s="65">
        <v>86500</v>
      </c>
      <c r="M34" s="158"/>
      <c r="N34" s="65"/>
      <c r="O34" s="65"/>
      <c r="P34" s="158"/>
      <c r="Q34" s="65"/>
      <c r="R34" s="65"/>
      <c r="S34" s="65"/>
      <c r="T34" s="65"/>
      <c r="U34" s="65"/>
      <c r="V34" s="65"/>
      <c r="W34" s="65"/>
    </row>
    <row r="35" ht="20.25" customHeight="1" spans="1:23">
      <c r="A35" s="164" t="s">
        <v>66</v>
      </c>
      <c r="B35" s="158" t="s">
        <v>193</v>
      </c>
      <c r="C35" s="158" t="s">
        <v>194</v>
      </c>
      <c r="D35" s="158" t="s">
        <v>89</v>
      </c>
      <c r="E35" s="158" t="s">
        <v>175</v>
      </c>
      <c r="F35" s="158" t="s">
        <v>213</v>
      </c>
      <c r="G35" s="158" t="s">
        <v>214</v>
      </c>
      <c r="H35" s="163">
        <v>6000</v>
      </c>
      <c r="I35" s="65">
        <v>6000</v>
      </c>
      <c r="J35" s="65">
        <v>6000</v>
      </c>
      <c r="K35" s="158"/>
      <c r="L35" s="65"/>
      <c r="M35" s="158"/>
      <c r="N35" s="65"/>
      <c r="O35" s="65"/>
      <c r="P35" s="158"/>
      <c r="Q35" s="65"/>
      <c r="R35" s="65"/>
      <c r="S35" s="65"/>
      <c r="T35" s="65"/>
      <c r="U35" s="65"/>
      <c r="V35" s="65"/>
      <c r="W35" s="65"/>
    </row>
    <row r="36" ht="20.25" customHeight="1" spans="1:23">
      <c r="A36" s="164" t="s">
        <v>66</v>
      </c>
      <c r="B36" s="158" t="s">
        <v>215</v>
      </c>
      <c r="C36" s="158" t="s">
        <v>216</v>
      </c>
      <c r="D36" s="158" t="s">
        <v>84</v>
      </c>
      <c r="E36" s="158" t="s">
        <v>150</v>
      </c>
      <c r="F36" s="158" t="s">
        <v>180</v>
      </c>
      <c r="G36" s="158" t="s">
        <v>181</v>
      </c>
      <c r="H36" s="163">
        <v>106804</v>
      </c>
      <c r="I36" s="65">
        <v>106804</v>
      </c>
      <c r="J36" s="65"/>
      <c r="K36" s="158"/>
      <c r="L36" s="65">
        <v>106804</v>
      </c>
      <c r="M36" s="158"/>
      <c r="N36" s="65"/>
      <c r="O36" s="65"/>
      <c r="P36" s="158"/>
      <c r="Q36" s="65"/>
      <c r="R36" s="65"/>
      <c r="S36" s="65"/>
      <c r="T36" s="65"/>
      <c r="U36" s="65"/>
      <c r="V36" s="65"/>
      <c r="W36" s="65"/>
    </row>
    <row r="37" ht="20.25" customHeight="1" spans="1:23">
      <c r="A37" s="164" t="s">
        <v>66</v>
      </c>
      <c r="B37" s="158" t="s">
        <v>217</v>
      </c>
      <c r="C37" s="158" t="s">
        <v>218</v>
      </c>
      <c r="D37" s="158" t="s">
        <v>91</v>
      </c>
      <c r="E37" s="158" t="s">
        <v>219</v>
      </c>
      <c r="F37" s="158" t="s">
        <v>220</v>
      </c>
      <c r="G37" s="158" t="s">
        <v>221</v>
      </c>
      <c r="H37" s="163">
        <v>250000</v>
      </c>
      <c r="I37" s="65">
        <v>250000</v>
      </c>
      <c r="J37" s="65"/>
      <c r="K37" s="158"/>
      <c r="L37" s="65">
        <v>250000</v>
      </c>
      <c r="M37" s="158"/>
      <c r="N37" s="65"/>
      <c r="O37" s="65"/>
      <c r="P37" s="158"/>
      <c r="Q37" s="65"/>
      <c r="R37" s="65"/>
      <c r="S37" s="65"/>
      <c r="T37" s="65"/>
      <c r="U37" s="65"/>
      <c r="V37" s="65"/>
      <c r="W37" s="65"/>
    </row>
    <row r="38" ht="20.25" customHeight="1" spans="1:23">
      <c r="A38" s="164" t="s">
        <v>66</v>
      </c>
      <c r="B38" s="158" t="s">
        <v>222</v>
      </c>
      <c r="C38" s="158" t="s">
        <v>223</v>
      </c>
      <c r="D38" s="158" t="s">
        <v>84</v>
      </c>
      <c r="E38" s="158" t="s">
        <v>150</v>
      </c>
      <c r="F38" s="158" t="s">
        <v>224</v>
      </c>
      <c r="G38" s="158" t="s">
        <v>124</v>
      </c>
      <c r="H38" s="163">
        <v>770000</v>
      </c>
      <c r="I38" s="65">
        <v>770000</v>
      </c>
      <c r="J38" s="65"/>
      <c r="K38" s="158"/>
      <c r="L38" s="65">
        <v>770000</v>
      </c>
      <c r="M38" s="158"/>
      <c r="N38" s="65"/>
      <c r="O38" s="65"/>
      <c r="P38" s="158"/>
      <c r="Q38" s="65"/>
      <c r="R38" s="65"/>
      <c r="S38" s="65"/>
      <c r="T38" s="65"/>
      <c r="U38" s="65"/>
      <c r="V38" s="65"/>
      <c r="W38" s="65"/>
    </row>
    <row r="39" ht="20.25" customHeight="1" spans="1:23">
      <c r="A39" s="164" t="s">
        <v>66</v>
      </c>
      <c r="B39" s="158" t="s">
        <v>225</v>
      </c>
      <c r="C39" s="158" t="s">
        <v>226</v>
      </c>
      <c r="D39" s="158" t="s">
        <v>84</v>
      </c>
      <c r="E39" s="158" t="s">
        <v>150</v>
      </c>
      <c r="F39" s="158" t="s">
        <v>227</v>
      </c>
      <c r="G39" s="158" t="s">
        <v>179</v>
      </c>
      <c r="H39" s="163">
        <v>432000</v>
      </c>
      <c r="I39" s="65">
        <v>432000</v>
      </c>
      <c r="J39" s="65">
        <v>108000</v>
      </c>
      <c r="K39" s="158"/>
      <c r="L39" s="65">
        <v>324000</v>
      </c>
      <c r="M39" s="158"/>
      <c r="N39" s="65"/>
      <c r="O39" s="65"/>
      <c r="P39" s="158"/>
      <c r="Q39" s="65"/>
      <c r="R39" s="65"/>
      <c r="S39" s="65"/>
      <c r="T39" s="65"/>
      <c r="U39" s="65"/>
      <c r="V39" s="65"/>
      <c r="W39" s="65"/>
    </row>
    <row r="40" ht="20.25" customHeight="1" spans="1:23">
      <c r="A40" s="164" t="s">
        <v>66</v>
      </c>
      <c r="B40" s="158" t="s">
        <v>228</v>
      </c>
      <c r="C40" s="158" t="s">
        <v>229</v>
      </c>
      <c r="D40" s="158" t="s">
        <v>84</v>
      </c>
      <c r="E40" s="158" t="s">
        <v>150</v>
      </c>
      <c r="F40" s="158" t="s">
        <v>224</v>
      </c>
      <c r="G40" s="158" t="s">
        <v>124</v>
      </c>
      <c r="H40" s="163">
        <v>19000</v>
      </c>
      <c r="I40" s="65">
        <v>19000</v>
      </c>
      <c r="J40" s="65"/>
      <c r="K40" s="158"/>
      <c r="L40" s="65">
        <v>19000</v>
      </c>
      <c r="M40" s="158"/>
      <c r="N40" s="65"/>
      <c r="O40" s="65"/>
      <c r="P40" s="158"/>
      <c r="Q40" s="65"/>
      <c r="R40" s="65"/>
      <c r="S40" s="65"/>
      <c r="T40" s="65"/>
      <c r="U40" s="65"/>
      <c r="V40" s="65"/>
      <c r="W40" s="65"/>
    </row>
    <row r="41" ht="20.25" customHeight="1" spans="1:23">
      <c r="A41" s="164" t="s">
        <v>66</v>
      </c>
      <c r="B41" s="158" t="s">
        <v>230</v>
      </c>
      <c r="C41" s="158" t="s">
        <v>231</v>
      </c>
      <c r="D41" s="158" t="s">
        <v>84</v>
      </c>
      <c r="E41" s="158" t="s">
        <v>150</v>
      </c>
      <c r="F41" s="158" t="s">
        <v>209</v>
      </c>
      <c r="G41" s="158" t="s">
        <v>210</v>
      </c>
      <c r="H41" s="163">
        <v>7916000</v>
      </c>
      <c r="I41" s="65">
        <v>7916000</v>
      </c>
      <c r="J41" s="65"/>
      <c r="K41" s="158"/>
      <c r="L41" s="65">
        <v>7916000</v>
      </c>
      <c r="M41" s="158"/>
      <c r="N41" s="65"/>
      <c r="O41" s="65"/>
      <c r="P41" s="158"/>
      <c r="Q41" s="65"/>
      <c r="R41" s="65"/>
      <c r="S41" s="65"/>
      <c r="T41" s="65"/>
      <c r="U41" s="65"/>
      <c r="V41" s="65"/>
      <c r="W41" s="65"/>
    </row>
    <row r="42" ht="25" customHeight="1" spans="1:23">
      <c r="A42" s="164" t="s">
        <v>66</v>
      </c>
      <c r="B42" s="158" t="s">
        <v>232</v>
      </c>
      <c r="C42" s="158" t="s">
        <v>233</v>
      </c>
      <c r="D42" s="158" t="s">
        <v>84</v>
      </c>
      <c r="E42" s="158" t="s">
        <v>150</v>
      </c>
      <c r="F42" s="158" t="s">
        <v>184</v>
      </c>
      <c r="G42" s="158" t="s">
        <v>185</v>
      </c>
      <c r="H42" s="163">
        <v>12900</v>
      </c>
      <c r="I42" s="65">
        <v>12900</v>
      </c>
      <c r="J42" s="65"/>
      <c r="K42" s="158"/>
      <c r="L42" s="65">
        <v>12900</v>
      </c>
      <c r="M42" s="158"/>
      <c r="N42" s="65"/>
      <c r="O42" s="65"/>
      <c r="P42" s="158"/>
      <c r="Q42" s="65"/>
      <c r="R42" s="65"/>
      <c r="S42" s="65"/>
      <c r="T42" s="65"/>
      <c r="U42" s="65"/>
      <c r="V42" s="65"/>
      <c r="W42" s="65"/>
    </row>
    <row r="43" ht="20.25" customHeight="1" spans="1:23">
      <c r="A43" s="164" t="s">
        <v>66</v>
      </c>
      <c r="B43" s="158" t="s">
        <v>234</v>
      </c>
      <c r="C43" s="158" t="s">
        <v>235</v>
      </c>
      <c r="D43" s="158" t="s">
        <v>84</v>
      </c>
      <c r="E43" s="158" t="s">
        <v>150</v>
      </c>
      <c r="F43" s="158" t="s">
        <v>195</v>
      </c>
      <c r="G43" s="158" t="s">
        <v>196</v>
      </c>
      <c r="H43" s="163">
        <v>80000</v>
      </c>
      <c r="I43" s="65">
        <v>80000</v>
      </c>
      <c r="J43" s="65"/>
      <c r="K43" s="158"/>
      <c r="L43" s="65">
        <v>80000</v>
      </c>
      <c r="M43" s="158"/>
      <c r="N43" s="65"/>
      <c r="O43" s="65"/>
      <c r="P43" s="158"/>
      <c r="Q43" s="65"/>
      <c r="R43" s="65"/>
      <c r="S43" s="65"/>
      <c r="T43" s="65"/>
      <c r="U43" s="65"/>
      <c r="V43" s="65"/>
      <c r="W43" s="65"/>
    </row>
    <row r="44" ht="20.25" customHeight="1" spans="1:23">
      <c r="A44" s="164" t="s">
        <v>66</v>
      </c>
      <c r="B44" s="158" t="s">
        <v>234</v>
      </c>
      <c r="C44" s="158" t="s">
        <v>235</v>
      </c>
      <c r="D44" s="158" t="s">
        <v>84</v>
      </c>
      <c r="E44" s="158" t="s">
        <v>150</v>
      </c>
      <c r="F44" s="158" t="s">
        <v>197</v>
      </c>
      <c r="G44" s="158" t="s">
        <v>198</v>
      </c>
      <c r="H44" s="163">
        <v>38700</v>
      </c>
      <c r="I44" s="65">
        <v>38700</v>
      </c>
      <c r="J44" s="65"/>
      <c r="K44" s="158"/>
      <c r="L44" s="65">
        <v>38700</v>
      </c>
      <c r="M44" s="158"/>
      <c r="N44" s="65"/>
      <c r="O44" s="65"/>
      <c r="P44" s="158"/>
      <c r="Q44" s="65"/>
      <c r="R44" s="65"/>
      <c r="S44" s="65"/>
      <c r="T44" s="65"/>
      <c r="U44" s="65"/>
      <c r="V44" s="65"/>
      <c r="W44" s="65"/>
    </row>
    <row r="45" ht="20.25" customHeight="1" spans="1:23">
      <c r="A45" s="164" t="s">
        <v>66</v>
      </c>
      <c r="B45" s="158" t="s">
        <v>234</v>
      </c>
      <c r="C45" s="158" t="s">
        <v>235</v>
      </c>
      <c r="D45" s="158" t="s">
        <v>84</v>
      </c>
      <c r="E45" s="158" t="s">
        <v>150</v>
      </c>
      <c r="F45" s="158" t="s">
        <v>236</v>
      </c>
      <c r="G45" s="158" t="s">
        <v>237</v>
      </c>
      <c r="H45" s="163">
        <v>13000</v>
      </c>
      <c r="I45" s="65">
        <v>13000</v>
      </c>
      <c r="J45" s="65"/>
      <c r="K45" s="158"/>
      <c r="L45" s="65">
        <v>13000</v>
      </c>
      <c r="M45" s="158"/>
      <c r="N45" s="65"/>
      <c r="O45" s="65"/>
      <c r="P45" s="158"/>
      <c r="Q45" s="65"/>
      <c r="R45" s="65"/>
      <c r="S45" s="65"/>
      <c r="T45" s="65"/>
      <c r="U45" s="65"/>
      <c r="V45" s="65"/>
      <c r="W45" s="65"/>
    </row>
    <row r="46" ht="20.25" customHeight="1" spans="1:23">
      <c r="A46" s="164" t="s">
        <v>66</v>
      </c>
      <c r="B46" s="158" t="s">
        <v>234</v>
      </c>
      <c r="C46" s="158" t="s">
        <v>235</v>
      </c>
      <c r="D46" s="158" t="s">
        <v>84</v>
      </c>
      <c r="E46" s="158" t="s">
        <v>150</v>
      </c>
      <c r="F46" s="158" t="s">
        <v>238</v>
      </c>
      <c r="G46" s="158" t="s">
        <v>239</v>
      </c>
      <c r="H46" s="163">
        <v>37000</v>
      </c>
      <c r="I46" s="65">
        <v>37000</v>
      </c>
      <c r="J46" s="65"/>
      <c r="K46" s="158"/>
      <c r="L46" s="65">
        <v>37000</v>
      </c>
      <c r="M46" s="158"/>
      <c r="N46" s="65"/>
      <c r="O46" s="65"/>
      <c r="P46" s="158"/>
      <c r="Q46" s="65"/>
      <c r="R46" s="65"/>
      <c r="S46" s="65"/>
      <c r="T46" s="65"/>
      <c r="U46" s="65"/>
      <c r="V46" s="65"/>
      <c r="W46" s="65"/>
    </row>
    <row r="47" ht="20.25" customHeight="1" spans="1:23">
      <c r="A47" s="164" t="s">
        <v>66</v>
      </c>
      <c r="B47" s="158" t="s">
        <v>234</v>
      </c>
      <c r="C47" s="158" t="s">
        <v>235</v>
      </c>
      <c r="D47" s="158" t="s">
        <v>84</v>
      </c>
      <c r="E47" s="158" t="s">
        <v>150</v>
      </c>
      <c r="F47" s="158" t="s">
        <v>205</v>
      </c>
      <c r="G47" s="158" t="s">
        <v>206</v>
      </c>
      <c r="H47" s="163">
        <v>32200</v>
      </c>
      <c r="I47" s="65">
        <v>32200</v>
      </c>
      <c r="J47" s="65"/>
      <c r="K47" s="158"/>
      <c r="L47" s="65">
        <v>32200</v>
      </c>
      <c r="M47" s="158"/>
      <c r="N47" s="65"/>
      <c r="O47" s="65"/>
      <c r="P47" s="158"/>
      <c r="Q47" s="65"/>
      <c r="R47" s="65"/>
      <c r="S47" s="65"/>
      <c r="T47" s="65"/>
      <c r="U47" s="65"/>
      <c r="V47" s="65"/>
      <c r="W47" s="65"/>
    </row>
    <row r="48" ht="20.25" customHeight="1" spans="1:23">
      <c r="A48" s="164" t="s">
        <v>66</v>
      </c>
      <c r="B48" s="158" t="s">
        <v>234</v>
      </c>
      <c r="C48" s="158" t="s">
        <v>235</v>
      </c>
      <c r="D48" s="158" t="s">
        <v>84</v>
      </c>
      <c r="E48" s="158" t="s">
        <v>150</v>
      </c>
      <c r="F48" s="158" t="s">
        <v>240</v>
      </c>
      <c r="G48" s="158" t="s">
        <v>241</v>
      </c>
      <c r="H48" s="163">
        <v>10000</v>
      </c>
      <c r="I48" s="65">
        <v>10000</v>
      </c>
      <c r="J48" s="65"/>
      <c r="K48" s="158"/>
      <c r="L48" s="65">
        <v>10000</v>
      </c>
      <c r="M48" s="158"/>
      <c r="N48" s="65"/>
      <c r="O48" s="65"/>
      <c r="P48" s="158"/>
      <c r="Q48" s="65"/>
      <c r="R48" s="65"/>
      <c r="S48" s="65"/>
      <c r="T48" s="65"/>
      <c r="U48" s="65"/>
      <c r="V48" s="65"/>
      <c r="W48" s="65"/>
    </row>
    <row r="49" ht="20.25" customHeight="1" spans="1:23">
      <c r="A49" s="164" t="s">
        <v>66</v>
      </c>
      <c r="B49" s="158" t="s">
        <v>234</v>
      </c>
      <c r="C49" s="158" t="s">
        <v>235</v>
      </c>
      <c r="D49" s="158" t="s">
        <v>84</v>
      </c>
      <c r="E49" s="158" t="s">
        <v>150</v>
      </c>
      <c r="F49" s="158" t="s">
        <v>207</v>
      </c>
      <c r="G49" s="158" t="s">
        <v>208</v>
      </c>
      <c r="H49" s="163">
        <v>40000</v>
      </c>
      <c r="I49" s="65">
        <v>40000</v>
      </c>
      <c r="J49" s="65"/>
      <c r="K49" s="158"/>
      <c r="L49" s="65">
        <v>40000</v>
      </c>
      <c r="M49" s="158"/>
      <c r="N49" s="65"/>
      <c r="O49" s="65"/>
      <c r="P49" s="158"/>
      <c r="Q49" s="65"/>
      <c r="R49" s="65"/>
      <c r="S49" s="65"/>
      <c r="T49" s="65"/>
      <c r="U49" s="65"/>
      <c r="V49" s="65"/>
      <c r="W49" s="65"/>
    </row>
    <row r="50" ht="20.25" customHeight="1" spans="1:23">
      <c r="A50" s="164" t="s">
        <v>66</v>
      </c>
      <c r="B50" s="158" t="s">
        <v>234</v>
      </c>
      <c r="C50" s="158" t="s">
        <v>235</v>
      </c>
      <c r="D50" s="158" t="s">
        <v>84</v>
      </c>
      <c r="E50" s="158" t="s">
        <v>150</v>
      </c>
      <c r="F50" s="158" t="s">
        <v>209</v>
      </c>
      <c r="G50" s="158" t="s">
        <v>210</v>
      </c>
      <c r="H50" s="163">
        <v>67200</v>
      </c>
      <c r="I50" s="65">
        <v>67200</v>
      </c>
      <c r="J50" s="65"/>
      <c r="K50" s="158"/>
      <c r="L50" s="65">
        <v>67200</v>
      </c>
      <c r="M50" s="158"/>
      <c r="N50" s="65"/>
      <c r="O50" s="65"/>
      <c r="P50" s="158"/>
      <c r="Q50" s="65"/>
      <c r="R50" s="65"/>
      <c r="S50" s="65"/>
      <c r="T50" s="65"/>
      <c r="U50" s="65"/>
      <c r="V50" s="65"/>
      <c r="W50" s="65"/>
    </row>
    <row r="51" ht="20.25" customHeight="1" spans="1:23">
      <c r="A51" s="164" t="s">
        <v>66</v>
      </c>
      <c r="B51" s="158" t="s">
        <v>234</v>
      </c>
      <c r="C51" s="158" t="s">
        <v>235</v>
      </c>
      <c r="D51" s="158" t="s">
        <v>84</v>
      </c>
      <c r="E51" s="158" t="s">
        <v>150</v>
      </c>
      <c r="F51" s="158" t="s">
        <v>213</v>
      </c>
      <c r="G51" s="158" t="s">
        <v>214</v>
      </c>
      <c r="H51" s="163">
        <v>10000</v>
      </c>
      <c r="I51" s="65">
        <v>10000</v>
      </c>
      <c r="J51" s="65"/>
      <c r="K51" s="158"/>
      <c r="L51" s="65">
        <v>10000</v>
      </c>
      <c r="M51" s="158"/>
      <c r="N51" s="65"/>
      <c r="O51" s="65"/>
      <c r="P51" s="158"/>
      <c r="Q51" s="65"/>
      <c r="R51" s="65"/>
      <c r="S51" s="65"/>
      <c r="T51" s="65"/>
      <c r="U51" s="65"/>
      <c r="V51" s="65"/>
      <c r="W51" s="65"/>
    </row>
    <row r="52" ht="20.25" customHeight="1" spans="1:23">
      <c r="A52" s="164" t="s">
        <v>66</v>
      </c>
      <c r="B52" s="158" t="s">
        <v>242</v>
      </c>
      <c r="C52" s="158" t="s">
        <v>243</v>
      </c>
      <c r="D52" s="158" t="s">
        <v>84</v>
      </c>
      <c r="E52" s="158" t="s">
        <v>150</v>
      </c>
      <c r="F52" s="158" t="s">
        <v>244</v>
      </c>
      <c r="G52" s="158" t="s">
        <v>243</v>
      </c>
      <c r="H52" s="163">
        <v>39755153.24</v>
      </c>
      <c r="I52" s="65">
        <v>39755153.24</v>
      </c>
      <c r="J52" s="65"/>
      <c r="K52" s="158"/>
      <c r="L52" s="65">
        <v>39755153.24</v>
      </c>
      <c r="M52" s="158"/>
      <c r="N52" s="65"/>
      <c r="O52" s="65"/>
      <c r="P52" s="158"/>
      <c r="Q52" s="65"/>
      <c r="R52" s="65"/>
      <c r="S52" s="65"/>
      <c r="T52" s="65"/>
      <c r="U52" s="65"/>
      <c r="V52" s="65"/>
      <c r="W52" s="65"/>
    </row>
    <row r="53" ht="20.25" customHeight="1" spans="1:23">
      <c r="A53" s="164" t="s">
        <v>66</v>
      </c>
      <c r="B53" s="158" t="s">
        <v>245</v>
      </c>
      <c r="C53" s="158" t="s">
        <v>246</v>
      </c>
      <c r="D53" s="158" t="s">
        <v>84</v>
      </c>
      <c r="E53" s="158" t="s">
        <v>150</v>
      </c>
      <c r="F53" s="158" t="s">
        <v>247</v>
      </c>
      <c r="G53" s="158" t="s">
        <v>246</v>
      </c>
      <c r="H53" s="163">
        <v>7034160.34</v>
      </c>
      <c r="I53" s="65">
        <v>7034160.34</v>
      </c>
      <c r="J53" s="65"/>
      <c r="K53" s="158"/>
      <c r="L53" s="65">
        <v>7034160.34</v>
      </c>
      <c r="M53" s="158"/>
      <c r="N53" s="65"/>
      <c r="O53" s="65"/>
      <c r="P53" s="158"/>
      <c r="Q53" s="65"/>
      <c r="R53" s="65"/>
      <c r="S53" s="65"/>
      <c r="T53" s="65"/>
      <c r="U53" s="65"/>
      <c r="V53" s="65"/>
      <c r="W53" s="65"/>
    </row>
    <row r="54" ht="20.25" customHeight="1" spans="1:23">
      <c r="A54" s="166" t="s">
        <v>68</v>
      </c>
      <c r="B54" s="158"/>
      <c r="C54" s="158"/>
      <c r="D54" s="158"/>
      <c r="E54" s="158"/>
      <c r="F54" s="158"/>
      <c r="G54" s="158"/>
      <c r="H54" s="163">
        <v>1952519.56</v>
      </c>
      <c r="I54" s="65">
        <v>1952519.56</v>
      </c>
      <c r="J54" s="65">
        <v>839233.3</v>
      </c>
      <c r="K54" s="158"/>
      <c r="L54" s="65">
        <v>1113286.26</v>
      </c>
      <c r="M54" s="158"/>
      <c r="N54" s="65"/>
      <c r="O54" s="65"/>
      <c r="P54" s="158"/>
      <c r="Q54" s="65"/>
      <c r="R54" s="65"/>
      <c r="S54" s="65"/>
      <c r="T54" s="65"/>
      <c r="U54" s="65"/>
      <c r="V54" s="65"/>
      <c r="W54" s="65"/>
    </row>
    <row r="55" ht="20.25" customHeight="1" spans="1:23">
      <c r="A55" s="158" t="str">
        <f t="shared" ref="A55:A72" si="0">"       "&amp;"玉溪市机关服务中心"</f>
        <v>       玉溪市机关服务中心</v>
      </c>
      <c r="B55" s="158" t="s">
        <v>248</v>
      </c>
      <c r="C55" s="158" t="s">
        <v>249</v>
      </c>
      <c r="D55" s="158" t="s">
        <v>86</v>
      </c>
      <c r="E55" s="158" t="s">
        <v>250</v>
      </c>
      <c r="F55" s="158" t="s">
        <v>151</v>
      </c>
      <c r="G55" s="158" t="s">
        <v>152</v>
      </c>
      <c r="H55" s="163">
        <v>315960</v>
      </c>
      <c r="I55" s="65">
        <v>315960</v>
      </c>
      <c r="J55" s="65">
        <v>138232.5</v>
      </c>
      <c r="K55" s="158"/>
      <c r="L55" s="65">
        <v>177727.5</v>
      </c>
      <c r="M55" s="158"/>
      <c r="N55" s="65"/>
      <c r="O55" s="65"/>
      <c r="P55" s="158"/>
      <c r="Q55" s="65"/>
      <c r="R55" s="65"/>
      <c r="S55" s="65"/>
      <c r="T55" s="65"/>
      <c r="U55" s="65"/>
      <c r="V55" s="65"/>
      <c r="W55" s="65"/>
    </row>
    <row r="56" ht="20.25" customHeight="1" spans="1:23">
      <c r="A56" s="158" t="str">
        <f t="shared" si="0"/>
        <v>       玉溪市机关服务中心</v>
      </c>
      <c r="B56" s="158" t="s">
        <v>248</v>
      </c>
      <c r="C56" s="158" t="s">
        <v>249</v>
      </c>
      <c r="D56" s="158" t="s">
        <v>86</v>
      </c>
      <c r="E56" s="158" t="s">
        <v>250</v>
      </c>
      <c r="F56" s="158" t="s">
        <v>251</v>
      </c>
      <c r="G56" s="158" t="s">
        <v>252</v>
      </c>
      <c r="H56" s="163">
        <v>137280</v>
      </c>
      <c r="I56" s="65">
        <v>137280</v>
      </c>
      <c r="J56" s="65">
        <v>60060</v>
      </c>
      <c r="K56" s="158"/>
      <c r="L56" s="65">
        <v>77220</v>
      </c>
      <c r="M56" s="158"/>
      <c r="N56" s="65"/>
      <c r="O56" s="65"/>
      <c r="P56" s="158"/>
      <c r="Q56" s="65"/>
      <c r="R56" s="65"/>
      <c r="S56" s="65"/>
      <c r="T56" s="65"/>
      <c r="U56" s="65"/>
      <c r="V56" s="65"/>
      <c r="W56" s="65"/>
    </row>
    <row r="57" ht="20.25" customHeight="1" spans="1:23">
      <c r="A57" s="158" t="str">
        <f t="shared" si="0"/>
        <v>       玉溪市机关服务中心</v>
      </c>
      <c r="B57" s="158" t="s">
        <v>248</v>
      </c>
      <c r="C57" s="158" t="s">
        <v>249</v>
      </c>
      <c r="D57" s="158" t="s">
        <v>101</v>
      </c>
      <c r="E57" s="158" t="s">
        <v>155</v>
      </c>
      <c r="F57" s="158" t="s">
        <v>153</v>
      </c>
      <c r="G57" s="158" t="s">
        <v>154</v>
      </c>
      <c r="H57" s="163">
        <v>15492</v>
      </c>
      <c r="I57" s="65">
        <v>15492</v>
      </c>
      <c r="J57" s="65"/>
      <c r="K57" s="158"/>
      <c r="L57" s="65">
        <v>15492</v>
      </c>
      <c r="M57" s="158"/>
      <c r="N57" s="65"/>
      <c r="O57" s="65"/>
      <c r="P57" s="158"/>
      <c r="Q57" s="65"/>
      <c r="R57" s="65"/>
      <c r="S57" s="65"/>
      <c r="T57" s="65"/>
      <c r="U57" s="65"/>
      <c r="V57" s="65"/>
      <c r="W57" s="65"/>
    </row>
    <row r="58" ht="20.25" customHeight="1" spans="1:23">
      <c r="A58" s="158" t="str">
        <f t="shared" si="0"/>
        <v>       玉溪市机关服务中心</v>
      </c>
      <c r="B58" s="158" t="s">
        <v>253</v>
      </c>
      <c r="C58" s="158" t="s">
        <v>157</v>
      </c>
      <c r="D58" s="158" t="s">
        <v>86</v>
      </c>
      <c r="E58" s="158" t="s">
        <v>250</v>
      </c>
      <c r="F58" s="158" t="s">
        <v>158</v>
      </c>
      <c r="G58" s="158" t="s">
        <v>159</v>
      </c>
      <c r="H58" s="163">
        <v>5335.44</v>
      </c>
      <c r="I58" s="65">
        <v>5335.44</v>
      </c>
      <c r="J58" s="65">
        <v>1333.86</v>
      </c>
      <c r="K58" s="158"/>
      <c r="L58" s="65">
        <v>4001.58</v>
      </c>
      <c r="M58" s="158"/>
      <c r="N58" s="65"/>
      <c r="O58" s="65"/>
      <c r="P58" s="158"/>
      <c r="Q58" s="65"/>
      <c r="R58" s="65"/>
      <c r="S58" s="65"/>
      <c r="T58" s="65"/>
      <c r="U58" s="65"/>
      <c r="V58" s="65"/>
      <c r="W58" s="65"/>
    </row>
    <row r="59" ht="27" customHeight="1" spans="1:23">
      <c r="A59" s="158" t="str">
        <f t="shared" si="0"/>
        <v>       玉溪市机关服务中心</v>
      </c>
      <c r="B59" s="158" t="s">
        <v>253</v>
      </c>
      <c r="C59" s="158" t="s">
        <v>157</v>
      </c>
      <c r="D59" s="158" t="s">
        <v>90</v>
      </c>
      <c r="E59" s="158" t="s">
        <v>160</v>
      </c>
      <c r="F59" s="158" t="s">
        <v>161</v>
      </c>
      <c r="G59" s="158" t="s">
        <v>162</v>
      </c>
      <c r="H59" s="163">
        <v>117740.16</v>
      </c>
      <c r="I59" s="65">
        <v>117740.16</v>
      </c>
      <c r="J59" s="65">
        <v>29435.04</v>
      </c>
      <c r="K59" s="158"/>
      <c r="L59" s="65">
        <v>88305.12</v>
      </c>
      <c r="M59" s="158"/>
      <c r="N59" s="65"/>
      <c r="O59" s="65"/>
      <c r="P59" s="158"/>
      <c r="Q59" s="65"/>
      <c r="R59" s="65"/>
      <c r="S59" s="65"/>
      <c r="T59" s="65"/>
      <c r="U59" s="65"/>
      <c r="V59" s="65"/>
      <c r="W59" s="65"/>
    </row>
    <row r="60" ht="20.25" customHeight="1" spans="1:23">
      <c r="A60" s="158" t="str">
        <f t="shared" si="0"/>
        <v>       玉溪市机关服务中心</v>
      </c>
      <c r="B60" s="158" t="s">
        <v>253</v>
      </c>
      <c r="C60" s="158" t="s">
        <v>157</v>
      </c>
      <c r="D60" s="158" t="s">
        <v>95</v>
      </c>
      <c r="E60" s="158" t="s">
        <v>254</v>
      </c>
      <c r="F60" s="158" t="s">
        <v>164</v>
      </c>
      <c r="G60" s="158" t="s">
        <v>165</v>
      </c>
      <c r="H60" s="163">
        <v>61077.71</v>
      </c>
      <c r="I60" s="65">
        <v>61077.71</v>
      </c>
      <c r="J60" s="65">
        <v>15269.43</v>
      </c>
      <c r="K60" s="158"/>
      <c r="L60" s="65">
        <v>45808.28</v>
      </c>
      <c r="M60" s="158"/>
      <c r="N60" s="65"/>
      <c r="O60" s="65"/>
      <c r="P60" s="158"/>
      <c r="Q60" s="65"/>
      <c r="R60" s="65"/>
      <c r="S60" s="65"/>
      <c r="T60" s="65"/>
      <c r="U60" s="65"/>
      <c r="V60" s="65"/>
      <c r="W60" s="65"/>
    </row>
    <row r="61" ht="20.25" customHeight="1" spans="1:23">
      <c r="A61" s="158" t="str">
        <f t="shared" si="0"/>
        <v>       玉溪市机关服务中心</v>
      </c>
      <c r="B61" s="158" t="s">
        <v>253</v>
      </c>
      <c r="C61" s="158" t="s">
        <v>157</v>
      </c>
      <c r="D61" s="158" t="s">
        <v>96</v>
      </c>
      <c r="E61" s="158" t="s">
        <v>166</v>
      </c>
      <c r="F61" s="158" t="s">
        <v>167</v>
      </c>
      <c r="G61" s="158" t="s">
        <v>168</v>
      </c>
      <c r="H61" s="163">
        <v>36793.8</v>
      </c>
      <c r="I61" s="65">
        <v>36793.8</v>
      </c>
      <c r="J61" s="65">
        <v>9198.45</v>
      </c>
      <c r="K61" s="158"/>
      <c r="L61" s="65">
        <v>27595.35</v>
      </c>
      <c r="M61" s="158"/>
      <c r="N61" s="65"/>
      <c r="O61" s="65"/>
      <c r="P61" s="158"/>
      <c r="Q61" s="65"/>
      <c r="R61" s="65"/>
      <c r="S61" s="65"/>
      <c r="T61" s="65"/>
      <c r="U61" s="65"/>
      <c r="V61" s="65"/>
      <c r="W61" s="65"/>
    </row>
    <row r="62" ht="20.25" customHeight="1" spans="1:23">
      <c r="A62" s="158" t="str">
        <f t="shared" si="0"/>
        <v>       玉溪市机关服务中心</v>
      </c>
      <c r="B62" s="158" t="s">
        <v>253</v>
      </c>
      <c r="C62" s="158" t="s">
        <v>157</v>
      </c>
      <c r="D62" s="158" t="s">
        <v>97</v>
      </c>
      <c r="E62" s="158" t="s">
        <v>169</v>
      </c>
      <c r="F62" s="158" t="s">
        <v>158</v>
      </c>
      <c r="G62" s="158" t="s">
        <v>159</v>
      </c>
      <c r="H62" s="163">
        <v>6113.09</v>
      </c>
      <c r="I62" s="65">
        <v>6113.09</v>
      </c>
      <c r="J62" s="65">
        <v>3850.27</v>
      </c>
      <c r="K62" s="158"/>
      <c r="L62" s="65">
        <v>2262.82</v>
      </c>
      <c r="M62" s="158"/>
      <c r="N62" s="65"/>
      <c r="O62" s="65"/>
      <c r="P62" s="158"/>
      <c r="Q62" s="65"/>
      <c r="R62" s="65"/>
      <c r="S62" s="65"/>
      <c r="T62" s="65"/>
      <c r="U62" s="65"/>
      <c r="V62" s="65"/>
      <c r="W62" s="65"/>
    </row>
    <row r="63" ht="20.25" customHeight="1" spans="1:23">
      <c r="A63" s="158" t="str">
        <f t="shared" si="0"/>
        <v>       玉溪市机关服务中心</v>
      </c>
      <c r="B63" s="158" t="s">
        <v>255</v>
      </c>
      <c r="C63" s="158" t="s">
        <v>171</v>
      </c>
      <c r="D63" s="158" t="s">
        <v>100</v>
      </c>
      <c r="E63" s="158" t="s">
        <v>171</v>
      </c>
      <c r="F63" s="158" t="s">
        <v>172</v>
      </c>
      <c r="G63" s="158" t="s">
        <v>171</v>
      </c>
      <c r="H63" s="163">
        <v>132600</v>
      </c>
      <c r="I63" s="65">
        <v>132600</v>
      </c>
      <c r="J63" s="65">
        <v>33150</v>
      </c>
      <c r="K63" s="158"/>
      <c r="L63" s="65">
        <v>99450</v>
      </c>
      <c r="M63" s="158"/>
      <c r="N63" s="65"/>
      <c r="O63" s="65"/>
      <c r="P63" s="158"/>
      <c r="Q63" s="65"/>
      <c r="R63" s="65"/>
      <c r="S63" s="65"/>
      <c r="T63" s="65"/>
      <c r="U63" s="65"/>
      <c r="V63" s="65"/>
      <c r="W63" s="65"/>
    </row>
    <row r="64" ht="20.25" customHeight="1" spans="1:23">
      <c r="A64" s="158" t="str">
        <f t="shared" si="0"/>
        <v>       玉溪市机关服务中心</v>
      </c>
      <c r="B64" s="158" t="s">
        <v>256</v>
      </c>
      <c r="C64" s="158" t="s">
        <v>191</v>
      </c>
      <c r="D64" s="158" t="s">
        <v>86</v>
      </c>
      <c r="E64" s="158" t="s">
        <v>250</v>
      </c>
      <c r="F64" s="158" t="s">
        <v>192</v>
      </c>
      <c r="G64" s="158" t="s">
        <v>191</v>
      </c>
      <c r="H64" s="163">
        <v>15027.36</v>
      </c>
      <c r="I64" s="65">
        <v>15027.36</v>
      </c>
      <c r="J64" s="65"/>
      <c r="K64" s="158"/>
      <c r="L64" s="65">
        <v>15027.36</v>
      </c>
      <c r="M64" s="158"/>
      <c r="N64" s="65"/>
      <c r="O64" s="65"/>
      <c r="P64" s="158"/>
      <c r="Q64" s="65"/>
      <c r="R64" s="65"/>
      <c r="S64" s="65"/>
      <c r="T64" s="65"/>
      <c r="U64" s="65"/>
      <c r="V64" s="65"/>
      <c r="W64" s="65"/>
    </row>
    <row r="65" ht="20.25" customHeight="1" spans="1:23">
      <c r="A65" s="158" t="str">
        <f t="shared" si="0"/>
        <v>       玉溪市机关服务中心</v>
      </c>
      <c r="B65" s="158" t="s">
        <v>257</v>
      </c>
      <c r="C65" s="158" t="s">
        <v>194</v>
      </c>
      <c r="D65" s="158" t="s">
        <v>86</v>
      </c>
      <c r="E65" s="158" t="s">
        <v>250</v>
      </c>
      <c r="F65" s="158" t="s">
        <v>195</v>
      </c>
      <c r="G65" s="158" t="s">
        <v>196</v>
      </c>
      <c r="H65" s="163">
        <v>39000</v>
      </c>
      <c r="I65" s="65">
        <v>39000</v>
      </c>
      <c r="J65" s="65">
        <v>7353.75</v>
      </c>
      <c r="K65" s="158"/>
      <c r="L65" s="65">
        <v>31646.25</v>
      </c>
      <c r="M65" s="158"/>
      <c r="N65" s="65"/>
      <c r="O65" s="65"/>
      <c r="P65" s="158"/>
      <c r="Q65" s="65"/>
      <c r="R65" s="65"/>
      <c r="S65" s="65"/>
      <c r="T65" s="65"/>
      <c r="U65" s="65"/>
      <c r="V65" s="65"/>
      <c r="W65" s="65"/>
    </row>
    <row r="66" ht="20.25" customHeight="1" spans="1:23">
      <c r="A66" s="158" t="str">
        <f t="shared" si="0"/>
        <v>       玉溪市机关服务中心</v>
      </c>
      <c r="B66" s="158" t="s">
        <v>257</v>
      </c>
      <c r="C66" s="158" t="s">
        <v>194</v>
      </c>
      <c r="D66" s="158" t="s">
        <v>86</v>
      </c>
      <c r="E66" s="158" t="s">
        <v>250</v>
      </c>
      <c r="F66" s="158" t="s">
        <v>203</v>
      </c>
      <c r="G66" s="158" t="s">
        <v>204</v>
      </c>
      <c r="H66" s="163">
        <v>41000</v>
      </c>
      <c r="I66" s="65">
        <v>41000</v>
      </c>
      <c r="J66" s="65">
        <v>10250</v>
      </c>
      <c r="K66" s="158"/>
      <c r="L66" s="65">
        <v>30750</v>
      </c>
      <c r="M66" s="158"/>
      <c r="N66" s="65"/>
      <c r="O66" s="65"/>
      <c r="P66" s="158"/>
      <c r="Q66" s="65"/>
      <c r="R66" s="65"/>
      <c r="S66" s="65"/>
      <c r="T66" s="65"/>
      <c r="U66" s="65"/>
      <c r="V66" s="65"/>
      <c r="W66" s="65"/>
    </row>
    <row r="67" ht="20.25" customHeight="1" spans="1:23">
      <c r="A67" s="158" t="str">
        <f t="shared" si="0"/>
        <v>       玉溪市机关服务中心</v>
      </c>
      <c r="B67" s="158" t="s">
        <v>257</v>
      </c>
      <c r="C67" s="158" t="s">
        <v>194</v>
      </c>
      <c r="D67" s="158" t="s">
        <v>86</v>
      </c>
      <c r="E67" s="158" t="s">
        <v>250</v>
      </c>
      <c r="F67" s="158" t="s">
        <v>209</v>
      </c>
      <c r="G67" s="158" t="s">
        <v>210</v>
      </c>
      <c r="H67" s="163">
        <v>1000</v>
      </c>
      <c r="I67" s="65">
        <v>1000</v>
      </c>
      <c r="J67" s="65">
        <v>250</v>
      </c>
      <c r="K67" s="158"/>
      <c r="L67" s="65">
        <v>750</v>
      </c>
      <c r="M67" s="158"/>
      <c r="N67" s="65"/>
      <c r="O67" s="65"/>
      <c r="P67" s="158"/>
      <c r="Q67" s="65"/>
      <c r="R67" s="65"/>
      <c r="S67" s="65"/>
      <c r="T67" s="65"/>
      <c r="U67" s="65"/>
      <c r="V67" s="65"/>
      <c r="W67" s="65"/>
    </row>
    <row r="68" ht="20.25" customHeight="1" spans="1:23">
      <c r="A68" s="158" t="str">
        <f t="shared" si="0"/>
        <v>       玉溪市机关服务中心</v>
      </c>
      <c r="B68" s="158" t="s">
        <v>257</v>
      </c>
      <c r="C68" s="158" t="s">
        <v>194</v>
      </c>
      <c r="D68" s="158" t="s">
        <v>86</v>
      </c>
      <c r="E68" s="158" t="s">
        <v>250</v>
      </c>
      <c r="F68" s="158" t="s">
        <v>211</v>
      </c>
      <c r="G68" s="158" t="s">
        <v>212</v>
      </c>
      <c r="H68" s="163">
        <v>9000</v>
      </c>
      <c r="I68" s="65">
        <v>9000</v>
      </c>
      <c r="J68" s="65">
        <v>2250</v>
      </c>
      <c r="K68" s="158"/>
      <c r="L68" s="65">
        <v>6750</v>
      </c>
      <c r="M68" s="158"/>
      <c r="N68" s="65"/>
      <c r="O68" s="65"/>
      <c r="P68" s="158"/>
      <c r="Q68" s="65"/>
      <c r="R68" s="65"/>
      <c r="S68" s="65"/>
      <c r="T68" s="65"/>
      <c r="U68" s="65"/>
      <c r="V68" s="65"/>
      <c r="W68" s="65"/>
    </row>
    <row r="69" ht="20.25" customHeight="1" spans="1:23">
      <c r="A69" s="158" t="str">
        <f t="shared" si="0"/>
        <v>       玉溪市机关服务中心</v>
      </c>
      <c r="B69" s="158" t="s">
        <v>257</v>
      </c>
      <c r="C69" s="158" t="s">
        <v>194</v>
      </c>
      <c r="D69" s="158" t="s">
        <v>86</v>
      </c>
      <c r="E69" s="158" t="s">
        <v>250</v>
      </c>
      <c r="F69" s="158" t="s">
        <v>213</v>
      </c>
      <c r="G69" s="158" t="s">
        <v>214</v>
      </c>
      <c r="H69" s="163">
        <v>13500</v>
      </c>
      <c r="I69" s="65">
        <v>13500</v>
      </c>
      <c r="J69" s="65"/>
      <c r="K69" s="158"/>
      <c r="L69" s="65">
        <v>13500</v>
      </c>
      <c r="M69" s="158"/>
      <c r="N69" s="65"/>
      <c r="O69" s="65"/>
      <c r="P69" s="158"/>
      <c r="Q69" s="65"/>
      <c r="R69" s="65"/>
      <c r="S69" s="65"/>
      <c r="T69" s="65"/>
      <c r="U69" s="65"/>
      <c r="V69" s="65"/>
      <c r="W69" s="65"/>
    </row>
    <row r="70" ht="20.25" customHeight="1" spans="1:23">
      <c r="A70" s="158" t="str">
        <f t="shared" si="0"/>
        <v>       玉溪市机关服务中心</v>
      </c>
      <c r="B70" s="158" t="s">
        <v>258</v>
      </c>
      <c r="C70" s="158" t="s">
        <v>259</v>
      </c>
      <c r="D70" s="158" t="s">
        <v>86</v>
      </c>
      <c r="E70" s="158" t="s">
        <v>250</v>
      </c>
      <c r="F70" s="158" t="s">
        <v>251</v>
      </c>
      <c r="G70" s="158" t="s">
        <v>252</v>
      </c>
      <c r="H70" s="163">
        <v>444600</v>
      </c>
      <c r="I70" s="65">
        <v>444600</v>
      </c>
      <c r="J70" s="65">
        <v>444600</v>
      </c>
      <c r="K70" s="158"/>
      <c r="L70" s="65"/>
      <c r="M70" s="158"/>
      <c r="N70" s="65"/>
      <c r="O70" s="65"/>
      <c r="P70" s="158"/>
      <c r="Q70" s="65"/>
      <c r="R70" s="65"/>
      <c r="S70" s="65"/>
      <c r="T70" s="65"/>
      <c r="U70" s="65"/>
      <c r="V70" s="65"/>
      <c r="W70" s="65"/>
    </row>
    <row r="71" ht="20.25" customHeight="1" spans="1:23">
      <c r="A71" s="158" t="str">
        <f t="shared" si="0"/>
        <v>       玉溪市机关服务中心</v>
      </c>
      <c r="B71" s="158" t="s">
        <v>260</v>
      </c>
      <c r="C71" s="158" t="s">
        <v>261</v>
      </c>
      <c r="D71" s="158" t="s">
        <v>86</v>
      </c>
      <c r="E71" s="158" t="s">
        <v>250</v>
      </c>
      <c r="F71" s="158" t="s">
        <v>251</v>
      </c>
      <c r="G71" s="158" t="s">
        <v>252</v>
      </c>
      <c r="H71" s="163">
        <v>225000</v>
      </c>
      <c r="I71" s="65">
        <v>225000</v>
      </c>
      <c r="J71" s="65"/>
      <c r="K71" s="158"/>
      <c r="L71" s="65">
        <v>225000</v>
      </c>
      <c r="M71" s="158"/>
      <c r="N71" s="65"/>
      <c r="O71" s="65"/>
      <c r="P71" s="158"/>
      <c r="Q71" s="65"/>
      <c r="R71" s="65"/>
      <c r="S71" s="65"/>
      <c r="T71" s="65"/>
      <c r="U71" s="65"/>
      <c r="V71" s="65"/>
      <c r="W71" s="65"/>
    </row>
    <row r="72" ht="20.25" customHeight="1" spans="1:23">
      <c r="A72" s="158" t="str">
        <f t="shared" si="0"/>
        <v>       玉溪市机关服务中心</v>
      </c>
      <c r="B72" s="158" t="s">
        <v>262</v>
      </c>
      <c r="C72" s="158" t="s">
        <v>226</v>
      </c>
      <c r="D72" s="158" t="s">
        <v>86</v>
      </c>
      <c r="E72" s="158" t="s">
        <v>250</v>
      </c>
      <c r="F72" s="158" t="s">
        <v>227</v>
      </c>
      <c r="G72" s="158" t="s">
        <v>179</v>
      </c>
      <c r="H72" s="163">
        <v>336000</v>
      </c>
      <c r="I72" s="65">
        <v>336000</v>
      </c>
      <c r="J72" s="65">
        <v>84000</v>
      </c>
      <c r="K72" s="158"/>
      <c r="L72" s="65">
        <v>252000</v>
      </c>
      <c r="M72" s="158"/>
      <c r="N72" s="65"/>
      <c r="O72" s="65"/>
      <c r="P72" s="158"/>
      <c r="Q72" s="65"/>
      <c r="R72" s="65"/>
      <c r="S72" s="65"/>
      <c r="T72" s="65"/>
      <c r="U72" s="65"/>
      <c r="V72" s="65"/>
      <c r="W72" s="65"/>
    </row>
    <row r="73" ht="20.25" customHeight="1" spans="1:23">
      <c r="A73" s="161" t="s">
        <v>30</v>
      </c>
      <c r="B73" s="161"/>
      <c r="C73" s="161"/>
      <c r="D73" s="161"/>
      <c r="E73" s="161"/>
      <c r="F73" s="161"/>
      <c r="G73" s="161"/>
      <c r="H73" s="65">
        <v>65132537.6</v>
      </c>
      <c r="I73" s="65">
        <v>65132537.6</v>
      </c>
      <c r="J73" s="65">
        <v>3432046.41</v>
      </c>
      <c r="K73" s="65"/>
      <c r="L73" s="65">
        <v>61700491.19</v>
      </c>
      <c r="M73" s="65"/>
      <c r="N73" s="65"/>
      <c r="O73" s="65"/>
      <c r="P73" s="65"/>
      <c r="Q73" s="65"/>
      <c r="R73" s="65"/>
      <c r="S73" s="65"/>
      <c r="T73" s="65"/>
      <c r="U73" s="65"/>
      <c r="V73" s="65"/>
      <c r="W73" s="65"/>
    </row>
  </sheetData>
  <mergeCells count="17">
    <mergeCell ref="A1:W1"/>
    <mergeCell ref="A2:W2"/>
    <mergeCell ref="A3:V3"/>
    <mergeCell ref="H4:W4"/>
    <mergeCell ref="I5:M5"/>
    <mergeCell ref="N5:P5"/>
    <mergeCell ref="R5:W5"/>
    <mergeCell ref="A73:G73"/>
    <mergeCell ref="A4:A6"/>
    <mergeCell ref="B4:B6"/>
    <mergeCell ref="C4:C6"/>
    <mergeCell ref="D4:D6"/>
    <mergeCell ref="E4:E6"/>
    <mergeCell ref="F4:F6"/>
    <mergeCell ref="G4:G6"/>
    <mergeCell ref="H5:H6"/>
    <mergeCell ref="Q5:Q6"/>
  </mergeCells>
  <pageMargins left="0.865972222222222" right="0.75" top="0.629861111111111" bottom="0.354166666666667" header="0.5" footer="0.5"/>
  <pageSetup paperSize="9" scale="33" fitToHeight="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topLeftCell="A7" workbookViewId="0">
      <selection activeCell="C16" sqref="C16:C17"/>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9"/>
      <c r="E1" s="150"/>
      <c r="F1" s="150"/>
      <c r="G1" s="150"/>
      <c r="H1" s="150"/>
      <c r="K1" s="139"/>
      <c r="N1" s="139"/>
      <c r="O1" s="139"/>
      <c r="P1" s="139"/>
      <c r="U1" s="155"/>
      <c r="W1" s="140" t="s">
        <v>263</v>
      </c>
    </row>
    <row r="2" ht="27.75" customHeight="1" spans="1:23">
      <c r="A2" s="33" t="s">
        <v>264</v>
      </c>
      <c r="B2" s="33"/>
      <c r="C2" s="33"/>
      <c r="D2" s="33"/>
      <c r="E2" s="33"/>
      <c r="F2" s="33"/>
      <c r="G2" s="33"/>
      <c r="H2" s="33"/>
      <c r="I2" s="33"/>
      <c r="J2" s="33"/>
      <c r="K2" s="33"/>
      <c r="L2" s="33"/>
      <c r="M2" s="33"/>
      <c r="N2" s="33"/>
      <c r="O2" s="33"/>
      <c r="P2" s="33"/>
      <c r="Q2" s="33"/>
      <c r="R2" s="33"/>
      <c r="S2" s="33"/>
      <c r="T2" s="33"/>
      <c r="U2" s="33"/>
      <c r="V2" s="33"/>
      <c r="W2" s="33"/>
    </row>
    <row r="3" ht="19" customHeight="1" spans="1:23">
      <c r="A3" s="5" t="str">
        <f>"单位名称："&amp;"玉溪市机关事务管理局"</f>
        <v>单位名称：玉溪市机关事务管理局</v>
      </c>
      <c r="B3" s="151" t="str">
        <f>"单位名称："&amp;"玉溪市机关事务管理局"</f>
        <v>单位名称：玉溪市机关事务管理局</v>
      </c>
      <c r="C3" s="151"/>
      <c r="D3" s="151"/>
      <c r="E3" s="151"/>
      <c r="F3" s="151"/>
      <c r="G3" s="151"/>
      <c r="H3" s="151"/>
      <c r="I3" s="151"/>
      <c r="J3" s="7"/>
      <c r="K3" s="7"/>
      <c r="L3" s="7"/>
      <c r="M3" s="7"/>
      <c r="N3" s="7"/>
      <c r="O3" s="7"/>
      <c r="P3" s="7"/>
      <c r="Q3" s="7"/>
      <c r="U3" s="155"/>
      <c r="W3" s="143" t="s">
        <v>2</v>
      </c>
    </row>
    <row r="4" ht="21.75" customHeight="1" spans="1:23">
      <c r="A4" s="9" t="s">
        <v>265</v>
      </c>
      <c r="B4" s="9" t="s">
        <v>130</v>
      </c>
      <c r="C4" s="9" t="s">
        <v>131</v>
      </c>
      <c r="D4" s="9" t="s">
        <v>266</v>
      </c>
      <c r="E4" s="10" t="s">
        <v>132</v>
      </c>
      <c r="F4" s="10" t="s">
        <v>133</v>
      </c>
      <c r="G4" s="10" t="s">
        <v>134</v>
      </c>
      <c r="H4" s="10" t="s">
        <v>135</v>
      </c>
      <c r="I4" s="20" t="s">
        <v>30</v>
      </c>
      <c r="J4" s="20" t="s">
        <v>267</v>
      </c>
      <c r="K4" s="20"/>
      <c r="L4" s="20"/>
      <c r="M4" s="20"/>
      <c r="N4" s="20" t="s">
        <v>137</v>
      </c>
      <c r="O4" s="20"/>
      <c r="P4" s="20"/>
      <c r="Q4" s="10" t="s">
        <v>36</v>
      </c>
      <c r="R4" s="11" t="s">
        <v>268</v>
      </c>
      <c r="S4" s="12"/>
      <c r="T4" s="12"/>
      <c r="U4" s="12"/>
      <c r="V4" s="12"/>
      <c r="W4" s="13"/>
    </row>
    <row r="5" ht="21.75" customHeight="1" spans="1:23">
      <c r="A5" s="14"/>
      <c r="B5" s="14"/>
      <c r="C5" s="14"/>
      <c r="D5" s="14"/>
      <c r="E5" s="15"/>
      <c r="F5" s="15"/>
      <c r="G5" s="15"/>
      <c r="H5" s="15"/>
      <c r="I5" s="20"/>
      <c r="J5" s="154" t="s">
        <v>33</v>
      </c>
      <c r="K5" s="154"/>
      <c r="L5" s="154" t="s">
        <v>34</v>
      </c>
      <c r="M5" s="154" t="s">
        <v>35</v>
      </c>
      <c r="N5" s="10" t="s">
        <v>33</v>
      </c>
      <c r="O5" s="10" t="s">
        <v>34</v>
      </c>
      <c r="P5" s="10" t="s">
        <v>35</v>
      </c>
      <c r="Q5" s="15"/>
      <c r="R5" s="10" t="s">
        <v>32</v>
      </c>
      <c r="S5" s="10" t="s">
        <v>39</v>
      </c>
      <c r="T5" s="10" t="s">
        <v>143</v>
      </c>
      <c r="U5" s="10" t="s">
        <v>41</v>
      </c>
      <c r="V5" s="10" t="s">
        <v>42</v>
      </c>
      <c r="W5" s="10" t="s">
        <v>43</v>
      </c>
    </row>
    <row r="6" ht="40.5" customHeight="1" spans="1:23">
      <c r="A6" s="17"/>
      <c r="B6" s="17"/>
      <c r="C6" s="17"/>
      <c r="D6" s="17"/>
      <c r="E6" s="18"/>
      <c r="F6" s="18"/>
      <c r="G6" s="18"/>
      <c r="H6" s="18"/>
      <c r="I6" s="20"/>
      <c r="J6" s="154" t="s">
        <v>32</v>
      </c>
      <c r="K6" s="154" t="s">
        <v>269</v>
      </c>
      <c r="L6" s="154"/>
      <c r="M6" s="154"/>
      <c r="N6" s="18"/>
      <c r="O6" s="18"/>
      <c r="P6" s="18"/>
      <c r="Q6" s="18"/>
      <c r="R6" s="18"/>
      <c r="S6" s="18"/>
      <c r="T6" s="18"/>
      <c r="U6" s="19"/>
      <c r="V6" s="18"/>
      <c r="W6" s="18"/>
    </row>
    <row r="7" ht="15" customHeight="1" spans="1:23">
      <c r="A7" s="152">
        <v>1</v>
      </c>
      <c r="B7" s="152">
        <v>2</v>
      </c>
      <c r="C7" s="152">
        <v>3</v>
      </c>
      <c r="D7" s="152">
        <v>4</v>
      </c>
      <c r="E7" s="152">
        <v>5</v>
      </c>
      <c r="F7" s="152">
        <v>6</v>
      </c>
      <c r="G7" s="152">
        <v>7</v>
      </c>
      <c r="H7" s="152">
        <v>8</v>
      </c>
      <c r="I7" s="152">
        <v>9</v>
      </c>
      <c r="J7" s="152">
        <v>10</v>
      </c>
      <c r="K7" s="152">
        <v>11</v>
      </c>
      <c r="L7" s="152">
        <v>12</v>
      </c>
      <c r="M7" s="152">
        <v>13</v>
      </c>
      <c r="N7" s="152">
        <v>14</v>
      </c>
      <c r="O7" s="152">
        <v>15</v>
      </c>
      <c r="P7" s="152">
        <v>16</v>
      </c>
      <c r="Q7" s="152">
        <v>17</v>
      </c>
      <c r="R7" s="152">
        <v>18</v>
      </c>
      <c r="S7" s="152">
        <v>19</v>
      </c>
      <c r="T7" s="152">
        <v>20</v>
      </c>
      <c r="U7" s="152">
        <v>21</v>
      </c>
      <c r="V7" s="152">
        <v>22</v>
      </c>
      <c r="W7" s="152">
        <v>23</v>
      </c>
    </row>
    <row r="8" ht="32.9" customHeight="1" spans="1:23">
      <c r="A8" s="27"/>
      <c r="B8" s="153"/>
      <c r="C8" s="27" t="s">
        <v>270</v>
      </c>
      <c r="D8" s="27"/>
      <c r="E8" s="27"/>
      <c r="F8" s="27"/>
      <c r="G8" s="27"/>
      <c r="H8" s="27"/>
      <c r="I8" s="46">
        <v>2190000</v>
      </c>
      <c r="J8" s="46">
        <v>2190000</v>
      </c>
      <c r="K8" s="46">
        <v>2190000</v>
      </c>
      <c r="L8" s="46"/>
      <c r="M8" s="46"/>
      <c r="N8" s="46"/>
      <c r="O8" s="46"/>
      <c r="P8" s="46"/>
      <c r="Q8" s="46"/>
      <c r="R8" s="46"/>
      <c r="S8" s="46"/>
      <c r="T8" s="46"/>
      <c r="U8" s="46"/>
      <c r="V8" s="46"/>
      <c r="W8" s="46"/>
    </row>
    <row r="9" ht="32.9" customHeight="1" spans="1:23">
      <c r="A9" s="27" t="s">
        <v>271</v>
      </c>
      <c r="B9" s="153" t="s">
        <v>272</v>
      </c>
      <c r="C9" s="27" t="s">
        <v>270</v>
      </c>
      <c r="D9" s="27" t="s">
        <v>66</v>
      </c>
      <c r="E9" s="27" t="s">
        <v>85</v>
      </c>
      <c r="F9" s="27" t="s">
        <v>273</v>
      </c>
      <c r="G9" s="27" t="s">
        <v>195</v>
      </c>
      <c r="H9" s="27" t="s">
        <v>196</v>
      </c>
      <c r="I9" s="46">
        <v>30000</v>
      </c>
      <c r="J9" s="46">
        <v>30000</v>
      </c>
      <c r="K9" s="46">
        <v>30000</v>
      </c>
      <c r="L9" s="46"/>
      <c r="M9" s="46"/>
      <c r="N9" s="46"/>
      <c r="O9" s="46"/>
      <c r="P9" s="46"/>
      <c r="Q9" s="46"/>
      <c r="R9" s="46"/>
      <c r="S9" s="46"/>
      <c r="T9" s="46"/>
      <c r="U9" s="46"/>
      <c r="V9" s="46"/>
      <c r="W9" s="46"/>
    </row>
    <row r="10" ht="32.9" customHeight="1" spans="1:23">
      <c r="A10" s="27" t="s">
        <v>271</v>
      </c>
      <c r="B10" s="153" t="s">
        <v>272</v>
      </c>
      <c r="C10" s="27" t="s">
        <v>270</v>
      </c>
      <c r="D10" s="27" t="s">
        <v>66</v>
      </c>
      <c r="E10" s="27" t="s">
        <v>85</v>
      </c>
      <c r="F10" s="27" t="s">
        <v>273</v>
      </c>
      <c r="G10" s="27" t="s">
        <v>236</v>
      </c>
      <c r="H10" s="27" t="s">
        <v>237</v>
      </c>
      <c r="I10" s="46">
        <v>40000</v>
      </c>
      <c r="J10" s="46">
        <v>40000</v>
      </c>
      <c r="K10" s="46">
        <v>40000</v>
      </c>
      <c r="L10" s="46"/>
      <c r="M10" s="46"/>
      <c r="N10" s="46"/>
      <c r="O10" s="46"/>
      <c r="P10" s="46"/>
      <c r="Q10" s="46"/>
      <c r="R10" s="46"/>
      <c r="S10" s="46"/>
      <c r="T10" s="46"/>
      <c r="U10" s="46"/>
      <c r="V10" s="46"/>
      <c r="W10" s="46"/>
    </row>
    <row r="11" ht="32.9" customHeight="1" spans="1:23">
      <c r="A11" s="27" t="s">
        <v>271</v>
      </c>
      <c r="B11" s="153" t="s">
        <v>272</v>
      </c>
      <c r="C11" s="27" t="s">
        <v>270</v>
      </c>
      <c r="D11" s="27" t="s">
        <v>66</v>
      </c>
      <c r="E11" s="27" t="s">
        <v>85</v>
      </c>
      <c r="F11" s="27" t="s">
        <v>273</v>
      </c>
      <c r="G11" s="27" t="s">
        <v>238</v>
      </c>
      <c r="H11" s="27" t="s">
        <v>239</v>
      </c>
      <c r="I11" s="46">
        <v>70000</v>
      </c>
      <c r="J11" s="46">
        <v>70000</v>
      </c>
      <c r="K11" s="46">
        <v>70000</v>
      </c>
      <c r="L11" s="46"/>
      <c r="M11" s="46"/>
      <c r="N11" s="46"/>
      <c r="O11" s="46"/>
      <c r="P11" s="46"/>
      <c r="Q11" s="46"/>
      <c r="R11" s="46"/>
      <c r="S11" s="46"/>
      <c r="T11" s="46"/>
      <c r="U11" s="46"/>
      <c r="V11" s="46"/>
      <c r="W11" s="46"/>
    </row>
    <row r="12" ht="32.9" customHeight="1" spans="1:23">
      <c r="A12" s="27" t="s">
        <v>271</v>
      </c>
      <c r="B12" s="153" t="s">
        <v>272</v>
      </c>
      <c r="C12" s="27" t="s">
        <v>270</v>
      </c>
      <c r="D12" s="27" t="s">
        <v>66</v>
      </c>
      <c r="E12" s="27" t="s">
        <v>85</v>
      </c>
      <c r="F12" s="27" t="s">
        <v>273</v>
      </c>
      <c r="G12" s="27" t="s">
        <v>247</v>
      </c>
      <c r="H12" s="27" t="s">
        <v>246</v>
      </c>
      <c r="I12" s="46">
        <v>1311000</v>
      </c>
      <c r="J12" s="46">
        <v>1311000</v>
      </c>
      <c r="K12" s="46">
        <v>1311000</v>
      </c>
      <c r="L12" s="46"/>
      <c r="M12" s="46"/>
      <c r="N12" s="46"/>
      <c r="O12" s="46"/>
      <c r="P12" s="46"/>
      <c r="Q12" s="46"/>
      <c r="R12" s="46"/>
      <c r="S12" s="46"/>
      <c r="T12" s="46"/>
      <c r="U12" s="46"/>
      <c r="V12" s="46"/>
      <c r="W12" s="46"/>
    </row>
    <row r="13" ht="32.9" customHeight="1" spans="1:23">
      <c r="A13" s="27" t="s">
        <v>271</v>
      </c>
      <c r="B13" s="153" t="s">
        <v>272</v>
      </c>
      <c r="C13" s="27" t="s">
        <v>270</v>
      </c>
      <c r="D13" s="27" t="s">
        <v>66</v>
      </c>
      <c r="E13" s="27" t="s">
        <v>85</v>
      </c>
      <c r="F13" s="27" t="s">
        <v>273</v>
      </c>
      <c r="G13" s="27" t="s">
        <v>205</v>
      </c>
      <c r="H13" s="27" t="s">
        <v>206</v>
      </c>
      <c r="I13" s="46">
        <v>60000</v>
      </c>
      <c r="J13" s="46">
        <v>60000</v>
      </c>
      <c r="K13" s="46">
        <v>60000</v>
      </c>
      <c r="L13" s="46"/>
      <c r="M13" s="46"/>
      <c r="N13" s="46"/>
      <c r="O13" s="46"/>
      <c r="P13" s="46"/>
      <c r="Q13" s="46"/>
      <c r="R13" s="46"/>
      <c r="S13" s="46"/>
      <c r="T13" s="46"/>
      <c r="U13" s="46"/>
      <c r="V13" s="46"/>
      <c r="W13" s="46"/>
    </row>
    <row r="14" ht="32.9" customHeight="1" spans="1:23">
      <c r="A14" s="27" t="s">
        <v>271</v>
      </c>
      <c r="B14" s="153" t="s">
        <v>272</v>
      </c>
      <c r="C14" s="27" t="s">
        <v>270</v>
      </c>
      <c r="D14" s="27" t="s">
        <v>66</v>
      </c>
      <c r="E14" s="27" t="s">
        <v>85</v>
      </c>
      <c r="F14" s="27" t="s">
        <v>273</v>
      </c>
      <c r="G14" s="27" t="s">
        <v>244</v>
      </c>
      <c r="H14" s="27" t="s">
        <v>243</v>
      </c>
      <c r="I14" s="46">
        <v>60000</v>
      </c>
      <c r="J14" s="46">
        <v>60000</v>
      </c>
      <c r="K14" s="46">
        <v>60000</v>
      </c>
      <c r="L14" s="46"/>
      <c r="M14" s="46"/>
      <c r="N14" s="46"/>
      <c r="O14" s="46"/>
      <c r="P14" s="46"/>
      <c r="Q14" s="46"/>
      <c r="R14" s="46"/>
      <c r="S14" s="46"/>
      <c r="T14" s="46"/>
      <c r="U14" s="46"/>
      <c r="V14" s="46"/>
      <c r="W14" s="46"/>
    </row>
    <row r="15" ht="32.9" customHeight="1" spans="1:23">
      <c r="A15" s="27" t="s">
        <v>271</v>
      </c>
      <c r="B15" s="153" t="s">
        <v>272</v>
      </c>
      <c r="C15" s="27" t="s">
        <v>270</v>
      </c>
      <c r="D15" s="27" t="s">
        <v>66</v>
      </c>
      <c r="E15" s="27" t="s">
        <v>85</v>
      </c>
      <c r="F15" s="27" t="s">
        <v>273</v>
      </c>
      <c r="G15" s="27" t="s">
        <v>274</v>
      </c>
      <c r="H15" s="27" t="s">
        <v>275</v>
      </c>
      <c r="I15" s="46">
        <v>4000</v>
      </c>
      <c r="J15" s="46">
        <v>4000</v>
      </c>
      <c r="K15" s="46">
        <v>4000</v>
      </c>
      <c r="L15" s="46"/>
      <c r="M15" s="46"/>
      <c r="N15" s="46"/>
      <c r="O15" s="46"/>
      <c r="P15" s="46"/>
      <c r="Q15" s="46"/>
      <c r="R15" s="46"/>
      <c r="S15" s="46"/>
      <c r="T15" s="46"/>
      <c r="U15" s="46"/>
      <c r="V15" s="46"/>
      <c r="W15" s="46"/>
    </row>
    <row r="16" ht="32.9" customHeight="1" spans="1:23">
      <c r="A16" s="27" t="s">
        <v>271</v>
      </c>
      <c r="B16" s="153" t="s">
        <v>272</v>
      </c>
      <c r="C16" s="27" t="s">
        <v>270</v>
      </c>
      <c r="D16" s="27" t="s">
        <v>66</v>
      </c>
      <c r="E16" s="27" t="s">
        <v>85</v>
      </c>
      <c r="F16" s="27" t="s">
        <v>273</v>
      </c>
      <c r="G16" s="27" t="s">
        <v>209</v>
      </c>
      <c r="H16" s="27" t="s">
        <v>210</v>
      </c>
      <c r="I16" s="46">
        <v>515000</v>
      </c>
      <c r="J16" s="46">
        <v>515000</v>
      </c>
      <c r="K16" s="46">
        <v>515000</v>
      </c>
      <c r="L16" s="46"/>
      <c r="M16" s="46"/>
      <c r="N16" s="46"/>
      <c r="O16" s="46"/>
      <c r="P16" s="46"/>
      <c r="Q16" s="46"/>
      <c r="R16" s="46"/>
      <c r="S16" s="46"/>
      <c r="T16" s="46"/>
      <c r="U16" s="46"/>
      <c r="V16" s="46"/>
      <c r="W16" s="46"/>
    </row>
    <row r="17" ht="32.9" customHeight="1" spans="1:23">
      <c r="A17" s="27" t="s">
        <v>271</v>
      </c>
      <c r="B17" s="153" t="s">
        <v>272</v>
      </c>
      <c r="C17" s="27" t="s">
        <v>270</v>
      </c>
      <c r="D17" s="27" t="s">
        <v>66</v>
      </c>
      <c r="E17" s="27" t="s">
        <v>85</v>
      </c>
      <c r="F17" s="27" t="s">
        <v>273</v>
      </c>
      <c r="G17" s="27" t="s">
        <v>213</v>
      </c>
      <c r="H17" s="27" t="s">
        <v>214</v>
      </c>
      <c r="I17" s="46">
        <v>50000</v>
      </c>
      <c r="J17" s="46">
        <v>50000</v>
      </c>
      <c r="K17" s="46">
        <v>50000</v>
      </c>
      <c r="L17" s="46"/>
      <c r="M17" s="46"/>
      <c r="N17" s="46"/>
      <c r="O17" s="46"/>
      <c r="P17" s="46"/>
      <c r="Q17" s="46"/>
      <c r="R17" s="46"/>
      <c r="S17" s="46"/>
      <c r="T17" s="46"/>
      <c r="U17" s="46"/>
      <c r="V17" s="46"/>
      <c r="W17" s="46"/>
    </row>
    <row r="18" ht="32.9" customHeight="1" spans="1:23">
      <c r="A18" s="27" t="s">
        <v>271</v>
      </c>
      <c r="B18" s="153" t="s">
        <v>272</v>
      </c>
      <c r="C18" s="27" t="s">
        <v>270</v>
      </c>
      <c r="D18" s="27" t="s">
        <v>66</v>
      </c>
      <c r="E18" s="27" t="s">
        <v>85</v>
      </c>
      <c r="F18" s="27" t="s">
        <v>273</v>
      </c>
      <c r="G18" s="27" t="s">
        <v>276</v>
      </c>
      <c r="H18" s="27" t="s">
        <v>277</v>
      </c>
      <c r="I18" s="46">
        <v>50000</v>
      </c>
      <c r="J18" s="46">
        <v>50000</v>
      </c>
      <c r="K18" s="46">
        <v>50000</v>
      </c>
      <c r="L18" s="46"/>
      <c r="M18" s="46"/>
      <c r="N18" s="46"/>
      <c r="O18" s="46"/>
      <c r="P18" s="46"/>
      <c r="Q18" s="46"/>
      <c r="R18" s="46"/>
      <c r="S18" s="46"/>
      <c r="T18" s="46"/>
      <c r="U18" s="46"/>
      <c r="V18" s="46"/>
      <c r="W18" s="46"/>
    </row>
    <row r="19" ht="41" customHeight="1" spans="1:23">
      <c r="A19" s="27"/>
      <c r="B19" s="27"/>
      <c r="C19" s="27" t="s">
        <v>278</v>
      </c>
      <c r="D19" s="27"/>
      <c r="E19" s="27"/>
      <c r="F19" s="27"/>
      <c r="G19" s="27"/>
      <c r="H19" s="27"/>
      <c r="I19" s="46">
        <v>6000000</v>
      </c>
      <c r="J19" s="46">
        <v>6000000</v>
      </c>
      <c r="K19" s="46">
        <v>6000000</v>
      </c>
      <c r="L19" s="46"/>
      <c r="M19" s="46"/>
      <c r="N19" s="46"/>
      <c r="O19" s="46"/>
      <c r="P19" s="46"/>
      <c r="Q19" s="46"/>
      <c r="R19" s="46"/>
      <c r="S19" s="46"/>
      <c r="T19" s="46"/>
      <c r="U19" s="46"/>
      <c r="V19" s="46"/>
      <c r="W19" s="46"/>
    </row>
    <row r="20" ht="41" customHeight="1" spans="1:23">
      <c r="A20" s="27" t="s">
        <v>271</v>
      </c>
      <c r="B20" s="153" t="s">
        <v>279</v>
      </c>
      <c r="C20" s="27" t="s">
        <v>278</v>
      </c>
      <c r="D20" s="27" t="s">
        <v>68</v>
      </c>
      <c r="E20" s="27" t="s">
        <v>86</v>
      </c>
      <c r="F20" s="27" t="s">
        <v>250</v>
      </c>
      <c r="G20" s="27" t="s">
        <v>209</v>
      </c>
      <c r="H20" s="27" t="s">
        <v>210</v>
      </c>
      <c r="I20" s="46">
        <v>6000000</v>
      </c>
      <c r="J20" s="46">
        <v>6000000</v>
      </c>
      <c r="K20" s="46">
        <v>6000000</v>
      </c>
      <c r="L20" s="46"/>
      <c r="M20" s="46"/>
      <c r="N20" s="46"/>
      <c r="O20" s="46"/>
      <c r="P20" s="46"/>
      <c r="Q20" s="46"/>
      <c r="R20" s="46"/>
      <c r="S20" s="46"/>
      <c r="T20" s="46"/>
      <c r="U20" s="46"/>
      <c r="V20" s="46"/>
      <c r="W20" s="46"/>
    </row>
    <row r="21" ht="32.9" customHeight="1" spans="1:23">
      <c r="A21" s="27"/>
      <c r="B21" s="27"/>
      <c r="C21" s="27" t="s">
        <v>280</v>
      </c>
      <c r="D21" s="27"/>
      <c r="E21" s="27"/>
      <c r="F21" s="27"/>
      <c r="G21" s="27"/>
      <c r="H21" s="27"/>
      <c r="I21" s="46">
        <v>150000</v>
      </c>
      <c r="J21" s="46">
        <v>150000</v>
      </c>
      <c r="K21" s="46">
        <v>150000</v>
      </c>
      <c r="L21" s="46"/>
      <c r="M21" s="46"/>
      <c r="N21" s="46"/>
      <c r="O21" s="46"/>
      <c r="P21" s="46"/>
      <c r="Q21" s="46"/>
      <c r="R21" s="46"/>
      <c r="S21" s="46"/>
      <c r="T21" s="46"/>
      <c r="U21" s="46"/>
      <c r="V21" s="46"/>
      <c r="W21" s="46"/>
    </row>
    <row r="22" ht="32.9" customHeight="1" spans="1:23">
      <c r="A22" s="27" t="s">
        <v>271</v>
      </c>
      <c r="B22" s="153" t="s">
        <v>281</v>
      </c>
      <c r="C22" s="27" t="s">
        <v>280</v>
      </c>
      <c r="D22" s="27" t="s">
        <v>68</v>
      </c>
      <c r="E22" s="27" t="s">
        <v>86</v>
      </c>
      <c r="F22" s="27" t="s">
        <v>250</v>
      </c>
      <c r="G22" s="27" t="s">
        <v>195</v>
      </c>
      <c r="H22" s="27" t="s">
        <v>196</v>
      </c>
      <c r="I22" s="46">
        <v>36000</v>
      </c>
      <c r="J22" s="46">
        <v>36000</v>
      </c>
      <c r="K22" s="46">
        <v>36000</v>
      </c>
      <c r="L22" s="46"/>
      <c r="M22" s="46"/>
      <c r="N22" s="46"/>
      <c r="O22" s="46"/>
      <c r="P22" s="46"/>
      <c r="Q22" s="46"/>
      <c r="R22" s="46"/>
      <c r="S22" s="46"/>
      <c r="T22" s="46"/>
      <c r="U22" s="46"/>
      <c r="V22" s="46"/>
      <c r="W22" s="46"/>
    </row>
    <row r="23" ht="32.9" customHeight="1" spans="1:23">
      <c r="A23" s="27" t="s">
        <v>271</v>
      </c>
      <c r="B23" s="153" t="s">
        <v>281</v>
      </c>
      <c r="C23" s="27" t="s">
        <v>280</v>
      </c>
      <c r="D23" s="27" t="s">
        <v>68</v>
      </c>
      <c r="E23" s="27" t="s">
        <v>86</v>
      </c>
      <c r="F23" s="27" t="s">
        <v>250</v>
      </c>
      <c r="G23" s="27" t="s">
        <v>209</v>
      </c>
      <c r="H23" s="27" t="s">
        <v>210</v>
      </c>
      <c r="I23" s="46">
        <v>30000</v>
      </c>
      <c r="J23" s="46">
        <v>30000</v>
      </c>
      <c r="K23" s="46">
        <v>30000</v>
      </c>
      <c r="L23" s="46"/>
      <c r="M23" s="46"/>
      <c r="N23" s="46"/>
      <c r="O23" s="46"/>
      <c r="P23" s="46"/>
      <c r="Q23" s="46"/>
      <c r="R23" s="46"/>
      <c r="S23" s="46"/>
      <c r="T23" s="46"/>
      <c r="U23" s="46"/>
      <c r="V23" s="46"/>
      <c r="W23" s="46"/>
    </row>
    <row r="24" ht="32.9" customHeight="1" spans="1:23">
      <c r="A24" s="27" t="s">
        <v>271</v>
      </c>
      <c r="B24" s="153" t="s">
        <v>281</v>
      </c>
      <c r="C24" s="27" t="s">
        <v>280</v>
      </c>
      <c r="D24" s="27" t="s">
        <v>68</v>
      </c>
      <c r="E24" s="27" t="s">
        <v>86</v>
      </c>
      <c r="F24" s="27" t="s">
        <v>250</v>
      </c>
      <c r="G24" s="27" t="s">
        <v>276</v>
      </c>
      <c r="H24" s="27" t="s">
        <v>277</v>
      </c>
      <c r="I24" s="46">
        <v>84000</v>
      </c>
      <c r="J24" s="46">
        <v>84000</v>
      </c>
      <c r="K24" s="46">
        <v>84000</v>
      </c>
      <c r="L24" s="46"/>
      <c r="M24" s="46"/>
      <c r="N24" s="46"/>
      <c r="O24" s="46"/>
      <c r="P24" s="46"/>
      <c r="Q24" s="46"/>
      <c r="R24" s="46"/>
      <c r="S24" s="46"/>
      <c r="T24" s="46"/>
      <c r="U24" s="46"/>
      <c r="V24" s="46"/>
      <c r="W24" s="46"/>
    </row>
    <row r="25" ht="18.75" customHeight="1" spans="1:23">
      <c r="A25" s="47" t="s">
        <v>282</v>
      </c>
      <c r="B25" s="48"/>
      <c r="C25" s="48"/>
      <c r="D25" s="48"/>
      <c r="E25" s="48"/>
      <c r="F25" s="48"/>
      <c r="G25" s="48"/>
      <c r="H25" s="49"/>
      <c r="I25" s="46">
        <v>8340000</v>
      </c>
      <c r="J25" s="46">
        <v>8340000</v>
      </c>
      <c r="K25" s="46">
        <v>8340000</v>
      </c>
      <c r="L25" s="46"/>
      <c r="M25" s="46"/>
      <c r="N25" s="46"/>
      <c r="O25" s="46"/>
      <c r="P25" s="46"/>
      <c r="Q25" s="46"/>
      <c r="R25" s="46"/>
      <c r="S25" s="46"/>
      <c r="T25" s="46"/>
      <c r="U25" s="46"/>
      <c r="V25" s="46"/>
      <c r="W25" s="46"/>
    </row>
  </sheetData>
  <mergeCells count="28">
    <mergeCell ref="A2:W2"/>
    <mergeCell ref="A3:I3"/>
    <mergeCell ref="J4:M4"/>
    <mergeCell ref="N4:P4"/>
    <mergeCell ref="R4:W4"/>
    <mergeCell ref="J5:K5"/>
    <mergeCell ref="A25:H25"/>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topLeftCell="A22" workbookViewId="0">
      <selection activeCell="E8" sqref="E8:E33"/>
    </sheetView>
  </sheetViews>
  <sheetFormatPr defaultColWidth="9.14166666666667" defaultRowHeight="12" customHeight="1"/>
  <cols>
    <col min="1" max="1" width="29.5" customWidth="1"/>
    <col min="2" max="2" width="29" customWidth="1"/>
    <col min="3" max="3" width="17.175" customWidth="1"/>
    <col min="4" max="4" width="21.0333333333333" customWidth="1"/>
    <col min="5" max="5" width="23.375" customWidth="1"/>
    <col min="6" max="6" width="11.2833333333333" customWidth="1"/>
    <col min="7" max="7" width="10.3166666666667" customWidth="1"/>
    <col min="8" max="8" width="9.31666666666667" customWidth="1"/>
    <col min="9" max="9" width="13.425" customWidth="1"/>
    <col min="10" max="10" width="31.125" customWidth="1"/>
  </cols>
  <sheetData>
    <row r="1" customHeight="1" spans="10:10">
      <c r="J1" s="149" t="s">
        <v>283</v>
      </c>
    </row>
    <row r="2" ht="28.5" customHeight="1" spans="1:10">
      <c r="A2" s="147" t="s">
        <v>284</v>
      </c>
      <c r="B2" s="33"/>
      <c r="C2" s="33"/>
      <c r="D2" s="33"/>
      <c r="E2" s="33"/>
      <c r="F2" s="108"/>
      <c r="G2" s="33"/>
      <c r="H2" s="108"/>
      <c r="I2" s="108"/>
      <c r="J2" s="33"/>
    </row>
    <row r="3" customFormat="1" ht="15" customHeight="1" spans="1:1">
      <c r="A3" s="5" t="str">
        <f>"单位名称："&amp;"玉溪市机关事务管理局"</f>
        <v>单位名称：玉溪市机关事务管理局</v>
      </c>
    </row>
    <row r="4" ht="14.25" customHeight="1" spans="1:10">
      <c r="A4" s="70" t="s">
        <v>285</v>
      </c>
      <c r="B4" s="70" t="s">
        <v>286</v>
      </c>
      <c r="C4" s="70" t="s">
        <v>287</v>
      </c>
      <c r="D4" s="70" t="s">
        <v>288</v>
      </c>
      <c r="E4" s="70" t="s">
        <v>289</v>
      </c>
      <c r="F4" s="56" t="s">
        <v>290</v>
      </c>
      <c r="G4" s="70" t="s">
        <v>291</v>
      </c>
      <c r="H4" s="56" t="s">
        <v>292</v>
      </c>
      <c r="I4" s="56" t="s">
        <v>293</v>
      </c>
      <c r="J4" s="70" t="s">
        <v>294</v>
      </c>
    </row>
    <row r="5" ht="14.25" customHeight="1" spans="1:10">
      <c r="A5" s="70">
        <v>1</v>
      </c>
      <c r="B5" s="70">
        <v>2</v>
      </c>
      <c r="C5" s="70">
        <v>3</v>
      </c>
      <c r="D5" s="70">
        <v>4</v>
      </c>
      <c r="E5" s="70">
        <v>5</v>
      </c>
      <c r="F5" s="56">
        <v>6</v>
      </c>
      <c r="G5" s="70">
        <v>7</v>
      </c>
      <c r="H5" s="56">
        <v>8</v>
      </c>
      <c r="I5" s="56">
        <v>9</v>
      </c>
      <c r="J5" s="70">
        <v>10</v>
      </c>
    </row>
    <row r="6" ht="15" customHeight="1" spans="1:10">
      <c r="A6" s="44" t="s">
        <v>64</v>
      </c>
      <c r="B6" s="71"/>
      <c r="C6" s="71"/>
      <c r="D6" s="71"/>
      <c r="E6" s="72"/>
      <c r="F6" s="73"/>
      <c r="G6" s="72"/>
      <c r="H6" s="73"/>
      <c r="I6" s="73"/>
      <c r="J6" s="72"/>
    </row>
    <row r="7" ht="27" customHeight="1" spans="1:10">
      <c r="A7" s="148" t="s">
        <v>66</v>
      </c>
      <c r="B7" s="45"/>
      <c r="C7" s="45"/>
      <c r="D7" s="45"/>
      <c r="E7" s="44"/>
      <c r="F7" s="45"/>
      <c r="G7" s="44"/>
      <c r="H7" s="45"/>
      <c r="I7" s="45"/>
      <c r="J7" s="44"/>
    </row>
    <row r="8" ht="21" customHeight="1" spans="1:10">
      <c r="A8" s="44" t="s">
        <v>270</v>
      </c>
      <c r="B8" s="45" t="s">
        <v>295</v>
      </c>
      <c r="C8" s="45" t="s">
        <v>296</v>
      </c>
      <c r="D8" s="45" t="s">
        <v>297</v>
      </c>
      <c r="E8" s="27" t="s">
        <v>298</v>
      </c>
      <c r="F8" s="45" t="s">
        <v>299</v>
      </c>
      <c r="G8" s="44" t="s">
        <v>300</v>
      </c>
      <c r="H8" s="45" t="s">
        <v>301</v>
      </c>
      <c r="I8" s="45" t="s">
        <v>302</v>
      </c>
      <c r="J8" s="44" t="s">
        <v>303</v>
      </c>
    </row>
    <row r="9" ht="34" customHeight="1" spans="1:10">
      <c r="A9" s="44"/>
      <c r="B9" s="45"/>
      <c r="C9" s="45" t="s">
        <v>296</v>
      </c>
      <c r="D9" s="45" t="s">
        <v>297</v>
      </c>
      <c r="E9" s="27" t="s">
        <v>304</v>
      </c>
      <c r="F9" s="45" t="s">
        <v>299</v>
      </c>
      <c r="G9" s="44" t="s">
        <v>305</v>
      </c>
      <c r="H9" s="45" t="s">
        <v>306</v>
      </c>
      <c r="I9" s="45" t="s">
        <v>302</v>
      </c>
      <c r="J9" s="44" t="s">
        <v>307</v>
      </c>
    </row>
    <row r="10" ht="30" customHeight="1" spans="1:10">
      <c r="A10" s="44"/>
      <c r="B10" s="45"/>
      <c r="C10" s="45" t="s">
        <v>296</v>
      </c>
      <c r="D10" s="45" t="s">
        <v>297</v>
      </c>
      <c r="E10" s="27" t="s">
        <v>308</v>
      </c>
      <c r="F10" s="45" t="s">
        <v>299</v>
      </c>
      <c r="G10" s="44" t="s">
        <v>309</v>
      </c>
      <c r="H10" s="45" t="s">
        <v>306</v>
      </c>
      <c r="I10" s="45" t="s">
        <v>302</v>
      </c>
      <c r="J10" s="44" t="s">
        <v>310</v>
      </c>
    </row>
    <row r="11" ht="24" customHeight="1" spans="1:10">
      <c r="A11" s="44"/>
      <c r="B11" s="45"/>
      <c r="C11" s="45" t="s">
        <v>296</v>
      </c>
      <c r="D11" s="45" t="s">
        <v>297</v>
      </c>
      <c r="E11" s="27" t="s">
        <v>311</v>
      </c>
      <c r="F11" s="45" t="s">
        <v>312</v>
      </c>
      <c r="G11" s="44" t="s">
        <v>144</v>
      </c>
      <c r="H11" s="45" t="s">
        <v>313</v>
      </c>
      <c r="I11" s="45" t="s">
        <v>302</v>
      </c>
      <c r="J11" s="44" t="s">
        <v>314</v>
      </c>
    </row>
    <row r="12" ht="22" customHeight="1" spans="1:10">
      <c r="A12" s="44"/>
      <c r="B12" s="45"/>
      <c r="C12" s="45" t="s">
        <v>296</v>
      </c>
      <c r="D12" s="45" t="s">
        <v>297</v>
      </c>
      <c r="E12" s="27" t="s">
        <v>315</v>
      </c>
      <c r="F12" s="45" t="s">
        <v>312</v>
      </c>
      <c r="G12" s="44" t="s">
        <v>48</v>
      </c>
      <c r="H12" s="45" t="s">
        <v>301</v>
      </c>
      <c r="I12" s="45" t="s">
        <v>302</v>
      </c>
      <c r="J12" s="44" t="s">
        <v>316</v>
      </c>
    </row>
    <row r="13" ht="48" customHeight="1" spans="1:10">
      <c r="A13" s="44"/>
      <c r="B13" s="45"/>
      <c r="C13" s="45" t="s">
        <v>296</v>
      </c>
      <c r="D13" s="45" t="s">
        <v>317</v>
      </c>
      <c r="E13" s="27" t="s">
        <v>318</v>
      </c>
      <c r="F13" s="45" t="s">
        <v>299</v>
      </c>
      <c r="G13" s="44" t="s">
        <v>319</v>
      </c>
      <c r="H13" s="45" t="s">
        <v>320</v>
      </c>
      <c r="I13" s="45" t="s">
        <v>302</v>
      </c>
      <c r="J13" s="44" t="s">
        <v>321</v>
      </c>
    </row>
    <row r="14" ht="42" customHeight="1" spans="1:10">
      <c r="A14" s="44"/>
      <c r="B14" s="45"/>
      <c r="C14" s="45" t="s">
        <v>296</v>
      </c>
      <c r="D14" s="45" t="s">
        <v>317</v>
      </c>
      <c r="E14" s="27" t="s">
        <v>322</v>
      </c>
      <c r="F14" s="45" t="s">
        <v>299</v>
      </c>
      <c r="G14" s="44" t="s">
        <v>319</v>
      </c>
      <c r="H14" s="45" t="s">
        <v>320</v>
      </c>
      <c r="I14" s="45" t="s">
        <v>302</v>
      </c>
      <c r="J14" s="44" t="s">
        <v>323</v>
      </c>
    </row>
    <row r="15" ht="53" customHeight="1" spans="1:10">
      <c r="A15" s="44"/>
      <c r="B15" s="45"/>
      <c r="C15" s="45" t="s">
        <v>296</v>
      </c>
      <c r="D15" s="45" t="s">
        <v>324</v>
      </c>
      <c r="E15" s="27" t="s">
        <v>325</v>
      </c>
      <c r="F15" s="45" t="s">
        <v>312</v>
      </c>
      <c r="G15" s="44" t="s">
        <v>326</v>
      </c>
      <c r="H15" s="45" t="s">
        <v>320</v>
      </c>
      <c r="I15" s="45" t="s">
        <v>302</v>
      </c>
      <c r="J15" s="44" t="s">
        <v>327</v>
      </c>
    </row>
    <row r="16" ht="24" customHeight="1" spans="1:10">
      <c r="A16" s="44"/>
      <c r="B16" s="45"/>
      <c r="C16" s="45" t="s">
        <v>328</v>
      </c>
      <c r="D16" s="45" t="s">
        <v>329</v>
      </c>
      <c r="E16" s="27" t="s">
        <v>330</v>
      </c>
      <c r="F16" s="45" t="s">
        <v>299</v>
      </c>
      <c r="G16" s="44" t="s">
        <v>331</v>
      </c>
      <c r="H16" s="45" t="s">
        <v>332</v>
      </c>
      <c r="I16" s="45" t="s">
        <v>302</v>
      </c>
      <c r="J16" s="44" t="s">
        <v>333</v>
      </c>
    </row>
    <row r="17" ht="27" customHeight="1" spans="1:10">
      <c r="A17" s="44"/>
      <c r="B17" s="45"/>
      <c r="C17" s="45" t="s">
        <v>328</v>
      </c>
      <c r="D17" s="45" t="s">
        <v>329</v>
      </c>
      <c r="E17" s="27" t="s">
        <v>334</v>
      </c>
      <c r="F17" s="45" t="s">
        <v>335</v>
      </c>
      <c r="G17" s="44" t="s">
        <v>53</v>
      </c>
      <c r="H17" s="45" t="s">
        <v>332</v>
      </c>
      <c r="I17" s="45" t="s">
        <v>302</v>
      </c>
      <c r="J17" s="44" t="s">
        <v>336</v>
      </c>
    </row>
    <row r="18" ht="33.75" customHeight="1" spans="1:10">
      <c r="A18" s="44"/>
      <c r="B18" s="45"/>
      <c r="C18" s="45" t="s">
        <v>337</v>
      </c>
      <c r="D18" s="45" t="s">
        <v>338</v>
      </c>
      <c r="E18" s="27" t="s">
        <v>339</v>
      </c>
      <c r="F18" s="45" t="s">
        <v>312</v>
      </c>
      <c r="G18" s="44" t="s">
        <v>340</v>
      </c>
      <c r="H18" s="45" t="s">
        <v>320</v>
      </c>
      <c r="I18" s="45" t="s">
        <v>302</v>
      </c>
      <c r="J18" s="44" t="s">
        <v>341</v>
      </c>
    </row>
    <row r="19" ht="24" customHeight="1" spans="1:10">
      <c r="A19" s="148" t="s">
        <v>68</v>
      </c>
      <c r="B19" s="27"/>
      <c r="C19" s="27"/>
      <c r="D19" s="27"/>
      <c r="E19" s="27"/>
      <c r="F19" s="27"/>
      <c r="G19" s="27"/>
      <c r="H19" s="27"/>
      <c r="I19" s="27"/>
      <c r="J19" s="27"/>
    </row>
    <row r="20" ht="33.75" customHeight="1" spans="1:10">
      <c r="A20" s="44" t="s">
        <v>278</v>
      </c>
      <c r="B20" s="45" t="s">
        <v>342</v>
      </c>
      <c r="C20" s="45" t="s">
        <v>296</v>
      </c>
      <c r="D20" s="45" t="s">
        <v>297</v>
      </c>
      <c r="E20" s="27" t="s">
        <v>343</v>
      </c>
      <c r="F20" s="45" t="s">
        <v>312</v>
      </c>
      <c r="G20" s="44" t="s">
        <v>344</v>
      </c>
      <c r="H20" s="45" t="s">
        <v>332</v>
      </c>
      <c r="I20" s="45" t="s">
        <v>302</v>
      </c>
      <c r="J20" s="44" t="s">
        <v>345</v>
      </c>
    </row>
    <row r="21" ht="33.75" customHeight="1" spans="1:10">
      <c r="A21" s="44"/>
      <c r="B21" s="45"/>
      <c r="C21" s="45" t="s">
        <v>296</v>
      </c>
      <c r="D21" s="45" t="s">
        <v>297</v>
      </c>
      <c r="E21" s="27" t="s">
        <v>346</v>
      </c>
      <c r="F21" s="45" t="s">
        <v>312</v>
      </c>
      <c r="G21" s="44" t="s">
        <v>347</v>
      </c>
      <c r="H21" s="45" t="s">
        <v>332</v>
      </c>
      <c r="I21" s="45" t="s">
        <v>302</v>
      </c>
      <c r="J21" s="44" t="s">
        <v>348</v>
      </c>
    </row>
    <row r="22" ht="33.75" customHeight="1" spans="1:10">
      <c r="A22" s="44"/>
      <c r="B22" s="45"/>
      <c r="C22" s="45" t="s">
        <v>296</v>
      </c>
      <c r="D22" s="45" t="s">
        <v>297</v>
      </c>
      <c r="E22" s="27" t="s">
        <v>349</v>
      </c>
      <c r="F22" s="45" t="s">
        <v>312</v>
      </c>
      <c r="G22" s="44" t="s">
        <v>350</v>
      </c>
      <c r="H22" s="45" t="s">
        <v>351</v>
      </c>
      <c r="I22" s="45" t="s">
        <v>302</v>
      </c>
      <c r="J22" s="44" t="s">
        <v>352</v>
      </c>
    </row>
    <row r="23" ht="33.75" customHeight="1" spans="1:10">
      <c r="A23" s="44"/>
      <c r="B23" s="45"/>
      <c r="C23" s="45" t="s">
        <v>296</v>
      </c>
      <c r="D23" s="45" t="s">
        <v>317</v>
      </c>
      <c r="E23" s="27" t="s">
        <v>353</v>
      </c>
      <c r="F23" s="45" t="s">
        <v>312</v>
      </c>
      <c r="G23" s="44" t="s">
        <v>319</v>
      </c>
      <c r="H23" s="45" t="s">
        <v>320</v>
      </c>
      <c r="I23" s="45" t="s">
        <v>302</v>
      </c>
      <c r="J23" s="44" t="s">
        <v>354</v>
      </c>
    </row>
    <row r="24" ht="33.75" customHeight="1" spans="1:10">
      <c r="A24" s="44"/>
      <c r="B24" s="45"/>
      <c r="C24" s="45" t="s">
        <v>328</v>
      </c>
      <c r="D24" s="45" t="s">
        <v>355</v>
      </c>
      <c r="E24" s="27" t="s">
        <v>356</v>
      </c>
      <c r="F24" s="45" t="s">
        <v>312</v>
      </c>
      <c r="G24" s="44" t="s">
        <v>357</v>
      </c>
      <c r="H24" s="45" t="s">
        <v>358</v>
      </c>
      <c r="I24" s="45" t="s">
        <v>302</v>
      </c>
      <c r="J24" s="44" t="s">
        <v>359</v>
      </c>
    </row>
    <row r="25" ht="33.75" customHeight="1" spans="1:10">
      <c r="A25" s="44"/>
      <c r="B25" s="45"/>
      <c r="C25" s="45" t="s">
        <v>337</v>
      </c>
      <c r="D25" s="45" t="s">
        <v>338</v>
      </c>
      <c r="E25" s="27" t="s">
        <v>360</v>
      </c>
      <c r="F25" s="45" t="s">
        <v>312</v>
      </c>
      <c r="G25" s="44" t="s">
        <v>361</v>
      </c>
      <c r="H25" s="45" t="s">
        <v>320</v>
      </c>
      <c r="I25" s="45" t="s">
        <v>302</v>
      </c>
      <c r="J25" s="44" t="s">
        <v>362</v>
      </c>
    </row>
    <row r="26" ht="33.75" customHeight="1" spans="1:10">
      <c r="A26" s="44" t="s">
        <v>280</v>
      </c>
      <c r="B26" s="45" t="s">
        <v>363</v>
      </c>
      <c r="C26" s="45" t="s">
        <v>296</v>
      </c>
      <c r="D26" s="45" t="s">
        <v>297</v>
      </c>
      <c r="E26" s="27" t="s">
        <v>364</v>
      </c>
      <c r="F26" s="45" t="s">
        <v>312</v>
      </c>
      <c r="G26" s="44" t="s">
        <v>365</v>
      </c>
      <c r="H26" s="45" t="s">
        <v>332</v>
      </c>
      <c r="I26" s="45" t="s">
        <v>302</v>
      </c>
      <c r="J26" s="44" t="s">
        <v>366</v>
      </c>
    </row>
    <row r="27" ht="33.75" customHeight="1" spans="1:10">
      <c r="A27" s="44"/>
      <c r="B27" s="45"/>
      <c r="C27" s="45" t="s">
        <v>296</v>
      </c>
      <c r="D27" s="45" t="s">
        <v>297</v>
      </c>
      <c r="E27" s="27" t="s">
        <v>367</v>
      </c>
      <c r="F27" s="45" t="s">
        <v>312</v>
      </c>
      <c r="G27" s="44" t="s">
        <v>368</v>
      </c>
      <c r="H27" s="45" t="s">
        <v>369</v>
      </c>
      <c r="I27" s="45" t="s">
        <v>302</v>
      </c>
      <c r="J27" s="44" t="s">
        <v>370</v>
      </c>
    </row>
    <row r="28" ht="33.75" customHeight="1" spans="1:10">
      <c r="A28" s="44"/>
      <c r="B28" s="45"/>
      <c r="C28" s="45" t="s">
        <v>296</v>
      </c>
      <c r="D28" s="45" t="s">
        <v>297</v>
      </c>
      <c r="E28" s="27" t="s">
        <v>371</v>
      </c>
      <c r="F28" s="45" t="s">
        <v>312</v>
      </c>
      <c r="G28" s="44" t="s">
        <v>372</v>
      </c>
      <c r="H28" s="45" t="s">
        <v>313</v>
      </c>
      <c r="I28" s="45" t="s">
        <v>302</v>
      </c>
      <c r="J28" s="44" t="s">
        <v>373</v>
      </c>
    </row>
    <row r="29" ht="33.75" customHeight="1" spans="1:10">
      <c r="A29" s="44"/>
      <c r="B29" s="45"/>
      <c r="C29" s="45" t="s">
        <v>296</v>
      </c>
      <c r="D29" s="45" t="s">
        <v>317</v>
      </c>
      <c r="E29" s="27" t="s">
        <v>374</v>
      </c>
      <c r="F29" s="45" t="s">
        <v>299</v>
      </c>
      <c r="G29" s="44" t="s">
        <v>375</v>
      </c>
      <c r="H29" s="45" t="s">
        <v>376</v>
      </c>
      <c r="I29" s="45" t="s">
        <v>302</v>
      </c>
      <c r="J29" s="44" t="s">
        <v>377</v>
      </c>
    </row>
    <row r="30" ht="33.75" customHeight="1" spans="1:10">
      <c r="A30" s="44"/>
      <c r="B30" s="45"/>
      <c r="C30" s="45" t="s">
        <v>296</v>
      </c>
      <c r="D30" s="45" t="s">
        <v>324</v>
      </c>
      <c r="E30" s="27" t="s">
        <v>378</v>
      </c>
      <c r="F30" s="45" t="s">
        <v>335</v>
      </c>
      <c r="G30" s="44" t="s">
        <v>326</v>
      </c>
      <c r="H30" s="45" t="s">
        <v>379</v>
      </c>
      <c r="I30" s="45" t="s">
        <v>302</v>
      </c>
      <c r="J30" s="44" t="s">
        <v>380</v>
      </c>
    </row>
    <row r="31" ht="33.75" customHeight="1" spans="1:10">
      <c r="A31" s="44"/>
      <c r="B31" s="45"/>
      <c r="C31" s="45" t="s">
        <v>328</v>
      </c>
      <c r="D31" s="45" t="s">
        <v>329</v>
      </c>
      <c r="E31" s="27" t="s">
        <v>330</v>
      </c>
      <c r="F31" s="45" t="s">
        <v>335</v>
      </c>
      <c r="G31" s="44" t="s">
        <v>46</v>
      </c>
      <c r="H31" s="45" t="s">
        <v>332</v>
      </c>
      <c r="I31" s="45" t="s">
        <v>302</v>
      </c>
      <c r="J31" s="44" t="s">
        <v>381</v>
      </c>
    </row>
    <row r="32" ht="33.75" customHeight="1" spans="1:10">
      <c r="A32" s="44"/>
      <c r="B32" s="45"/>
      <c r="C32" s="45" t="s">
        <v>337</v>
      </c>
      <c r="D32" s="45" t="s">
        <v>338</v>
      </c>
      <c r="E32" s="27" t="s">
        <v>382</v>
      </c>
      <c r="F32" s="45" t="s">
        <v>312</v>
      </c>
      <c r="G32" s="44" t="s">
        <v>326</v>
      </c>
      <c r="H32" s="45" t="s">
        <v>320</v>
      </c>
      <c r="I32" s="45" t="s">
        <v>302</v>
      </c>
      <c r="J32" s="44" t="s">
        <v>383</v>
      </c>
    </row>
    <row r="33" ht="33.75" customHeight="1" spans="1:10">
      <c r="A33" s="44"/>
      <c r="B33" s="45"/>
      <c r="C33" s="45" t="s">
        <v>337</v>
      </c>
      <c r="D33" s="45" t="s">
        <v>338</v>
      </c>
      <c r="E33" s="27" t="s">
        <v>384</v>
      </c>
      <c r="F33" s="45" t="s">
        <v>312</v>
      </c>
      <c r="G33" s="44" t="s">
        <v>326</v>
      </c>
      <c r="H33" s="45" t="s">
        <v>320</v>
      </c>
      <c r="I33" s="45" t="s">
        <v>302</v>
      </c>
      <c r="J33" s="44" t="s">
        <v>385</v>
      </c>
    </row>
  </sheetData>
  <mergeCells count="8">
    <mergeCell ref="A2:J2"/>
    <mergeCell ref="A3:H3"/>
    <mergeCell ref="A8:A18"/>
    <mergeCell ref="A20:A25"/>
    <mergeCell ref="A26:A33"/>
    <mergeCell ref="B8:B18"/>
    <mergeCell ref="B20:B25"/>
    <mergeCell ref="B26:B33"/>
  </mergeCells>
  <pageMargins left="0.75" right="0.550694444444444" top="0.66875" bottom="0.944444444444444" header="0.5" footer="0.5"/>
  <pageSetup paperSize="9" scale="6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2025-02-13T02:33:00Z</dcterms:created>
  <dcterms:modified xsi:type="dcterms:W3CDTF">2025-02-17T07:52:54Z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