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<sst xmlns="http://schemas.openxmlformats.org/spreadsheetml/2006/main" count="988" uniqueCount="391">
  <si>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</si>
  <si>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</si>
  <si>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</si>
  <si>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</si>
  <si>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</si>
  <si>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</si>
  <si>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</si>
  <si>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</si>
  <si>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</si>
  <si>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</si>
  <si>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</si>
  <si>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</si>
  <si>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</si>
  <si>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</si>
  <si>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</si>
  <si>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</si>
  <si>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</si>
  <si>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</si>
  <si>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</si>
  <si>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</si>
  <si>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</si>
  <si>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</si>
  <si>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</si>
  <si>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</si>
  <si>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</si>
  <si>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</si>
  <si>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</si>
  <si>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</si>
  <si>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</si>
  <si>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</si>
  <si>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</si>
  <si>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</si>
  <si>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</si>
  <si>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</si>
  <si>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</si>
  <si>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</si>
  <si>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</si>
  <si>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</si>
  <si>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</si>
  <si>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</si>
  <si>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</si>
  <si>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</si>
  <si>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</si>
  <si>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</si>
  <si>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</si>
  <si>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</si>
  <si>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</si>
  <si>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</si>
  <si>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</si>
  <si>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</si>
  <si>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</si>
  <si>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</si>
  <si>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</si>
  <si>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</si>
  <si>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</si>
  <si>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</si>
  <si>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</si>
  <si>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</si>
  <si>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</si>
  <si>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</si>
  <si>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</si>
  <si>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</si>
  <si>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</si>
  <si>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126004</t>
  </si>
  <si>
    <t>玉溪市中心城区水资源调度管理局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</si>
  <si>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</si>
  <si>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</si>
  <si>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</si>
  <si>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</si>
  <si>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</si>
  <si>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</si>
  <si>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</si>
  <si>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</si>
  <si>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</si>
  <si>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</si>
  <si>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</si>
  <si>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</si>
  <si>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</si>
  <si>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</si>
  <si>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</si>
  <si>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2080502</t>
  </si>
  <si>
    <t>2080505</t>
  </si>
  <si>
    <t>2080506</t>
  </si>
  <si>
    <t>20808</t>
  </si>
  <si>
    <t>2080801</t>
  </si>
  <si>
    <t>210</t>
  </si>
  <si>
    <t>21011</t>
  </si>
  <si>
    <t>2101101</t>
  </si>
  <si>
    <t>2101102</t>
  </si>
  <si>
    <t>2101103</t>
  </si>
  <si>
    <t>2101199</t>
  </si>
  <si>
    <t>213</t>
  </si>
  <si>
    <t>21303</t>
  </si>
  <si>
    <t>2130311</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</si>
  <si>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</si>
  <si>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</si>
  <si>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</si>
  <si>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</si>
  <si>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</si>
  <si>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</si>
  <si>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</si>
  <si>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</si>
  <si>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</si>
  <si>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</si>
  <si>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</si>
  <si>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</si>
  <si>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</si>
  <si>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</si>
  <si>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</si>
  <si>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</si>
  <si>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</si>
  <si>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</si>
  <si>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</si>
  <si>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</si>
  <si>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</si>
  <si>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</si>
  <si>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</si>
  <si>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</si>
  <si>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</si>
  <si>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</si>
  <si>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</si>
  <si>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</si>
  <si>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</si>
  <si>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</si>
  <si>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</si>
  <si>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</si>
  <si>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</si>
  <si>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</si>
  <si>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</si>
  <si>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</si>
  <si>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</si>
  <si>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</si>
  <si>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</si>
  <si>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</si>
  <si>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</si>
  <si>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</si>
  <si>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</si>
  <si>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</si>
  <si>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</si>
  <si>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</si>
  <si>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</si>
  <si>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</si>
  <si>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</si>
  <si>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530400210000000630790</t>
  </si>
  <si>
    <t>事业人员工资支出</t>
  </si>
  <si>
    <t>水资源节约管理与保护</t>
  </si>
  <si>
    <t>30101</t>
  </si>
  <si>
    <t>基本工资</t>
  </si>
  <si>
    <t>30102</t>
  </si>
  <si>
    <t>津贴补贴</t>
  </si>
  <si>
    <t>30107</t>
  </si>
  <si>
    <t>绩效工资</t>
  </si>
  <si>
    <t>购房补贴</t>
  </si>
  <si>
    <t>530400210000000630791</t>
  </si>
  <si>
    <t>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</si>
  <si>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</si>
  <si>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</si>
  <si>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</si>
  <si>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</si>
  <si>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</si>
  <si>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</si>
  <si>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</si>
  <si>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</si>
  <si>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</si>
  <si>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</si>
  <si>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</si>
  <si>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</si>
  <si>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</si>
  <si>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30112</t>
  </si>
  <si>
    <t>其他社会保障缴费</t>
  </si>
  <si>
    <t>530400210000000630792</t>
  </si>
  <si>
    <t>住房公积金</t>
  </si>
  <si>
    <t>30113</t>
  </si>
  <si>
    <t>530400210000000630793</t>
  </si>
  <si>
    <t>对个人和家庭的补助</t>
  </si>
  <si>
    <t>事业单位离退休</t>
  </si>
  <si>
    <t>30305</t>
  </si>
  <si>
    <t>生活补助</t>
  </si>
  <si>
    <t>530400210000000630795</t>
  </si>
  <si>
    <t>工会经费</t>
  </si>
  <si>
    <t>30228</t>
  </si>
  <si>
    <t>530400210000000630796</t>
  </si>
  <si>
    <t>一般公用经费</t>
  </si>
  <si>
    <t>30299</t>
  </si>
  <si>
    <t>其他商品和服务支出</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</si>
  <si>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</si>
  <si>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</si>
  <si>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</si>
  <si>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</si>
  <si>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</si>
  <si>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</si>
  <si>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</si>
  <si>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</si>
  <si>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</si>
  <si>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</si>
  <si>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</si>
  <si>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</si>
  <si>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</si>
  <si>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</si>
  <si>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</si>
  <si>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</si>
  <si>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</si>
  <si>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</si>
  <si>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30225</t>
  </si>
  <si>
    <t>专用燃料费</t>
  </si>
  <si>
    <t>30227</t>
  </si>
  <si>
    <t>委托业务费</t>
  </si>
  <si>
    <t>30229</t>
  </si>
  <si>
    <t>福利费</t>
  </si>
  <si>
    <t>30240</t>
  </si>
  <si>
    <t>税金及附加费用</t>
  </si>
  <si>
    <t>530400241100002031852</t>
  </si>
  <si>
    <t>奖励性绩效工资（工资部分）经费</t>
  </si>
  <si>
    <t>530400241100002068671</t>
  </si>
  <si>
    <t>职业年金经费</t>
  </si>
  <si>
    <t>机关事业单位职业年金缴费支出</t>
  </si>
  <si>
    <t>30109</t>
  </si>
  <si>
    <t>职业年金缴费</t>
  </si>
  <si>
    <t>530400241100002800674</t>
  </si>
  <si>
    <t>事业单位职工遗属生活补助经费</t>
  </si>
  <si>
    <t>死亡抚恤</t>
  </si>
  <si>
    <t>530400241100002997445</t>
  </si>
  <si>
    <t>管理局财政全额保障人员支出(事业人员工资)经费</t>
  </si>
  <si>
    <t>530400251100003554651</t>
  </si>
  <si>
    <t>公车购置及运维费</t>
  </si>
  <si>
    <t>30231</t>
  </si>
  <si>
    <t>公务用车运行维护费</t>
  </si>
  <si>
    <t>530400251100003554685</t>
  </si>
  <si>
    <t>30217</t>
  </si>
  <si>
    <t>530400251100003643412</t>
  </si>
  <si>
    <t>管理局奖励性绩效工资（高于部分）经费</t>
  </si>
  <si>
    <t>530400251100003644875</t>
  </si>
  <si>
    <t>残疾人就业保障金</t>
  </si>
  <si>
    <t>预算05-1表</t>
  </si>
  <si>
    <t>2025年部门项目支出预算表</t>
  </si>
  <si>
    <t>项目分类</t>
  </si>
  <si>
    <t>项目单位</t>
  </si>
  <si>
    <t>本年拨款</t>
  </si>
  <si>
    <t>单位资金</t>
  </si>
  <si>
    <t>其中：本次下达</t>
  </si>
  <si>
    <t>水资源局水资源管理、水源地保护工作经费</t>
  </si>
  <si>
    <t>事业发展类</t>
  </si>
  <si>
    <t>530400210000000625844</t>
  </si>
  <si>
    <t>出流改道进水口及九溪湿地租地专项资金</t>
  </si>
  <si>
    <t>民生类</t>
  </si>
  <si>
    <t>530400241100002048619</t>
  </si>
  <si>
    <t>30214</t>
  </si>
  <si>
    <t>租赁费</t>
  </si>
  <si>
    <t>水资源局工程管理运行维护专项资金</t>
  </si>
  <si>
    <t>530400251100003554906</t>
  </si>
  <si>
    <t>30226</t>
  </si>
  <si>
    <t>劳务费</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</si>
  <si>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</si>
  <si>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</si>
  <si>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</si>
  <si>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</si>
  <si>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</si>
  <si>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</si>
  <si>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</si>
  <si>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</si>
  <si>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</si>
  <si>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</si>
  <si>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</si>
  <si>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</si>
  <si>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</si>
  <si>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国家发展和改革委关于云南省玉溪市星云湖抚仙湖出流改道工程可行性研究报告的批复》《玉溪市人民政府关于星云湖、抚仙湖出流改道工程运行管理费的承诺函》，确保星云湖抚仙湖出流改道工程良性运行，保护抚仙湖水质，并逐步改善星云湖水质，保证玉溪市中心城区水资源的供给和科学、合理调度，完成星云湖防洪调度任务。
2025年年度目标：1.完成租赁湿地面积339.00亩内。2. 保障湿地正常运行需要。3.满足工程初设调水和处理水量能力，通过挺水植物带及人工湿地，满足处理净化星云湖水质。4. 合理配置和补充玉溪市红塔区水资源。5.受益群众满意度达到90.00%以上。</t>
  </si>
  <si>
    <t>产出指标</t>
  </si>
  <si>
    <t>数量指标</t>
  </si>
  <si>
    <t>反映星云湖抚仙湖出流改道工程租赁湿地面积情况</t>
  </si>
  <si>
    <t>&gt;=</t>
  </si>
  <si>
    <t>亩</t>
  </si>
  <si>
    <t>定量指标</t>
  </si>
  <si>
    <t>质量指标</t>
  </si>
  <si>
    <t>反映租赁土地是否满足湿地正常运行需要</t>
  </si>
  <si>
    <t>=</t>
  </si>
  <si>
    <t>%</t>
  </si>
  <si>
    <t>效益指标</t>
  </si>
  <si>
    <t>生态效益</t>
  </si>
  <si>
    <t>反映租凭土地满足湿地处理净化水功能</t>
  </si>
  <si>
    <t>可持续影响</t>
  </si>
  <si>
    <t>反映项目发挥作用情况</t>
  </si>
  <si>
    <t>&lt;=</t>
  </si>
  <si>
    <t>年</t>
  </si>
  <si>
    <t>满意度指标</t>
  </si>
  <si>
    <t>服务对象满意度</t>
  </si>
  <si>
    <t>反映受益群众满意度的情况</t>
  </si>
  <si>
    <t>以东风水库水质达标为目标，保障东风水库安全运行及水源地达标；南北干渠运行维护（水毁修复工程）工程完成后，可确保渠道安全运行和畅通，对保护沿沟农田、村庄安全提供支撑，为经济可持续发展提供保障；保证2025年玉溪大河设施、设备安全有效运行，做好玉溪大河的防洪、排水、度汛、灌溉和水资源调度工作；督促乙方做好东风水库智慧水库管理系统技术服务，做好东风水库雨水情自动监测站及水质自动监测系统运行维护，保证径流区雨水情、水库水质监测数据真实有效，为东风水库大坝管理、防洪减灾、水资源调度等提供有力支持；以东风水库水质达标为目标，保障东风水库净化坝抽水站正常运转，通过净化坝抽水站有效削减九溪河对东风水库的污染负荷，年预计抽水量216.00万立方米米米，通过河道垃圾清理工作提升水库生态系统功能，确保东风水库库区水质达到《地表水环境质量标准》Ⅲ类水的标准，实现东风水库饮用水水源安全的目的；确保星云湖抚仙湖出流改道工程良性运行，保护抚仙湖水质，并逐步改善星云湖水质，保证玉溪市中心城区水资源的供给和科学、合理调度，完成星云湖防洪调度任务。满足工程初设调水和处理水量能力，即年平均调水量3035.00万立方米。通过从抚仙湖引水，改善星云湖水质，彻底截断星云湖每年排向抚仙湖的劣质水。</t>
  </si>
  <si>
    <t>反映修复损毁渠道的长度。</t>
  </si>
  <si>
    <t>米</t>
  </si>
  <si>
    <t>反映可阻止劣质水注入东风水库数值。</t>
  </si>
  <si>
    <t>立方米</t>
  </si>
  <si>
    <t>提供大红坡站、鸡窝站、安化站、瓦窑站、赖井站、高龙潭站、东风水库大坝渗流站共7个站的所有故障硬件设备的采购和更换、维修及站点通讯服务。</t>
  </si>
  <si>
    <t>个</t>
  </si>
  <si>
    <t>反映本项目维护（修）的工程数量。</t>
  </si>
  <si>
    <t>件</t>
  </si>
  <si>
    <t>反映东风水库水质情况</t>
  </si>
  <si>
    <t>III</t>
  </si>
  <si>
    <t>类</t>
  </si>
  <si>
    <t>反映工程验收质量情况</t>
  </si>
  <si>
    <t>经济效益</t>
  </si>
  <si>
    <t>反映保障水库度汛安全的情况</t>
  </si>
  <si>
    <t>社会效益</t>
  </si>
  <si>
    <t>反映保障玉溪大河及南干渠沿途村庄的生命和财产安全。</t>
  </si>
  <si>
    <t>反映服务对象满意度</t>
  </si>
  <si>
    <t xml:space="preserve">  通过河道垃圾清理工作及水源保护区水源涵养林种植工程，提升水库生态系统功能，确保东风水库库区水质达到《地表水环境质量标准》Ⅲ类水的标准。通过实施赵元河应急设施建设，有效解决水源保护区突发环境影响水源地水质安全隐患；通过加强对玉溪大河的管护及智慧水利建设和管理，更好的做好东风水库标准化管理工作。2025年绩效目标为：1、玉溪市东风水库水源保护区老尖山片区水源涵养林种植工程乔木种植2400棵；2、东风水库景观绿化工程养护工程：草坪36363.60平方米、灌木面积85243.73平方米、乔木2687棵等管护；3、东风水库饮用水地保护：董炳河、九溪河、赵元河三条河道保洁；4、工程质量达标100.00%且水质达标为三类水质；5、保障水库度汛安全及饮用水安全；6、服务对象满意度达90.00%。</t>
  </si>
  <si>
    <t>反映东风水库绿化景观工程绿化管护草坪管护数量。</t>
  </si>
  <si>
    <t>&gt;</t>
  </si>
  <si>
    <t>平方米（公里、亩）</t>
  </si>
  <si>
    <t>饮用水水源地保护数量。</t>
  </si>
  <si>
    <t>个（项）</t>
  </si>
  <si>
    <t>反映东风水库水源保护区老尖山片区水源涵养林种植数量。</t>
  </si>
  <si>
    <t>棵</t>
  </si>
  <si>
    <t>对东风水库入库河道董炳河、九溪河、赵元河进行保洁。</t>
  </si>
  <si>
    <t>条</t>
  </si>
  <si>
    <t>反映东风水库绿化景观工程灌木管护数量。</t>
  </si>
  <si>
    <t>反映水库水质情况（化念水库未开展水质监测，仅限东风水库）</t>
  </si>
  <si>
    <t>Ⅲ</t>
  </si>
  <si>
    <t>成本指标</t>
  </si>
  <si>
    <t>反映实际完成投资较批复投资的偏差，实际完成投资是否控制在批复投资的±10%以内。</t>
  </si>
  <si>
    <t>±10.00</t>
  </si>
  <si>
    <t>反映玉溪市中心城区供水水质情况</t>
  </si>
  <si>
    <t>预算06表</t>
  </si>
  <si>
    <t>2025年部门政府性基金预算支出预算表</t>
  </si>
  <si>
    <t>单位:元</t>
  </si>
  <si>
    <t>政府性基金预算支出</t>
  </si>
  <si>
    <t>此表为空表，2025年部门预算未安排政府性基金预算支出。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</si>
  <si>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</si>
  <si>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</si>
  <si>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</si>
  <si>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</si>
  <si>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</si>
  <si>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</si>
  <si>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</si>
  <si>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</si>
  <si>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</si>
  <si>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</si>
  <si>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</si>
  <si>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</si>
  <si>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车辆加油、添加燃料服务</t>
  </si>
  <si>
    <t>项</t>
  </si>
  <si>
    <t>车辆维修和保养服务</t>
  </si>
  <si>
    <t>机动车保险服务</t>
  </si>
  <si>
    <t>元</t>
  </si>
  <si>
    <t>复印纸</t>
  </si>
  <si>
    <t>预算08表</t>
  </si>
  <si>
    <t>2025年部门政府购买服务预算表</t>
  </si>
  <si>
    <t>政府购买服务项目</t>
  </si>
  <si>
    <t>政府购买服务目录</t>
  </si>
  <si>
    <t>此表为空表，2025年无政府购买服务预算支出。</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</si>
  <si>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</si>
  <si>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</si>
  <si>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</si>
  <si>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</si>
  <si>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</si>
  <si>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</si>
  <si>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</si>
  <si>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</si>
  <si>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</si>
  <si>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</si>
  <si>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</si>
  <si>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</si>
  <si>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</si>
  <si>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</si>
  <si>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</si>
  <si>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此表为空表，2025年无对下转移支付项目。</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</si>
  <si>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</si>
  <si>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</si>
  <si>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</si>
  <si>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</si>
  <si>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</si>
  <si>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</si>
  <si>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</si>
  <si>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</si>
  <si>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</si>
  <si>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</si>
  <si>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</si>
  <si>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此表为空表，2025年无新增资产配置。</t>
  </si>
  <si>
    <t>预算11表</t>
  </si>
  <si>
    <t>2025年上级补助项目支出预算表</t>
  </si>
  <si>
    <t>上级补助</t>
  </si>
  <si>
    <t>此表为空表，2025年无上级补助项目支出。</t>
  </si>
  <si>
    <t>预算12表</t>
  </si>
  <si>
    <t>2025年部门项目支出中期规划预算表</t>
  </si>
  <si>
    <t>项目级次</t>
  </si>
  <si>
    <t>2025年</t>
  </si>
  <si>
    <t>2026年</t>
  </si>
  <si>
    <t>2027年</t>
  </si>
  <si>
    <t>312 民生类</t>
  </si>
  <si>
    <t>本级</t>
  </si>
  <si>
    <t>313 事业发展类</t>
  </si>
  <si>
    <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</si>
</sst>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hh:mm:ss"/>
    <numFmt numFmtId="180" formatCode="#,##0.00;\-#,##0.00;;@"/>
    <numFmt numFmtId="181" formatCode="0.00_ "/>
    <numFmt numFmtId="182" formatCode="0_ "/>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11"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7" fontId="11"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11"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80" fontId="11" fillId="0" borderId="7">
      <alignment horizontal="right" vertical="center"/>
    </xf>
    <xf numFmtId="49" fontId="11" fillId="0" borderId="7">
      <alignment horizontal="left" vertical="center" wrapText="1"/>
    </xf>
    <xf numFmtId="180" fontId="11" fillId="0" borderId="7">
      <alignment horizontal="right" vertical="center"/>
    </xf>
    <xf numFmtId="179" fontId="11" fillId="0" borderId="7">
      <alignment horizontal="right" vertical="center"/>
    </xf>
    <xf numFmtId="178" fontId="11" fillId="0" borderId="7">
      <alignment horizontal="right" vertical="center"/>
    </xf>
  </cellStyleXfs>
  <cellXfs count="17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80"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80"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Fill="1" applyAlignme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78" fontId="11" fillId="0" borderId="7" xfId="0" applyNumberFormat="1" applyFont="1" applyBorder="1" applyAlignment="1">
      <alignment horizontal="right" vertical="center" wrapText="1"/>
    </xf>
    <xf numFmtId="180"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80" fontId="3" fillId="0" borderId="7" xfId="0" applyNumberFormat="1" applyFont="1" applyBorder="1" applyAlignment="1">
      <alignment horizontal="right" vertical="center"/>
    </xf>
    <xf numFmtId="0" fontId="3" fillId="0" borderId="12" xfId="0" applyFont="1" applyBorder="1" applyAlignment="1">
      <alignment horizontal="center" vertical="center" wrapText="1"/>
    </xf>
    <xf numFmtId="178"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80"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0" fillId="0" borderId="0" xfId="0" applyFont="1" applyFill="1" applyAlignment="1">
      <alignment horizontal="left" vertical="top"/>
    </xf>
    <xf numFmtId="0" fontId="17" fillId="0" borderId="0" xfId="0" applyFont="1" applyBorder="1" applyAlignment="1">
      <alignment horizontal="center" vertical="center"/>
    </xf>
    <xf numFmtId="181" fontId="3" fillId="0" borderId="7" xfId="0" applyNumberFormat="1" applyFont="1" applyBorder="1" applyAlignment="1">
      <alignment horizontal="left" vertical="center" wrapText="1"/>
    </xf>
    <xf numFmtId="182" fontId="3" fillId="0" borderId="7" xfId="0"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1" fillId="0" borderId="6" xfId="53" applyNumberFormat="1" applyFont="1" applyBorder="1">
      <alignment horizontal="left" vertical="center" wrapText="1"/>
    </xf>
    <xf numFmtId="180" fontId="11" fillId="0" borderId="7" xfId="53" applyNumberFormat="1" applyFont="1" applyBorder="1" applyAlignment="1">
      <alignment horizontal="right" vertical="center" wrapText="1"/>
    </xf>
    <xf numFmtId="49" fontId="11" fillId="0" borderId="4" xfId="53" applyNumberFormat="1" applyFont="1" applyBorder="1">
      <alignment horizontal="left" vertical="center" wrapText="1"/>
    </xf>
    <xf numFmtId="178"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11" fillId="0" borderId="11"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80" fontId="11" fillId="0" borderId="7" xfId="0" applyNumberFormat="1" applyFont="1" applyBorder="1" applyAlignment="1">
      <alignment horizontal="right" vertical="center"/>
    </xf>
    <xf numFmtId="180" fontId="21" fillId="0" borderId="7" xfId="0" applyNumberFormat="1" applyFont="1" applyBorder="1" applyAlignment="1">
      <alignment horizontal="left" vertical="center"/>
    </xf>
    <xf numFmtId="180" fontId="11" fillId="0" borderId="7" xfId="54" applyNumberFormat="1" applyFont="1" applyBorder="1">
      <alignment horizontal="right" vertical="center"/>
    </xf>
    <xf numFmtId="180"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0</v>
      </c>
      <c r="B1" s="164"/>
      <c r="C1" s="164"/>
      <c r="D1" s="164"/>
    </row>
    <row r="2" ht="28.5" customHeight="1" spans="1:4">
      <c r="A2" s="165" t="s">
        <v>1</v>
      </c>
      <c r="B2" s="165"/>
      <c r="C2" s="165"/>
      <c r="D2" s="165"/>
    </row>
    <row r="3" ht="18.75" customHeight="1" spans="1:4">
      <c r="A3" s="153" t="str">
        <f>"单位名称："&amp;"玉溪市中心城区水资源调度管理局"</f>
        <v>单位名称：玉溪市中心城区水资源调度管理局</v>
      </c>
      <c r="B3" s="153"/>
      <c r="C3" s="153"/>
      <c r="D3" s="151" t="s">
        <v>2</v>
      </c>
    </row>
    <row r="4" ht="18.75" customHeight="1" spans="1:4">
      <c r="A4" s="154" t="s">
        <v>3</v>
      </c>
      <c r="B4" s="154"/>
      <c r="C4" s="154" t="s">
        <v>4</v>
      </c>
      <c r="D4" s="154"/>
    </row>
    <row r="5" ht="18.75" customHeight="1" spans="1:4">
      <c r="A5" s="154" t="s">
        <v>5</v>
      </c>
      <c r="B5" s="154" t="s">
        <v>6</v>
      </c>
      <c r="C5" s="154" t="s">
        <v>7</v>
      </c>
      <c r="D5" s="154" t="s">
        <v>6</v>
      </c>
    </row>
    <row r="6" ht="18.75" customHeight="1" spans="1:4">
      <c r="A6" s="153" t="s">
        <v>8</v>
      </c>
      <c r="B6" s="169">
        <v>24340695.33</v>
      </c>
      <c r="C6" s="170" t="str">
        <f>"一"&amp;"、"&amp;"社会保障和就业支出"</f>
        <v>一、社会保障和就业支出</v>
      </c>
      <c r="D6" s="169">
        <v>3777608</v>
      </c>
    </row>
    <row r="7" ht="18.75" customHeight="1" spans="1:4">
      <c r="A7" s="153" t="s">
        <v>9</v>
      </c>
      <c r="B7" s="169"/>
      <c r="C7" s="170" t="str">
        <f>"二"&amp;"、"&amp;"卫生健康支出"</f>
        <v>二、卫生健康支出</v>
      </c>
      <c r="D7" s="169">
        <v>1326024.5</v>
      </c>
    </row>
    <row r="8" ht="18.75" customHeight="1" spans="1:4">
      <c r="A8" s="153" t="s">
        <v>10</v>
      </c>
      <c r="B8" s="169"/>
      <c r="C8" s="170" t="str">
        <f>"三"&amp;"、"&amp;"农林水支出"</f>
        <v>三、农林水支出</v>
      </c>
      <c r="D8" s="169">
        <v>17868498.83</v>
      </c>
    </row>
    <row r="9" ht="18.75" customHeight="1" spans="1:4">
      <c r="A9" s="153" t="s">
        <v>11</v>
      </c>
      <c r="B9" s="169"/>
      <c r="C9" s="170" t="str">
        <f>"四"&amp;"、"&amp;"住房保障支出"</f>
        <v>四、住房保障支出</v>
      </c>
      <c r="D9" s="169">
        <v>1368564</v>
      </c>
    </row>
    <row r="10" ht="18.75" customHeight="1" spans="1:4">
      <c r="A10" s="153" t="s">
        <v>12</v>
      </c>
      <c r="B10" s="169"/>
      <c r="C10" s="153"/>
      <c r="D10" s="153"/>
    </row>
    <row r="11" ht="18.75" customHeight="1" spans="1:4">
      <c r="A11" s="153" t="s">
        <v>13</v>
      </c>
      <c r="B11" s="169"/>
      <c r="C11" s="153"/>
      <c r="D11" s="153"/>
    </row>
    <row r="12" ht="18.75" customHeight="1" spans="1:4">
      <c r="A12" s="153" t="s">
        <v>14</v>
      </c>
      <c r="B12" s="169"/>
      <c r="C12" s="153"/>
      <c r="D12" s="153"/>
    </row>
    <row r="13" ht="18.75" customHeight="1" spans="1:4">
      <c r="A13" s="153" t="s">
        <v>15</v>
      </c>
      <c r="B13" s="169"/>
      <c r="C13" s="153"/>
      <c r="D13" s="153"/>
    </row>
    <row r="14" ht="18.75" customHeight="1" spans="1:4">
      <c r="A14" s="153" t="s">
        <v>16</v>
      </c>
      <c r="B14" s="169"/>
      <c r="C14" s="153"/>
      <c r="D14" s="153"/>
    </row>
    <row r="15" ht="18.75" customHeight="1" spans="1:4">
      <c r="A15" s="153" t="s">
        <v>17</v>
      </c>
      <c r="B15" s="169"/>
      <c r="C15" s="153"/>
      <c r="D15" s="153"/>
    </row>
    <row r="16" ht="18.75" customHeight="1" spans="1:4">
      <c r="A16" s="171" t="s">
        <v>18</v>
      </c>
      <c r="B16" s="169">
        <v>24340695.33</v>
      </c>
      <c r="C16" s="171" t="s">
        <v>19</v>
      </c>
      <c r="D16" s="169">
        <v>24340695.33</v>
      </c>
    </row>
    <row r="17" ht="18.75" customHeight="1" spans="1:4">
      <c r="A17" s="166" t="s">
        <v>20</v>
      </c>
      <c r="B17" s="153"/>
      <c r="C17" s="166" t="s">
        <v>21</v>
      </c>
      <c r="D17" s="153"/>
    </row>
    <row r="18" ht="18.75" customHeight="1" spans="1:4">
      <c r="A18" s="61" t="s">
        <v>22</v>
      </c>
      <c r="B18" s="169"/>
      <c r="C18" s="61" t="s">
        <v>22</v>
      </c>
      <c r="D18" s="169"/>
    </row>
    <row r="19" ht="18.75" customHeight="1" spans="1:4">
      <c r="A19" s="61" t="s">
        <v>23</v>
      </c>
      <c r="B19" s="169"/>
      <c r="C19" s="61" t="s">
        <v>23</v>
      </c>
      <c r="D19" s="169"/>
    </row>
    <row r="20" ht="18.75" customHeight="1" spans="1:4">
      <c r="A20" s="171" t="s">
        <v>24</v>
      </c>
      <c r="B20" s="169">
        <v>24340695.33</v>
      </c>
      <c r="C20" s="171" t="s">
        <v>25</v>
      </c>
      <c r="D20" s="169">
        <v>24340695.33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B1" workbookViewId="0">
      <selection activeCell="D28" sqref="D28"/>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321</v>
      </c>
    </row>
    <row r="2" ht="28.5" customHeight="1" spans="1:6">
      <c r="A2" s="32" t="s">
        <v>322</v>
      </c>
      <c r="B2" s="32"/>
      <c r="C2" s="32"/>
      <c r="D2" s="32"/>
      <c r="E2" s="32"/>
      <c r="F2" s="32"/>
    </row>
    <row r="3" ht="15" customHeight="1" spans="1:6">
      <c r="A3" s="134" t="str">
        <f>"单位名称："&amp;"玉溪市中心城区水资源调度管理局"</f>
        <v>单位名称：玉溪市中心城区水资源调度管理局</v>
      </c>
      <c r="B3" s="135"/>
      <c r="C3" s="135"/>
      <c r="D3" s="74"/>
      <c r="E3" s="74"/>
      <c r="F3" s="136" t="s">
        <v>323</v>
      </c>
    </row>
    <row r="4" ht="18.75" customHeight="1" spans="1:6">
      <c r="A4" s="34" t="s">
        <v>124</v>
      </c>
      <c r="B4" s="34" t="s">
        <v>67</v>
      </c>
      <c r="C4" s="34" t="s">
        <v>68</v>
      </c>
      <c r="D4" s="35" t="s">
        <v>324</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c r="B7" s="43"/>
      <c r="C7" s="43"/>
      <c r="D7" s="24"/>
      <c r="E7" s="137"/>
      <c r="F7" s="137"/>
    </row>
    <row r="8" ht="17.25" customHeight="1" spans="1:6">
      <c r="A8" s="138" t="s">
        <v>252</v>
      </c>
      <c r="B8" s="139"/>
      <c r="C8" s="139" t="s">
        <v>252</v>
      </c>
      <c r="D8" s="137"/>
      <c r="E8" s="137"/>
      <c r="F8" s="137"/>
    </row>
    <row r="9" customHeight="1" spans="2:4">
      <c r="B9" s="140" t="s">
        <v>325</v>
      </c>
      <c r="C9" s="140"/>
      <c r="D9" s="140"/>
    </row>
  </sheetData>
  <mergeCells count="8">
    <mergeCell ref="A2:F2"/>
    <mergeCell ref="A3:E3"/>
    <mergeCell ref="D4:F4"/>
    <mergeCell ref="A8:C8"/>
    <mergeCell ref="B9:D9"/>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topLeftCell="B1" workbookViewId="0">
      <selection activeCell="I34" sqref="I34"/>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326</v>
      </c>
      <c r="B1" s="30"/>
      <c r="C1" s="30"/>
      <c r="D1" s="30"/>
      <c r="E1" s="30"/>
      <c r="F1" s="30"/>
      <c r="G1" s="30"/>
      <c r="H1" s="30"/>
      <c r="I1" s="30"/>
      <c r="J1" s="30"/>
      <c r="K1" s="30"/>
      <c r="L1" s="30"/>
      <c r="M1" s="30"/>
      <c r="N1" s="30"/>
      <c r="O1" s="50"/>
      <c r="P1" s="50"/>
      <c r="Q1" s="30"/>
    </row>
    <row r="2" ht="27.75" customHeight="1" spans="1:17">
      <c r="A2" s="72" t="s">
        <v>327</v>
      </c>
      <c r="B2" s="32"/>
      <c r="C2" s="32"/>
      <c r="D2" s="32"/>
      <c r="E2" s="32"/>
      <c r="F2" s="32"/>
      <c r="G2" s="32"/>
      <c r="H2" s="32"/>
      <c r="I2" s="32"/>
      <c r="J2" s="32"/>
      <c r="K2" s="102"/>
      <c r="L2" s="32"/>
      <c r="M2" s="32"/>
      <c r="N2" s="32"/>
      <c r="O2" s="102"/>
      <c r="P2" s="102"/>
      <c r="Q2" s="32"/>
    </row>
    <row r="3" ht="18.75" customHeight="1" spans="1:17">
      <c r="A3" s="111" t="str">
        <f>"单位名称："&amp;"玉溪市中心城区水资源调度管理局"</f>
        <v>单位名称：玉溪市中心城区水资源调度管理局</v>
      </c>
      <c r="B3" s="7"/>
      <c r="C3" s="7"/>
      <c r="D3" s="7"/>
      <c r="E3" s="7"/>
      <c r="F3" s="7"/>
      <c r="G3" s="7"/>
      <c r="H3" s="7"/>
      <c r="I3" s="7"/>
      <c r="J3" s="7"/>
      <c r="O3" s="79"/>
      <c r="P3" s="79"/>
      <c r="Q3" s="130" t="s">
        <v>2</v>
      </c>
    </row>
    <row r="4" ht="15.75" customHeight="1" spans="1:17">
      <c r="A4" s="34" t="s">
        <v>328</v>
      </c>
      <c r="B4" s="112" t="s">
        <v>329</v>
      </c>
      <c r="C4" s="112" t="s">
        <v>330</v>
      </c>
      <c r="D4" s="112" t="s">
        <v>331</v>
      </c>
      <c r="E4" s="112" t="s">
        <v>332</v>
      </c>
      <c r="F4" s="112" t="s">
        <v>333</v>
      </c>
      <c r="G4" s="113" t="s">
        <v>131</v>
      </c>
      <c r="H4" s="113"/>
      <c r="I4" s="113"/>
      <c r="J4" s="113"/>
      <c r="K4" s="122"/>
      <c r="L4" s="113"/>
      <c r="M4" s="113"/>
      <c r="N4" s="113"/>
      <c r="O4" s="123"/>
      <c r="P4" s="122"/>
      <c r="Q4" s="131"/>
    </row>
    <row r="5" ht="17.25" customHeight="1" spans="1:17">
      <c r="A5" s="37"/>
      <c r="B5" s="114"/>
      <c r="C5" s="114"/>
      <c r="D5" s="114"/>
      <c r="E5" s="114"/>
      <c r="F5" s="114"/>
      <c r="G5" s="114" t="s">
        <v>30</v>
      </c>
      <c r="H5" s="114" t="s">
        <v>33</v>
      </c>
      <c r="I5" s="114" t="s">
        <v>334</v>
      </c>
      <c r="J5" s="114" t="s">
        <v>335</v>
      </c>
      <c r="K5" s="124" t="s">
        <v>336</v>
      </c>
      <c r="L5" s="125" t="s">
        <v>337</v>
      </c>
      <c r="M5" s="125"/>
      <c r="N5" s="125"/>
      <c r="O5" s="126"/>
      <c r="P5" s="127"/>
      <c r="Q5" s="115"/>
    </row>
    <row r="6" ht="54" customHeight="1" spans="1:17">
      <c r="A6" s="40"/>
      <c r="B6" s="115"/>
      <c r="C6" s="115"/>
      <c r="D6" s="115"/>
      <c r="E6" s="115"/>
      <c r="F6" s="115"/>
      <c r="G6" s="115"/>
      <c r="H6" s="115" t="s">
        <v>32</v>
      </c>
      <c r="I6" s="115"/>
      <c r="J6" s="115"/>
      <c r="K6" s="128"/>
      <c r="L6" s="115" t="s">
        <v>32</v>
      </c>
      <c r="M6" s="115" t="s">
        <v>39</v>
      </c>
      <c r="N6" s="115" t="s">
        <v>138</v>
      </c>
      <c r="O6" s="129" t="s">
        <v>41</v>
      </c>
      <c r="P6" s="128" t="s">
        <v>42</v>
      </c>
      <c r="Q6" s="115" t="s">
        <v>43</v>
      </c>
    </row>
    <row r="7" ht="15" customHeight="1" spans="1:17">
      <c r="A7" s="4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5" t="s">
        <v>64</v>
      </c>
      <c r="B8" s="96"/>
      <c r="C8" s="96"/>
      <c r="D8" s="96"/>
      <c r="E8" s="118"/>
      <c r="F8" s="119">
        <v>6800</v>
      </c>
      <c r="G8" s="45">
        <v>67907</v>
      </c>
      <c r="H8" s="45">
        <v>67907</v>
      </c>
      <c r="I8" s="45"/>
      <c r="J8" s="45"/>
      <c r="K8" s="45"/>
      <c r="L8" s="45"/>
      <c r="M8" s="45"/>
      <c r="N8" s="45"/>
      <c r="O8" s="45"/>
      <c r="P8" s="45"/>
      <c r="Q8" s="45"/>
    </row>
    <row r="9" ht="21" customHeight="1" spans="1:17">
      <c r="A9" s="95" t="str">
        <f>"      "&amp;"公车购置及运维费"</f>
        <v>      公车购置及运维费</v>
      </c>
      <c r="B9" s="96" t="s">
        <v>338</v>
      </c>
      <c r="C9" s="96" t="str">
        <f>"C23120302"&amp;"  "&amp;"车辆加油、添加燃料服务"</f>
        <v>C23120302  车辆加油、添加燃料服务</v>
      </c>
      <c r="D9" s="120" t="s">
        <v>339</v>
      </c>
      <c r="E9" s="121">
        <v>1</v>
      </c>
      <c r="F9" s="24"/>
      <c r="G9" s="45">
        <v>30000</v>
      </c>
      <c r="H9" s="45">
        <v>30000</v>
      </c>
      <c r="I9" s="45"/>
      <c r="J9" s="45"/>
      <c r="K9" s="45"/>
      <c r="L9" s="45"/>
      <c r="M9" s="45"/>
      <c r="N9" s="45"/>
      <c r="O9" s="45"/>
      <c r="P9" s="45"/>
      <c r="Q9" s="45"/>
    </row>
    <row r="10" ht="21" customHeight="1" spans="1:17">
      <c r="A10" s="95" t="str">
        <f>"      "&amp;"公车购置及运维费"</f>
        <v>      公车购置及运维费</v>
      </c>
      <c r="B10" s="96" t="s">
        <v>340</v>
      </c>
      <c r="C10" s="96" t="str">
        <f>"C23120301"&amp;"  "&amp;"车辆维修和保养服务"</f>
        <v>C23120301  车辆维修和保养服务</v>
      </c>
      <c r="D10" s="120" t="s">
        <v>339</v>
      </c>
      <c r="E10" s="121">
        <v>1</v>
      </c>
      <c r="F10" s="24"/>
      <c r="G10" s="45">
        <v>18000</v>
      </c>
      <c r="H10" s="45">
        <v>18000</v>
      </c>
      <c r="I10" s="45"/>
      <c r="J10" s="45"/>
      <c r="K10" s="45"/>
      <c r="L10" s="45"/>
      <c r="M10" s="45"/>
      <c r="N10" s="45"/>
      <c r="O10" s="45"/>
      <c r="P10" s="45"/>
      <c r="Q10" s="45"/>
    </row>
    <row r="11" ht="21" customHeight="1" spans="1:17">
      <c r="A11" s="95" t="str">
        <f>"      "&amp;"公车购置及运维费"</f>
        <v>      公车购置及运维费</v>
      </c>
      <c r="B11" s="96" t="s">
        <v>340</v>
      </c>
      <c r="C11" s="96" t="str">
        <f>"C23120301"&amp;"  "&amp;"车辆维修和保养服务"</f>
        <v>C23120301  车辆维修和保养服务</v>
      </c>
      <c r="D11" s="120" t="s">
        <v>339</v>
      </c>
      <c r="E11" s="121">
        <v>1</v>
      </c>
      <c r="F11" s="24"/>
      <c r="G11" s="45">
        <v>2000</v>
      </c>
      <c r="H11" s="45">
        <v>2000</v>
      </c>
      <c r="I11" s="45"/>
      <c r="J11" s="45"/>
      <c r="K11" s="45"/>
      <c r="L11" s="45"/>
      <c r="M11" s="45"/>
      <c r="N11" s="45"/>
      <c r="O11" s="45"/>
      <c r="P11" s="45"/>
      <c r="Q11" s="45"/>
    </row>
    <row r="12" ht="21" customHeight="1" spans="1:17">
      <c r="A12" s="95" t="str">
        <f>"      "&amp;"公车购置及运维费"</f>
        <v>      公车购置及运维费</v>
      </c>
      <c r="B12" s="96" t="s">
        <v>341</v>
      </c>
      <c r="C12" s="96" t="str">
        <f>"C1804010201"&amp;"  "&amp;"机动车保险服务"</f>
        <v>C1804010201  机动车保险服务</v>
      </c>
      <c r="D12" s="120" t="s">
        <v>339</v>
      </c>
      <c r="E12" s="121">
        <v>1</v>
      </c>
      <c r="F12" s="24"/>
      <c r="G12" s="45">
        <v>11107</v>
      </c>
      <c r="H12" s="45">
        <v>11107</v>
      </c>
      <c r="I12" s="45"/>
      <c r="J12" s="45"/>
      <c r="K12" s="45"/>
      <c r="L12" s="45"/>
      <c r="M12" s="45"/>
      <c r="N12" s="45"/>
      <c r="O12" s="45"/>
      <c r="P12" s="45"/>
      <c r="Q12" s="45"/>
    </row>
    <row r="13" ht="21" customHeight="1" spans="1:17">
      <c r="A13" s="95" t="str">
        <f>"      "&amp;"一般公用经费"</f>
        <v>      一般公用经费</v>
      </c>
      <c r="B13" s="96" t="s">
        <v>188</v>
      </c>
      <c r="C13" s="96" t="str">
        <f>"C2309019999"&amp;"  "&amp;"其他印刷服务"</f>
        <v>C2309019999  其他印刷服务</v>
      </c>
      <c r="D13" s="120" t="s">
        <v>342</v>
      </c>
      <c r="E13" s="121">
        <v>1</v>
      </c>
      <c r="F13" s="24">
        <v>2000</v>
      </c>
      <c r="G13" s="45">
        <v>2000</v>
      </c>
      <c r="H13" s="45">
        <v>2000</v>
      </c>
      <c r="I13" s="45"/>
      <c r="J13" s="45"/>
      <c r="K13" s="45"/>
      <c r="L13" s="45"/>
      <c r="M13" s="45"/>
      <c r="N13" s="45"/>
      <c r="O13" s="45"/>
      <c r="P13" s="45"/>
      <c r="Q13" s="45"/>
    </row>
    <row r="14" ht="21" customHeight="1" spans="1:17">
      <c r="A14" s="95" t="str">
        <f>"      "&amp;"一般公用经费"</f>
        <v>      一般公用经费</v>
      </c>
      <c r="B14" s="96" t="s">
        <v>343</v>
      </c>
      <c r="C14" s="96" t="str">
        <f>"A05040101"&amp;"  "&amp;"复印纸"</f>
        <v>A05040101  复印纸</v>
      </c>
      <c r="D14" s="120" t="s">
        <v>342</v>
      </c>
      <c r="E14" s="121">
        <v>30</v>
      </c>
      <c r="F14" s="24">
        <v>4800</v>
      </c>
      <c r="G14" s="45">
        <v>4800</v>
      </c>
      <c r="H14" s="45">
        <v>4800</v>
      </c>
      <c r="I14" s="45"/>
      <c r="J14" s="45"/>
      <c r="K14" s="45"/>
      <c r="L14" s="45"/>
      <c r="M14" s="45"/>
      <c r="N14" s="45"/>
      <c r="O14" s="45"/>
      <c r="P14" s="45"/>
      <c r="Q14" s="45"/>
    </row>
    <row r="15" ht="21" customHeight="1" spans="1:17">
      <c r="A15" s="97" t="s">
        <v>252</v>
      </c>
      <c r="B15" s="98"/>
      <c r="C15" s="98"/>
      <c r="D15" s="98"/>
      <c r="E15" s="118"/>
      <c r="F15" s="119">
        <v>6800</v>
      </c>
      <c r="G15" s="45">
        <v>67907</v>
      </c>
      <c r="H15" s="45">
        <v>67907</v>
      </c>
      <c r="I15" s="45"/>
      <c r="J15" s="45"/>
      <c r="K15" s="45"/>
      <c r="L15" s="45"/>
      <c r="M15" s="45"/>
      <c r="N15" s="45"/>
      <c r="O15" s="45"/>
      <c r="P15" s="45"/>
      <c r="Q15" s="45"/>
    </row>
  </sheetData>
  <mergeCells count="17">
    <mergeCell ref="A1:Q1"/>
    <mergeCell ref="A2:Q2"/>
    <mergeCell ref="A3:E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topLeftCell="D1" workbookViewId="0">
      <selection activeCell="H23" sqref="H2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344</v>
      </c>
      <c r="B1" s="80"/>
      <c r="C1" s="80"/>
      <c r="D1" s="80"/>
      <c r="E1" s="80"/>
      <c r="F1" s="80"/>
      <c r="G1" s="80"/>
      <c r="H1" s="81"/>
      <c r="I1" s="80"/>
      <c r="J1" s="80"/>
      <c r="K1" s="80"/>
      <c r="L1" s="100"/>
      <c r="M1" s="81"/>
      <c r="N1" s="101"/>
    </row>
    <row r="2" ht="27.75" customHeight="1" spans="1:14">
      <c r="A2" s="72" t="s">
        <v>345</v>
      </c>
      <c r="B2" s="82"/>
      <c r="C2" s="82"/>
      <c r="D2" s="82"/>
      <c r="E2" s="82"/>
      <c r="F2" s="82"/>
      <c r="G2" s="82"/>
      <c r="H2" s="83"/>
      <c r="I2" s="82"/>
      <c r="J2" s="82"/>
      <c r="K2" s="82"/>
      <c r="L2" s="102"/>
      <c r="M2" s="83"/>
      <c r="N2" s="82"/>
    </row>
    <row r="3" ht="18.75" customHeight="1" spans="1:14">
      <c r="A3" s="73" t="str">
        <f>"单位名称："&amp;"玉溪市中心城区水资源调度管理局"</f>
        <v>单位名称：玉溪市中心城区水资源调度管理局</v>
      </c>
      <c r="B3" s="74"/>
      <c r="C3" s="74"/>
      <c r="D3" s="74"/>
      <c r="E3" s="74"/>
      <c r="F3" s="74"/>
      <c r="G3" s="74"/>
      <c r="H3" s="84"/>
      <c r="I3" s="76"/>
      <c r="J3" s="76"/>
      <c r="K3" s="76"/>
      <c r="L3" s="79"/>
      <c r="M3" s="103"/>
      <c r="N3" s="104" t="s">
        <v>2</v>
      </c>
    </row>
    <row r="4" ht="15.75" customHeight="1" spans="1:14">
      <c r="A4" s="85" t="s">
        <v>328</v>
      </c>
      <c r="B4" s="86" t="s">
        <v>346</v>
      </c>
      <c r="C4" s="86" t="s">
        <v>347</v>
      </c>
      <c r="D4" s="87" t="s">
        <v>131</v>
      </c>
      <c r="E4" s="87"/>
      <c r="F4" s="87"/>
      <c r="G4" s="87"/>
      <c r="H4" s="88"/>
      <c r="I4" s="87"/>
      <c r="J4" s="87"/>
      <c r="K4" s="87"/>
      <c r="L4" s="105"/>
      <c r="M4" s="88"/>
      <c r="N4" s="106"/>
    </row>
    <row r="5" ht="17.25" customHeight="1" spans="1:14">
      <c r="A5" s="89"/>
      <c r="B5" s="90"/>
      <c r="C5" s="90"/>
      <c r="D5" s="90" t="s">
        <v>30</v>
      </c>
      <c r="E5" s="90" t="s">
        <v>33</v>
      </c>
      <c r="F5" s="90" t="s">
        <v>334</v>
      </c>
      <c r="G5" s="90" t="s">
        <v>335</v>
      </c>
      <c r="H5" s="91" t="s">
        <v>336</v>
      </c>
      <c r="I5" s="107" t="s">
        <v>337</v>
      </c>
      <c r="J5" s="107"/>
      <c r="K5" s="107"/>
      <c r="L5" s="108"/>
      <c r="M5" s="109"/>
      <c r="N5" s="93"/>
    </row>
    <row r="6" ht="54" customHeight="1" spans="1:14">
      <c r="A6" s="92"/>
      <c r="B6" s="93"/>
      <c r="C6" s="93"/>
      <c r="D6" s="93"/>
      <c r="E6" s="93"/>
      <c r="F6" s="93"/>
      <c r="G6" s="93"/>
      <c r="H6" s="94"/>
      <c r="I6" s="93" t="s">
        <v>32</v>
      </c>
      <c r="J6" s="93" t="s">
        <v>39</v>
      </c>
      <c r="K6" s="93" t="s">
        <v>138</v>
      </c>
      <c r="L6" s="110"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c r="B8" s="96"/>
      <c r="C8" s="96"/>
      <c r="D8" s="45"/>
      <c r="E8" s="45"/>
      <c r="F8" s="45"/>
      <c r="G8" s="45"/>
      <c r="H8" s="45"/>
      <c r="I8" s="45"/>
      <c r="J8" s="45"/>
      <c r="K8" s="45"/>
      <c r="L8" s="45"/>
      <c r="M8" s="45"/>
      <c r="N8" s="45"/>
    </row>
    <row r="9" ht="21" customHeight="1" spans="1:14">
      <c r="A9" s="95"/>
      <c r="B9" s="96"/>
      <c r="C9" s="96"/>
      <c r="D9" s="45"/>
      <c r="E9" s="45"/>
      <c r="F9" s="45"/>
      <c r="G9" s="45"/>
      <c r="H9" s="45"/>
      <c r="I9" s="45"/>
      <c r="J9" s="45"/>
      <c r="K9" s="45"/>
      <c r="L9" s="45"/>
      <c r="M9" s="45"/>
      <c r="N9" s="45"/>
    </row>
    <row r="10" ht="21" customHeight="1" spans="1:14">
      <c r="A10" s="97" t="s">
        <v>252</v>
      </c>
      <c r="B10" s="98"/>
      <c r="C10" s="99"/>
      <c r="D10" s="45"/>
      <c r="E10" s="45"/>
      <c r="F10" s="45"/>
      <c r="G10" s="45"/>
      <c r="H10" s="45"/>
      <c r="I10" s="45"/>
      <c r="J10" s="45"/>
      <c r="K10" s="45"/>
      <c r="L10" s="45"/>
      <c r="M10" s="45"/>
      <c r="N10" s="45"/>
    </row>
    <row r="11" customHeight="1" spans="4:4">
      <c r="D11" s="49" t="s">
        <v>348</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E4" sqref="E4:N4"/>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349</v>
      </c>
      <c r="B1" s="30"/>
      <c r="C1" s="30"/>
      <c r="D1" s="30"/>
      <c r="E1" s="30"/>
      <c r="F1" s="30"/>
      <c r="G1" s="30"/>
      <c r="H1" s="30"/>
      <c r="I1" s="30"/>
      <c r="J1" s="30"/>
      <c r="K1" s="30"/>
      <c r="L1" s="30"/>
      <c r="M1" s="30"/>
      <c r="N1" s="50"/>
    </row>
    <row r="2" ht="27.75" customHeight="1" spans="1:14">
      <c r="A2" s="72" t="s">
        <v>350</v>
      </c>
      <c r="B2" s="32"/>
      <c r="C2" s="32"/>
      <c r="D2" s="32"/>
      <c r="E2" s="32"/>
      <c r="F2" s="32"/>
      <c r="G2" s="32"/>
      <c r="H2" s="32"/>
      <c r="I2" s="32"/>
      <c r="J2" s="32"/>
      <c r="K2" s="32"/>
      <c r="L2" s="32"/>
      <c r="M2" s="32"/>
      <c r="N2" s="32"/>
    </row>
    <row r="3" ht="18" customHeight="1" spans="1:14">
      <c r="A3" s="73" t="str">
        <f>"单位名称："&amp;"玉溪市中心城区水资源调度管理局"</f>
        <v>单位名称：玉溪市中心城区水资源调度管理局</v>
      </c>
      <c r="B3" s="74"/>
      <c r="C3" s="74"/>
      <c r="D3" s="75"/>
      <c r="E3" s="76"/>
      <c r="F3" s="76"/>
      <c r="G3" s="76"/>
      <c r="H3" s="76"/>
      <c r="I3" s="76"/>
      <c r="N3" s="79" t="s">
        <v>2</v>
      </c>
    </row>
    <row r="4" ht="19.5" customHeight="1" spans="1:14">
      <c r="A4" s="35" t="s">
        <v>351</v>
      </c>
      <c r="B4" s="52" t="s">
        <v>131</v>
      </c>
      <c r="C4" s="53"/>
      <c r="D4" s="53"/>
      <c r="E4" s="77" t="s">
        <v>352</v>
      </c>
      <c r="F4" s="77"/>
      <c r="G4" s="77"/>
      <c r="H4" s="77"/>
      <c r="I4" s="77"/>
      <c r="J4" s="77"/>
      <c r="K4" s="77"/>
      <c r="L4" s="77"/>
      <c r="M4" s="77"/>
      <c r="N4" s="77"/>
    </row>
    <row r="5" ht="40.5" customHeight="1" spans="1:14">
      <c r="A5" s="41"/>
      <c r="B5" s="38" t="s">
        <v>30</v>
      </c>
      <c r="C5" s="34" t="s">
        <v>33</v>
      </c>
      <c r="D5" s="78" t="s">
        <v>353</v>
      </c>
      <c r="E5" s="41" t="s">
        <v>354</v>
      </c>
      <c r="F5" s="41" t="s">
        <v>355</v>
      </c>
      <c r="G5" s="41" t="s">
        <v>356</v>
      </c>
      <c r="H5" s="41" t="s">
        <v>357</v>
      </c>
      <c r="I5" s="41" t="s">
        <v>358</v>
      </c>
      <c r="J5" s="41" t="s">
        <v>359</v>
      </c>
      <c r="K5" s="41" t="s">
        <v>360</v>
      </c>
      <c r="L5" s="41" t="s">
        <v>361</v>
      </c>
      <c r="M5" s="41" t="s">
        <v>362</v>
      </c>
      <c r="N5" s="41" t="s">
        <v>363</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70" t="s">
        <v>30</v>
      </c>
      <c r="B9" s="45"/>
      <c r="C9" s="45"/>
      <c r="D9" s="45"/>
      <c r="E9" s="45"/>
      <c r="F9" s="45"/>
      <c r="G9" s="45"/>
      <c r="H9" s="45"/>
      <c r="I9" s="45"/>
      <c r="J9" s="45"/>
      <c r="K9" s="45"/>
      <c r="L9" s="45"/>
      <c r="M9" s="45"/>
      <c r="N9" s="45"/>
    </row>
    <row r="10" customHeight="1" spans="1:1">
      <c r="A10" s="49" t="s">
        <v>364</v>
      </c>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3" sqref="B13"/>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365</v>
      </c>
      <c r="B1" s="30"/>
      <c r="C1" s="30"/>
      <c r="D1" s="30"/>
      <c r="E1" s="30"/>
      <c r="F1" s="30"/>
      <c r="G1" s="30"/>
      <c r="H1" s="30"/>
      <c r="I1" s="30"/>
      <c r="J1" s="50"/>
    </row>
    <row r="2" ht="28.5" customHeight="1" spans="1:10">
      <c r="A2" s="65" t="s">
        <v>366</v>
      </c>
      <c r="B2" s="66"/>
      <c r="C2" s="66"/>
      <c r="D2" s="66"/>
      <c r="E2" s="66"/>
      <c r="F2" s="67"/>
      <c r="G2" s="66"/>
      <c r="H2" s="67"/>
      <c r="I2" s="67"/>
      <c r="J2" s="66"/>
    </row>
    <row r="3" ht="15" customHeight="1" spans="1:1">
      <c r="A3" s="5" t="str">
        <f>"单位名称："&amp;"玉溪市中心城区水资源调度管理局"</f>
        <v>单位名称：玉溪市中心城区水资源调度管理局</v>
      </c>
    </row>
    <row r="4" ht="14.25" customHeight="1" spans="1:10">
      <c r="A4" s="68" t="s">
        <v>255</v>
      </c>
      <c r="B4" s="68" t="s">
        <v>256</v>
      </c>
      <c r="C4" s="68" t="s">
        <v>257</v>
      </c>
      <c r="D4" s="68" t="s">
        <v>258</v>
      </c>
      <c r="E4" s="68" t="s">
        <v>259</v>
      </c>
      <c r="F4" s="55" t="s">
        <v>260</v>
      </c>
      <c r="G4" s="68" t="s">
        <v>261</v>
      </c>
      <c r="H4" s="55" t="s">
        <v>262</v>
      </c>
      <c r="I4" s="55" t="s">
        <v>263</v>
      </c>
      <c r="J4" s="68" t="s">
        <v>264</v>
      </c>
    </row>
    <row r="5" ht="14.25" customHeight="1" spans="1:10">
      <c r="A5" s="68">
        <v>1</v>
      </c>
      <c r="B5" s="68">
        <v>2</v>
      </c>
      <c r="C5" s="68">
        <v>3</v>
      </c>
      <c r="D5" s="68">
        <v>4</v>
      </c>
      <c r="E5" s="68">
        <v>5</v>
      </c>
      <c r="F5" s="55">
        <v>6</v>
      </c>
      <c r="G5" s="68">
        <v>7</v>
      </c>
      <c r="H5" s="55">
        <v>8</v>
      </c>
      <c r="I5" s="55">
        <v>9</v>
      </c>
      <c r="J5" s="68">
        <v>10</v>
      </c>
    </row>
    <row r="6" ht="15" customHeight="1" spans="1:10">
      <c r="A6" s="43"/>
      <c r="B6" s="69"/>
      <c r="C6" s="69"/>
      <c r="D6" s="69"/>
      <c r="E6" s="70"/>
      <c r="F6" s="71"/>
      <c r="G6" s="70"/>
      <c r="H6" s="71"/>
      <c r="I6" s="71"/>
      <c r="J6" s="70"/>
    </row>
    <row r="7" ht="33.75" customHeight="1" spans="1:10">
      <c r="A7" s="43"/>
      <c r="B7" s="44"/>
      <c r="C7" s="44"/>
      <c r="D7" s="44"/>
      <c r="E7" s="43"/>
      <c r="F7" s="44"/>
      <c r="G7" s="43"/>
      <c r="H7" s="44"/>
      <c r="I7" s="44"/>
      <c r="J7" s="43"/>
    </row>
    <row r="8" ht="17" customHeight="1" spans="1:1">
      <c r="A8" s="49" t="s">
        <v>364</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367</v>
      </c>
      <c r="B1" s="56"/>
      <c r="C1" s="56"/>
      <c r="D1" s="56"/>
      <c r="E1" s="56"/>
      <c r="F1" s="56"/>
      <c r="G1" s="56"/>
      <c r="H1" s="56" t="s">
        <v>367</v>
      </c>
    </row>
    <row r="2" ht="28.5" customHeight="1" spans="1:8">
      <c r="A2" s="57" t="s">
        <v>368</v>
      </c>
      <c r="B2" s="57"/>
      <c r="C2" s="57"/>
      <c r="D2" s="57"/>
      <c r="E2" s="57"/>
      <c r="F2" s="57"/>
      <c r="G2" s="57"/>
      <c r="H2" s="57"/>
    </row>
    <row r="3" ht="18.75" customHeight="1" spans="1:8">
      <c r="A3" s="58" t="str">
        <f>"单位名称："&amp;"玉溪市中心城区水资源调度管理局"</f>
        <v>单位名称：玉溪市中心城区水资源调度管理局</v>
      </c>
      <c r="B3" s="58"/>
      <c r="C3" s="58"/>
      <c r="D3" s="58"/>
      <c r="E3" s="58"/>
      <c r="F3" s="58"/>
      <c r="G3" s="58"/>
      <c r="H3" s="58"/>
    </row>
    <row r="4" ht="18.75" customHeight="1" spans="1:8">
      <c r="A4" s="59" t="s">
        <v>124</v>
      </c>
      <c r="B4" s="59" t="s">
        <v>369</v>
      </c>
      <c r="C4" s="59" t="s">
        <v>370</v>
      </c>
      <c r="D4" s="59" t="s">
        <v>371</v>
      </c>
      <c r="E4" s="59" t="s">
        <v>372</v>
      </c>
      <c r="F4" s="59" t="s">
        <v>373</v>
      </c>
      <c r="G4" s="59"/>
      <c r="H4" s="59"/>
    </row>
    <row r="5" ht="18.75" customHeight="1" spans="1:8">
      <c r="A5" s="59"/>
      <c r="B5" s="59"/>
      <c r="C5" s="59"/>
      <c r="D5" s="59"/>
      <c r="E5" s="59"/>
      <c r="F5" s="59" t="s">
        <v>332</v>
      </c>
      <c r="G5" s="59" t="s">
        <v>374</v>
      </c>
      <c r="H5" s="59" t="s">
        <v>375</v>
      </c>
    </row>
    <row r="6" ht="18.75" customHeight="1" spans="1:8">
      <c r="A6" s="60" t="s">
        <v>44</v>
      </c>
      <c r="B6" s="60" t="s">
        <v>45</v>
      </c>
      <c r="C6" s="60" t="s">
        <v>46</v>
      </c>
      <c r="D6" s="60" t="s">
        <v>47</v>
      </c>
      <c r="E6" s="60" t="s">
        <v>48</v>
      </c>
      <c r="F6" s="60" t="s">
        <v>49</v>
      </c>
      <c r="G6" s="60" t="s">
        <v>50</v>
      </c>
      <c r="H6" s="60" t="s">
        <v>51</v>
      </c>
    </row>
    <row r="7" ht="18" customHeight="1" spans="1:8">
      <c r="A7" s="61"/>
      <c r="B7" s="61"/>
      <c r="C7" s="61"/>
      <c r="D7" s="61"/>
      <c r="E7" s="62"/>
      <c r="F7" s="63"/>
      <c r="G7" s="64"/>
      <c r="H7" s="64"/>
    </row>
    <row r="8" ht="18" customHeight="1" spans="1:8">
      <c r="A8" s="62" t="s">
        <v>30</v>
      </c>
      <c r="B8" s="62"/>
      <c r="C8" s="62"/>
      <c r="D8" s="62"/>
      <c r="E8" s="62"/>
      <c r="F8" s="63"/>
      <c r="G8" s="64"/>
      <c r="H8" s="64"/>
    </row>
    <row r="9" customHeight="1" spans="1:2">
      <c r="A9" s="49" t="s">
        <v>376</v>
      </c>
      <c r="B9" s="49"/>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B1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377</v>
      </c>
      <c r="B1" s="30"/>
      <c r="C1" s="30"/>
      <c r="D1" s="31"/>
      <c r="E1" s="31"/>
      <c r="F1" s="31"/>
      <c r="G1" s="31"/>
      <c r="H1" s="30"/>
      <c r="I1" s="30"/>
      <c r="J1" s="30"/>
      <c r="K1" s="50"/>
    </row>
    <row r="2" ht="28.5" customHeight="1" spans="1:11">
      <c r="A2" s="32" t="s">
        <v>378</v>
      </c>
      <c r="B2" s="32"/>
      <c r="C2" s="32"/>
      <c r="D2" s="32"/>
      <c r="E2" s="32"/>
      <c r="F2" s="32"/>
      <c r="G2" s="32"/>
      <c r="H2" s="32"/>
      <c r="I2" s="32"/>
      <c r="J2" s="32"/>
      <c r="K2" s="32"/>
    </row>
    <row r="3" ht="13.5" customHeight="1" spans="1:11">
      <c r="A3" s="5" t="str">
        <f>"单位名称："&amp;"玉溪市中心城区水资源调度管理局"</f>
        <v>单位名称：玉溪市中心城区水资源调度管理局</v>
      </c>
      <c r="B3" s="6"/>
      <c r="C3" s="6"/>
      <c r="D3" s="6"/>
      <c r="E3" s="6"/>
      <c r="F3" s="6"/>
      <c r="G3" s="6"/>
      <c r="H3" s="7"/>
      <c r="I3" s="7"/>
      <c r="J3" s="7"/>
      <c r="K3" s="51" t="s">
        <v>2</v>
      </c>
    </row>
    <row r="4" ht="21.75" customHeight="1" spans="1:11">
      <c r="A4" s="33" t="s">
        <v>235</v>
      </c>
      <c r="B4" s="33" t="s">
        <v>126</v>
      </c>
      <c r="C4" s="33" t="s">
        <v>236</v>
      </c>
      <c r="D4" s="34" t="s">
        <v>127</v>
      </c>
      <c r="E4" s="34" t="s">
        <v>128</v>
      </c>
      <c r="F4" s="34" t="s">
        <v>129</v>
      </c>
      <c r="G4" s="34" t="s">
        <v>130</v>
      </c>
      <c r="H4" s="35" t="s">
        <v>30</v>
      </c>
      <c r="I4" s="52" t="s">
        <v>379</v>
      </c>
      <c r="J4" s="53"/>
      <c r="K4" s="54"/>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252</v>
      </c>
      <c r="B10" s="47"/>
      <c r="C10" s="47"/>
      <c r="D10" s="47"/>
      <c r="E10" s="47"/>
      <c r="F10" s="47"/>
      <c r="G10" s="48"/>
      <c r="H10" s="45"/>
      <c r="I10" s="45"/>
      <c r="J10" s="45"/>
      <c r="K10" s="45"/>
    </row>
    <row r="11" customHeight="1" spans="1:2">
      <c r="A11" s="49" t="s">
        <v>380</v>
      </c>
      <c r="B11" s="49"/>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381</v>
      </c>
      <c r="B1" s="1"/>
      <c r="C1" s="1"/>
      <c r="D1" s="2"/>
      <c r="E1" s="1"/>
      <c r="F1" s="1"/>
      <c r="G1" s="3"/>
    </row>
    <row r="2" ht="27.75" customHeight="1" spans="1:7">
      <c r="A2" s="4" t="s">
        <v>382</v>
      </c>
      <c r="B2" s="4"/>
      <c r="C2" s="4"/>
      <c r="D2" s="4"/>
      <c r="E2" s="4"/>
      <c r="F2" s="4"/>
      <c r="G2" s="4"/>
    </row>
    <row r="3" ht="13.5" customHeight="1" spans="1:7">
      <c r="A3" s="5" t="str">
        <f>"单位名称："&amp;"玉溪市中心城区水资源调度管理局"</f>
        <v>单位名称：玉溪市中心城区水资源调度管理局</v>
      </c>
      <c r="B3" s="6"/>
      <c r="C3" s="6"/>
      <c r="D3" s="6"/>
      <c r="E3" s="7"/>
      <c r="F3" s="7"/>
      <c r="G3" s="8" t="s">
        <v>2</v>
      </c>
    </row>
    <row r="4" ht="21.75" customHeight="1" spans="1:7">
      <c r="A4" s="9" t="s">
        <v>236</v>
      </c>
      <c r="B4" s="9" t="s">
        <v>235</v>
      </c>
      <c r="C4" s="9" t="s">
        <v>126</v>
      </c>
      <c r="D4" s="10" t="s">
        <v>383</v>
      </c>
      <c r="E4" s="11" t="s">
        <v>33</v>
      </c>
      <c r="F4" s="12"/>
      <c r="G4" s="13"/>
    </row>
    <row r="5" ht="21.75" customHeight="1" spans="1:7">
      <c r="A5" s="14"/>
      <c r="B5" s="14"/>
      <c r="C5" s="14"/>
      <c r="D5" s="15"/>
      <c r="E5" s="16" t="s">
        <v>384</v>
      </c>
      <c r="F5" s="10" t="s">
        <v>385</v>
      </c>
      <c r="G5" s="10" t="s">
        <v>386</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5366100</v>
      </c>
      <c r="F8" s="24">
        <v>1130000</v>
      </c>
      <c r="G8" s="24"/>
    </row>
    <row r="9" ht="21" customHeight="1" spans="1:7">
      <c r="A9" s="21"/>
      <c r="B9" s="21" t="s">
        <v>387</v>
      </c>
      <c r="C9" s="21" t="s">
        <v>243</v>
      </c>
      <c r="D9" s="25" t="s">
        <v>388</v>
      </c>
      <c r="E9" s="24">
        <v>1180000</v>
      </c>
      <c r="F9" s="24">
        <v>1130000</v>
      </c>
      <c r="G9" s="24"/>
    </row>
    <row r="10" ht="21" customHeight="1" spans="1:7">
      <c r="A10" s="26"/>
      <c r="B10" s="21" t="s">
        <v>389</v>
      </c>
      <c r="C10" s="21" t="s">
        <v>248</v>
      </c>
      <c r="D10" s="25" t="s">
        <v>388</v>
      </c>
      <c r="E10" s="24">
        <v>1796100</v>
      </c>
      <c r="F10" s="24"/>
      <c r="G10" s="24"/>
    </row>
    <row r="11" ht="21" customHeight="1" spans="1:7">
      <c r="A11" s="26"/>
      <c r="B11" s="21" t="s">
        <v>389</v>
      </c>
      <c r="C11" s="21" t="s">
        <v>240</v>
      </c>
      <c r="D11" s="25" t="s">
        <v>388</v>
      </c>
      <c r="E11" s="24">
        <v>2390000</v>
      </c>
      <c r="F11" s="24"/>
      <c r="G11" s="24"/>
    </row>
    <row r="12" ht="21" customHeight="1" spans="1:7">
      <c r="A12" s="27" t="s">
        <v>30</v>
      </c>
      <c r="B12" s="28" t="s">
        <v>390</v>
      </c>
      <c r="C12" s="28"/>
      <c r="D12" s="29"/>
      <c r="E12" s="24">
        <v>5366100</v>
      </c>
      <c r="F12" s="24">
        <v>1130000</v>
      </c>
      <c r="G12" s="24"/>
    </row>
  </sheetData>
  <mergeCells count="12">
    <mergeCell ref="A1:G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0" t="s">
        <v>26</v>
      </c>
      <c r="B1" s="160"/>
      <c r="C1" s="160"/>
      <c r="D1" s="160"/>
      <c r="E1" s="160"/>
      <c r="F1" s="160"/>
      <c r="G1" s="160"/>
      <c r="H1" s="160"/>
      <c r="I1" s="160"/>
      <c r="J1" s="160"/>
      <c r="K1" s="160"/>
      <c r="L1" s="160"/>
      <c r="M1" s="160"/>
      <c r="N1" s="160"/>
      <c r="O1" s="160"/>
      <c r="P1" s="160"/>
      <c r="Q1" s="160"/>
      <c r="R1" s="160"/>
      <c r="S1" s="160"/>
    </row>
    <row r="2" ht="28.5" customHeight="1" spans="1:19">
      <c r="A2" s="152" t="s">
        <v>27</v>
      </c>
      <c r="B2" s="152"/>
      <c r="C2" s="152"/>
      <c r="D2" s="152"/>
      <c r="E2" s="152"/>
      <c r="F2" s="152"/>
      <c r="G2" s="152"/>
      <c r="H2" s="152"/>
      <c r="I2" s="152"/>
      <c r="J2" s="152"/>
      <c r="K2" s="152"/>
      <c r="L2" s="152"/>
      <c r="M2" s="152"/>
      <c r="N2" s="152"/>
      <c r="O2" s="152"/>
      <c r="P2" s="152"/>
      <c r="Q2" s="152"/>
      <c r="R2" s="152"/>
      <c r="S2" s="152"/>
    </row>
    <row r="3" ht="20.25" customHeight="1" spans="1:19">
      <c r="A3" s="153" t="str">
        <f>"单位名称："&amp;"玉溪市中心城区水资源调度管理局"</f>
        <v>单位名称：玉溪市中心城区水资源调度管理局</v>
      </c>
      <c r="B3" s="153"/>
      <c r="C3" s="153"/>
      <c r="D3" s="153"/>
      <c r="E3" s="153"/>
      <c r="F3" s="153"/>
      <c r="G3" s="153"/>
      <c r="H3" s="153"/>
      <c r="I3" s="153"/>
      <c r="J3" s="153"/>
      <c r="K3" s="153"/>
      <c r="L3" s="161"/>
      <c r="M3" s="161"/>
      <c r="N3" s="161"/>
      <c r="O3" s="161"/>
      <c r="P3" s="161"/>
      <c r="Q3" s="161"/>
      <c r="R3" s="161"/>
      <c r="S3" s="161" t="s">
        <v>2</v>
      </c>
    </row>
    <row r="4" ht="27" customHeight="1" spans="1:19">
      <c r="A4" s="154" t="s">
        <v>28</v>
      </c>
      <c r="B4" s="154" t="s">
        <v>29</v>
      </c>
      <c r="C4" s="154" t="s">
        <v>30</v>
      </c>
      <c r="D4" s="154" t="s">
        <v>31</v>
      </c>
      <c r="E4" s="154"/>
      <c r="F4" s="154"/>
      <c r="G4" s="154"/>
      <c r="H4" s="154"/>
      <c r="I4" s="154"/>
      <c r="J4" s="154"/>
      <c r="K4" s="154"/>
      <c r="L4" s="154"/>
      <c r="M4" s="154"/>
      <c r="N4" s="154"/>
      <c r="O4" s="154" t="s">
        <v>20</v>
      </c>
      <c r="P4" s="154"/>
      <c r="Q4" s="154"/>
      <c r="R4" s="154"/>
      <c r="S4" s="154"/>
    </row>
    <row r="5" ht="27" customHeight="1" spans="1:19">
      <c r="A5" s="154"/>
      <c r="B5" s="154"/>
      <c r="C5" s="154"/>
      <c r="D5" s="154" t="s">
        <v>32</v>
      </c>
      <c r="E5" s="154" t="s">
        <v>33</v>
      </c>
      <c r="F5" s="154" t="s">
        <v>34</v>
      </c>
      <c r="G5" s="154" t="s">
        <v>35</v>
      </c>
      <c r="H5" s="154" t="s">
        <v>36</v>
      </c>
      <c r="I5" s="154" t="s">
        <v>37</v>
      </c>
      <c r="J5" s="154"/>
      <c r="K5" s="154"/>
      <c r="L5" s="154"/>
      <c r="M5" s="154"/>
      <c r="N5" s="154"/>
      <c r="O5" s="154" t="s">
        <v>32</v>
      </c>
      <c r="P5" s="154" t="s">
        <v>33</v>
      </c>
      <c r="Q5" s="154" t="s">
        <v>34</v>
      </c>
      <c r="R5" s="154" t="s">
        <v>35</v>
      </c>
      <c r="S5" s="154" t="s">
        <v>38</v>
      </c>
    </row>
    <row r="6" ht="27" customHeight="1" spans="1:19">
      <c r="A6" s="154"/>
      <c r="B6" s="154"/>
      <c r="C6" s="154"/>
      <c r="D6" s="154"/>
      <c r="E6" s="154"/>
      <c r="F6" s="154"/>
      <c r="G6" s="154"/>
      <c r="H6" s="154"/>
      <c r="I6" s="154" t="s">
        <v>32</v>
      </c>
      <c r="J6" s="154" t="s">
        <v>39</v>
      </c>
      <c r="K6" s="154" t="s">
        <v>40</v>
      </c>
      <c r="L6" s="154" t="s">
        <v>41</v>
      </c>
      <c r="M6" s="154" t="s">
        <v>42</v>
      </c>
      <c r="N6" s="154" t="s">
        <v>43</v>
      </c>
      <c r="O6" s="154"/>
      <c r="P6" s="154"/>
      <c r="Q6" s="154"/>
      <c r="R6" s="154"/>
      <c r="S6" s="154"/>
    </row>
    <row r="7" ht="20.25" customHeight="1" spans="1:19">
      <c r="A7" s="159" t="s">
        <v>44</v>
      </c>
      <c r="B7" s="159"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c r="P7" s="159" t="s">
        <v>59</v>
      </c>
      <c r="Q7" s="159" t="s">
        <v>60</v>
      </c>
      <c r="R7" s="159" t="s">
        <v>61</v>
      </c>
      <c r="S7" s="159" t="s">
        <v>62</v>
      </c>
    </row>
    <row r="8" ht="20.25" customHeight="1" spans="1:19">
      <c r="A8" s="153" t="s">
        <v>63</v>
      </c>
      <c r="B8" s="153" t="s">
        <v>64</v>
      </c>
      <c r="C8" s="157">
        <v>24340695.33</v>
      </c>
      <c r="D8" s="157">
        <v>24340695.33</v>
      </c>
      <c r="E8" s="64">
        <v>24340695.33</v>
      </c>
      <c r="F8" s="64"/>
      <c r="G8" s="64"/>
      <c r="H8" s="64"/>
      <c r="I8" s="64"/>
      <c r="J8" s="64"/>
      <c r="K8" s="64"/>
      <c r="L8" s="64"/>
      <c r="M8" s="64"/>
      <c r="N8" s="64"/>
      <c r="O8" s="157"/>
      <c r="P8" s="157"/>
      <c r="Q8" s="157"/>
      <c r="R8" s="157"/>
      <c r="S8" s="157"/>
    </row>
    <row r="9" ht="20.25" customHeight="1" spans="1:19">
      <c r="A9" s="155" t="s">
        <v>30</v>
      </c>
      <c r="B9" s="153"/>
      <c r="C9" s="157">
        <v>24340695.33</v>
      </c>
      <c r="D9" s="157">
        <v>24340695.33</v>
      </c>
      <c r="E9" s="157">
        <v>24340695.33</v>
      </c>
      <c r="F9" s="157"/>
      <c r="G9" s="157"/>
      <c r="H9" s="157"/>
      <c r="I9" s="157"/>
      <c r="J9" s="157"/>
      <c r="K9" s="157"/>
      <c r="L9" s="157"/>
      <c r="M9" s="157"/>
      <c r="N9" s="157"/>
      <c r="O9" s="157"/>
      <c r="P9" s="157"/>
      <c r="Q9" s="157"/>
      <c r="R9" s="157"/>
      <c r="S9" s="157"/>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opLeftCell="B13"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0" t="s">
        <v>65</v>
      </c>
      <c r="B1" s="160"/>
      <c r="C1" s="160"/>
      <c r="D1" s="160"/>
      <c r="E1" s="160"/>
      <c r="F1" s="160"/>
      <c r="G1" s="160"/>
      <c r="H1" s="160"/>
      <c r="I1" s="160"/>
      <c r="J1" s="160"/>
      <c r="K1" s="160"/>
      <c r="L1" s="160"/>
      <c r="M1" s="160"/>
      <c r="N1" s="160"/>
      <c r="O1" s="160"/>
    </row>
    <row r="2" ht="28.5" customHeight="1" spans="1:15">
      <c r="A2" s="152" t="s">
        <v>66</v>
      </c>
      <c r="B2" s="152"/>
      <c r="C2" s="152"/>
      <c r="D2" s="152"/>
      <c r="E2" s="152"/>
      <c r="F2" s="152"/>
      <c r="G2" s="152"/>
      <c r="H2" s="152"/>
      <c r="I2" s="152"/>
      <c r="J2" s="152"/>
      <c r="K2" s="152"/>
      <c r="L2" s="152"/>
      <c r="M2" s="152"/>
      <c r="N2" s="152"/>
      <c r="O2" s="152"/>
    </row>
    <row r="3" ht="20.25" customHeight="1" spans="1:15">
      <c r="A3" s="153" t="str">
        <f>"单位名称："&amp;"玉溪市中心城区水资源调度管理局"</f>
        <v>单位名称：玉溪市中心城区水资源调度管理局</v>
      </c>
      <c r="B3" s="153"/>
      <c r="C3" s="153"/>
      <c r="D3" s="153"/>
      <c r="E3" s="153"/>
      <c r="F3" s="153"/>
      <c r="G3" s="153"/>
      <c r="H3" s="153"/>
      <c r="I3" s="153"/>
      <c r="J3" s="161"/>
      <c r="K3" s="161"/>
      <c r="L3" s="161"/>
      <c r="M3" s="161"/>
      <c r="N3" s="161"/>
      <c r="O3" s="161" t="s">
        <v>2</v>
      </c>
    </row>
    <row r="4" ht="27" customHeight="1" spans="1:15">
      <c r="A4" s="154" t="s">
        <v>67</v>
      </c>
      <c r="B4" s="154" t="s">
        <v>68</v>
      </c>
      <c r="C4" s="154" t="s">
        <v>30</v>
      </c>
      <c r="D4" s="154" t="s">
        <v>33</v>
      </c>
      <c r="E4" s="154"/>
      <c r="F4" s="154"/>
      <c r="G4" s="154" t="s">
        <v>34</v>
      </c>
      <c r="H4" s="154" t="s">
        <v>35</v>
      </c>
      <c r="I4" s="154" t="s">
        <v>69</v>
      </c>
      <c r="J4" s="154" t="s">
        <v>70</v>
      </c>
      <c r="K4" s="154"/>
      <c r="L4" s="154"/>
      <c r="M4" s="154"/>
      <c r="N4" s="154"/>
      <c r="O4" s="154"/>
    </row>
    <row r="5" ht="27" customHeight="1" spans="1:15">
      <c r="A5" s="154"/>
      <c r="B5" s="154"/>
      <c r="C5" s="154"/>
      <c r="D5" s="154" t="s">
        <v>32</v>
      </c>
      <c r="E5" s="154" t="s">
        <v>71</v>
      </c>
      <c r="F5" s="154" t="s">
        <v>72</v>
      </c>
      <c r="G5" s="154"/>
      <c r="H5" s="154"/>
      <c r="I5" s="154"/>
      <c r="J5" s="154" t="s">
        <v>32</v>
      </c>
      <c r="K5" s="154" t="s">
        <v>73</v>
      </c>
      <c r="L5" s="154" t="s">
        <v>74</v>
      </c>
      <c r="M5" s="154" t="s">
        <v>75</v>
      </c>
      <c r="N5" s="154" t="s">
        <v>76</v>
      </c>
      <c r="O5" s="154" t="s">
        <v>77</v>
      </c>
    </row>
    <row r="6" ht="20.25" customHeight="1" spans="1:15">
      <c r="A6" s="159" t="s">
        <v>44</v>
      </c>
      <c r="B6" s="159" t="s">
        <v>45</v>
      </c>
      <c r="C6" s="159" t="s">
        <v>46</v>
      </c>
      <c r="D6" s="159" t="s">
        <v>47</v>
      </c>
      <c r="E6" s="159" t="s">
        <v>48</v>
      </c>
      <c r="F6" s="159" t="s">
        <v>49</v>
      </c>
      <c r="G6" s="159" t="s">
        <v>50</v>
      </c>
      <c r="H6" s="159" t="s">
        <v>51</v>
      </c>
      <c r="I6" s="159" t="s">
        <v>52</v>
      </c>
      <c r="J6" s="159" t="s">
        <v>53</v>
      </c>
      <c r="K6" s="159" t="s">
        <v>54</v>
      </c>
      <c r="L6" s="159" t="s">
        <v>55</v>
      </c>
      <c r="M6" s="159" t="s">
        <v>56</v>
      </c>
      <c r="N6" s="159" t="s">
        <v>57</v>
      </c>
      <c r="O6" s="159" t="s">
        <v>58</v>
      </c>
    </row>
    <row r="7" ht="20.25" customHeight="1" spans="1:15">
      <c r="A7" s="153" t="s">
        <v>78</v>
      </c>
      <c r="B7" s="153" t="str">
        <f>"        "&amp;"社会保障和就业支出"</f>
        <v>        社会保障和就业支出</v>
      </c>
      <c r="C7" s="64">
        <v>3777608</v>
      </c>
      <c r="D7" s="64">
        <v>3777608</v>
      </c>
      <c r="E7" s="64">
        <v>3777608</v>
      </c>
      <c r="F7" s="64"/>
      <c r="G7" s="64"/>
      <c r="H7" s="64"/>
      <c r="I7" s="64"/>
      <c r="J7" s="64"/>
      <c r="K7" s="64"/>
      <c r="L7" s="64"/>
      <c r="M7" s="64"/>
      <c r="N7" s="64"/>
      <c r="O7" s="64"/>
    </row>
    <row r="8" ht="20.25" customHeight="1" spans="1:15">
      <c r="A8" s="162" t="s">
        <v>79</v>
      </c>
      <c r="B8" s="162" t="str">
        <f>"        "&amp;"行政事业单位养老支出"</f>
        <v>        行政事业单位养老支出</v>
      </c>
      <c r="C8" s="64">
        <v>3702800</v>
      </c>
      <c r="D8" s="64">
        <v>3702800</v>
      </c>
      <c r="E8" s="64">
        <v>3702800</v>
      </c>
      <c r="F8" s="64"/>
      <c r="G8" s="64"/>
      <c r="H8" s="64"/>
      <c r="I8" s="64"/>
      <c r="J8" s="64"/>
      <c r="K8" s="64"/>
      <c r="L8" s="64"/>
      <c r="M8" s="64"/>
      <c r="N8" s="64"/>
      <c r="O8" s="64"/>
    </row>
    <row r="9" ht="20.25" customHeight="1" spans="1:15">
      <c r="A9" s="163" t="s">
        <v>80</v>
      </c>
      <c r="B9" s="163" t="str">
        <f>"        "&amp;"事业单位离退休"</f>
        <v>        事业单位离退休</v>
      </c>
      <c r="C9" s="64">
        <v>1890000</v>
      </c>
      <c r="D9" s="64">
        <v>1890000</v>
      </c>
      <c r="E9" s="64">
        <v>1890000</v>
      </c>
      <c r="F9" s="64"/>
      <c r="G9" s="64"/>
      <c r="H9" s="64"/>
      <c r="I9" s="64"/>
      <c r="J9" s="64"/>
      <c r="K9" s="64"/>
      <c r="L9" s="64"/>
      <c r="M9" s="64"/>
      <c r="N9" s="64"/>
      <c r="O9" s="64"/>
    </row>
    <row r="10" ht="20.25" customHeight="1" spans="1:15">
      <c r="A10" s="163" t="s">
        <v>81</v>
      </c>
      <c r="B10" s="163" t="str">
        <f>"        "&amp;"机关事业单位基本养老保险缴费支出"</f>
        <v>        机关事业单位基本养老保险缴费支出</v>
      </c>
      <c r="C10" s="64">
        <v>1192800</v>
      </c>
      <c r="D10" s="64">
        <v>1192800</v>
      </c>
      <c r="E10" s="64">
        <v>1192800</v>
      </c>
      <c r="F10" s="64"/>
      <c r="G10" s="64"/>
      <c r="H10" s="64"/>
      <c r="I10" s="64"/>
      <c r="J10" s="64"/>
      <c r="K10" s="64"/>
      <c r="L10" s="64"/>
      <c r="M10" s="64"/>
      <c r="N10" s="64"/>
      <c r="O10" s="64"/>
    </row>
    <row r="11" ht="20.25" customHeight="1" spans="1:15">
      <c r="A11" s="163" t="s">
        <v>82</v>
      </c>
      <c r="B11" s="163" t="str">
        <f>"        "&amp;"机关事业单位职业年金缴费支出"</f>
        <v>        机关事业单位职业年金缴费支出</v>
      </c>
      <c r="C11" s="64">
        <v>620000</v>
      </c>
      <c r="D11" s="64">
        <v>620000</v>
      </c>
      <c r="E11" s="64">
        <v>620000</v>
      </c>
      <c r="F11" s="64"/>
      <c r="G11" s="64"/>
      <c r="H11" s="64"/>
      <c r="I11" s="64"/>
      <c r="J11" s="64"/>
      <c r="K11" s="64"/>
      <c r="L11" s="64"/>
      <c r="M11" s="64"/>
      <c r="N11" s="64"/>
      <c r="O11" s="64"/>
    </row>
    <row r="12" ht="20.25" customHeight="1" spans="1:15">
      <c r="A12" s="162" t="s">
        <v>83</v>
      </c>
      <c r="B12" s="162" t="str">
        <f>"        "&amp;"抚恤"</f>
        <v>        抚恤</v>
      </c>
      <c r="C12" s="64">
        <v>74808</v>
      </c>
      <c r="D12" s="64">
        <v>74808</v>
      </c>
      <c r="E12" s="64">
        <v>74808</v>
      </c>
      <c r="F12" s="64"/>
      <c r="G12" s="64"/>
      <c r="H12" s="64"/>
      <c r="I12" s="64"/>
      <c r="J12" s="64"/>
      <c r="K12" s="64"/>
      <c r="L12" s="64"/>
      <c r="M12" s="64"/>
      <c r="N12" s="64"/>
      <c r="O12" s="64"/>
    </row>
    <row r="13" ht="20.25" customHeight="1" spans="1:15">
      <c r="A13" s="163" t="s">
        <v>84</v>
      </c>
      <c r="B13" s="163" t="str">
        <f>"        "&amp;"死亡抚恤"</f>
        <v>        死亡抚恤</v>
      </c>
      <c r="C13" s="64">
        <v>74808</v>
      </c>
      <c r="D13" s="64">
        <v>74808</v>
      </c>
      <c r="E13" s="64">
        <v>74808</v>
      </c>
      <c r="F13" s="64"/>
      <c r="G13" s="64"/>
      <c r="H13" s="64"/>
      <c r="I13" s="64"/>
      <c r="J13" s="64"/>
      <c r="K13" s="64"/>
      <c r="L13" s="64"/>
      <c r="M13" s="64"/>
      <c r="N13" s="64"/>
      <c r="O13" s="64"/>
    </row>
    <row r="14" ht="20.25" customHeight="1" spans="1:15">
      <c r="A14" s="153" t="s">
        <v>85</v>
      </c>
      <c r="B14" s="153" t="str">
        <f>"        "&amp;"卫生健康支出"</f>
        <v>        卫生健康支出</v>
      </c>
      <c r="C14" s="64">
        <v>1326024.5</v>
      </c>
      <c r="D14" s="64">
        <v>1326024.5</v>
      </c>
      <c r="E14" s="64">
        <v>1326024.5</v>
      </c>
      <c r="F14" s="64"/>
      <c r="G14" s="64"/>
      <c r="H14" s="64"/>
      <c r="I14" s="64"/>
      <c r="J14" s="64"/>
      <c r="K14" s="64"/>
      <c r="L14" s="64"/>
      <c r="M14" s="64"/>
      <c r="N14" s="64"/>
      <c r="O14" s="64"/>
    </row>
    <row r="15" ht="20.25" customHeight="1" spans="1:15">
      <c r="A15" s="162" t="s">
        <v>86</v>
      </c>
      <c r="B15" s="162" t="str">
        <f>"        "&amp;"行政事业单位医疗"</f>
        <v>        行政事业单位医疗</v>
      </c>
      <c r="C15" s="64">
        <v>1326024.5</v>
      </c>
      <c r="D15" s="64">
        <v>1326024.5</v>
      </c>
      <c r="E15" s="64">
        <v>1326024.5</v>
      </c>
      <c r="F15" s="64"/>
      <c r="G15" s="64"/>
      <c r="H15" s="64"/>
      <c r="I15" s="64"/>
      <c r="J15" s="64"/>
      <c r="K15" s="64"/>
      <c r="L15" s="64"/>
      <c r="M15" s="64"/>
      <c r="N15" s="64"/>
      <c r="O15" s="64"/>
    </row>
    <row r="16" ht="20.25" customHeight="1" spans="1:15">
      <c r="A16" s="163" t="s">
        <v>87</v>
      </c>
      <c r="B16" s="163" t="str">
        <f>"        "&amp;"行政单位医疗"</f>
        <v>        行政单位医疗</v>
      </c>
      <c r="C16" s="64"/>
      <c r="D16" s="64"/>
      <c r="E16" s="64"/>
      <c r="F16" s="64"/>
      <c r="G16" s="64"/>
      <c r="H16" s="64"/>
      <c r="I16" s="64"/>
      <c r="J16" s="64"/>
      <c r="K16" s="64"/>
      <c r="L16" s="64"/>
      <c r="M16" s="64"/>
      <c r="N16" s="64"/>
      <c r="O16" s="64"/>
    </row>
    <row r="17" ht="20.25" customHeight="1" spans="1:15">
      <c r="A17" s="163" t="s">
        <v>88</v>
      </c>
      <c r="B17" s="163" t="str">
        <f>"        "&amp;"事业单位医疗"</f>
        <v>        事业单位医疗</v>
      </c>
      <c r="C17" s="64">
        <v>618765</v>
      </c>
      <c r="D17" s="64">
        <v>618765</v>
      </c>
      <c r="E17" s="64">
        <v>618765</v>
      </c>
      <c r="F17" s="64"/>
      <c r="G17" s="64"/>
      <c r="H17" s="64"/>
      <c r="I17" s="64"/>
      <c r="J17" s="64"/>
      <c r="K17" s="64"/>
      <c r="L17" s="64"/>
      <c r="M17" s="64"/>
      <c r="N17" s="64"/>
      <c r="O17" s="64"/>
    </row>
    <row r="18" ht="20.25" customHeight="1" spans="1:15">
      <c r="A18" s="163" t="s">
        <v>89</v>
      </c>
      <c r="B18" s="163" t="str">
        <f>"        "&amp;"公务员医疗补助"</f>
        <v>        公务员医疗补助</v>
      </c>
      <c r="C18" s="64">
        <v>624750</v>
      </c>
      <c r="D18" s="64">
        <v>624750</v>
      </c>
      <c r="E18" s="64">
        <v>624750</v>
      </c>
      <c r="F18" s="64"/>
      <c r="G18" s="64"/>
      <c r="H18" s="64"/>
      <c r="I18" s="64"/>
      <c r="J18" s="64"/>
      <c r="K18" s="64"/>
      <c r="L18" s="64"/>
      <c r="M18" s="64"/>
      <c r="N18" s="64"/>
      <c r="O18" s="64"/>
    </row>
    <row r="19" ht="20.25" customHeight="1" spans="1:15">
      <c r="A19" s="163" t="s">
        <v>90</v>
      </c>
      <c r="B19" s="163" t="str">
        <f>"        "&amp;"其他行政事业单位医疗支出"</f>
        <v>        其他行政事业单位医疗支出</v>
      </c>
      <c r="C19" s="64">
        <v>82509.5</v>
      </c>
      <c r="D19" s="64">
        <v>82509.5</v>
      </c>
      <c r="E19" s="64">
        <v>82509.5</v>
      </c>
      <c r="F19" s="64"/>
      <c r="G19" s="64"/>
      <c r="H19" s="64"/>
      <c r="I19" s="64"/>
      <c r="J19" s="64"/>
      <c r="K19" s="64"/>
      <c r="L19" s="64"/>
      <c r="M19" s="64"/>
      <c r="N19" s="64"/>
      <c r="O19" s="64"/>
    </row>
    <row r="20" ht="20.25" customHeight="1" spans="1:15">
      <c r="A20" s="153" t="s">
        <v>91</v>
      </c>
      <c r="B20" s="153" t="str">
        <f>"        "&amp;"农林水支出"</f>
        <v>        农林水支出</v>
      </c>
      <c r="C20" s="64">
        <v>17868498.83</v>
      </c>
      <c r="D20" s="64">
        <v>17868498.83</v>
      </c>
      <c r="E20" s="64">
        <v>12502398.83</v>
      </c>
      <c r="F20" s="64">
        <v>5366100</v>
      </c>
      <c r="G20" s="64"/>
      <c r="H20" s="64"/>
      <c r="I20" s="64"/>
      <c r="J20" s="64"/>
      <c r="K20" s="64"/>
      <c r="L20" s="64"/>
      <c r="M20" s="64"/>
      <c r="N20" s="64"/>
      <c r="O20" s="64"/>
    </row>
    <row r="21" ht="20.25" customHeight="1" spans="1:15">
      <c r="A21" s="162" t="s">
        <v>92</v>
      </c>
      <c r="B21" s="162" t="str">
        <f>"        "&amp;"水利"</f>
        <v>        水利</v>
      </c>
      <c r="C21" s="64">
        <v>17868498.83</v>
      </c>
      <c r="D21" s="64">
        <v>17868498.83</v>
      </c>
      <c r="E21" s="64">
        <v>12502398.83</v>
      </c>
      <c r="F21" s="64">
        <v>5366100</v>
      </c>
      <c r="G21" s="64"/>
      <c r="H21" s="64"/>
      <c r="I21" s="64"/>
      <c r="J21" s="64"/>
      <c r="K21" s="64"/>
      <c r="L21" s="64"/>
      <c r="M21" s="64"/>
      <c r="N21" s="64"/>
      <c r="O21" s="64"/>
    </row>
    <row r="22" ht="20.25" customHeight="1" spans="1:15">
      <c r="A22" s="163" t="s">
        <v>93</v>
      </c>
      <c r="B22" s="163" t="str">
        <f>"        "&amp;"水资源节约管理与保护"</f>
        <v>        水资源节约管理与保护</v>
      </c>
      <c r="C22" s="64">
        <v>17868498.83</v>
      </c>
      <c r="D22" s="64">
        <v>17868498.83</v>
      </c>
      <c r="E22" s="64">
        <v>12502398.83</v>
      </c>
      <c r="F22" s="64">
        <v>5366100</v>
      </c>
      <c r="G22" s="64"/>
      <c r="H22" s="64"/>
      <c r="I22" s="64"/>
      <c r="J22" s="64"/>
      <c r="K22" s="64"/>
      <c r="L22" s="64"/>
      <c r="M22" s="64"/>
      <c r="N22" s="64"/>
      <c r="O22" s="64"/>
    </row>
    <row r="23" ht="20.25" customHeight="1" spans="1:15">
      <c r="A23" s="153" t="s">
        <v>94</v>
      </c>
      <c r="B23" s="153" t="str">
        <f>"        "&amp;"住房保障支出"</f>
        <v>        住房保障支出</v>
      </c>
      <c r="C23" s="64">
        <v>1368564</v>
      </c>
      <c r="D23" s="64">
        <v>1368564</v>
      </c>
      <c r="E23" s="64">
        <v>1368564</v>
      </c>
      <c r="F23" s="64"/>
      <c r="G23" s="64"/>
      <c r="H23" s="64"/>
      <c r="I23" s="64"/>
      <c r="J23" s="64"/>
      <c r="K23" s="64"/>
      <c r="L23" s="64"/>
      <c r="M23" s="64"/>
      <c r="N23" s="64"/>
      <c r="O23" s="64"/>
    </row>
    <row r="24" ht="20.25" customHeight="1" spans="1:15">
      <c r="A24" s="162" t="s">
        <v>95</v>
      </c>
      <c r="B24" s="162" t="str">
        <f>"        "&amp;"住房改革支出"</f>
        <v>        住房改革支出</v>
      </c>
      <c r="C24" s="64">
        <v>1368564</v>
      </c>
      <c r="D24" s="64">
        <v>1368564</v>
      </c>
      <c r="E24" s="64">
        <v>1368564</v>
      </c>
      <c r="F24" s="64"/>
      <c r="G24" s="64"/>
      <c r="H24" s="64"/>
      <c r="I24" s="64"/>
      <c r="J24" s="64"/>
      <c r="K24" s="64"/>
      <c r="L24" s="64"/>
      <c r="M24" s="64"/>
      <c r="N24" s="64"/>
      <c r="O24" s="64"/>
    </row>
    <row r="25" ht="20.25" customHeight="1" spans="1:15">
      <c r="A25" s="163" t="s">
        <v>96</v>
      </c>
      <c r="B25" s="163" t="str">
        <f>"        "&amp;"住房公积金"</f>
        <v>        住房公积金</v>
      </c>
      <c r="C25" s="64">
        <v>1336992</v>
      </c>
      <c r="D25" s="64">
        <v>1336992</v>
      </c>
      <c r="E25" s="64">
        <v>1336992</v>
      </c>
      <c r="F25" s="64"/>
      <c r="G25" s="64"/>
      <c r="H25" s="64"/>
      <c r="I25" s="64"/>
      <c r="J25" s="64"/>
      <c r="K25" s="64"/>
      <c r="L25" s="64"/>
      <c r="M25" s="64"/>
      <c r="N25" s="64"/>
      <c r="O25" s="64"/>
    </row>
    <row r="26" ht="20.25" customHeight="1" spans="1:15">
      <c r="A26" s="163" t="s">
        <v>97</v>
      </c>
      <c r="B26" s="163" t="str">
        <f>"        "&amp;"购房补贴"</f>
        <v>        购房补贴</v>
      </c>
      <c r="C26" s="64">
        <v>31572</v>
      </c>
      <c r="D26" s="64">
        <v>31572</v>
      </c>
      <c r="E26" s="64">
        <v>31572</v>
      </c>
      <c r="F26" s="64"/>
      <c r="G26" s="64"/>
      <c r="H26" s="64"/>
      <c r="I26" s="64"/>
      <c r="J26" s="64"/>
      <c r="K26" s="64"/>
      <c r="L26" s="64"/>
      <c r="M26" s="64"/>
      <c r="N26" s="64"/>
      <c r="O26" s="64"/>
    </row>
    <row r="27" ht="20.25" customHeight="1" spans="1:15">
      <c r="A27" s="155" t="s">
        <v>30</v>
      </c>
      <c r="B27" s="153"/>
      <c r="C27" s="157">
        <v>24340695.33</v>
      </c>
      <c r="D27" s="157">
        <v>24340695.33</v>
      </c>
      <c r="E27" s="157">
        <v>18974595.33</v>
      </c>
      <c r="F27" s="157">
        <v>5366100</v>
      </c>
      <c r="G27" s="157"/>
      <c r="H27" s="157"/>
      <c r="I27" s="157"/>
      <c r="J27" s="157"/>
      <c r="K27" s="157"/>
      <c r="L27" s="157"/>
      <c r="M27" s="157"/>
      <c r="N27" s="157"/>
      <c r="O27" s="157"/>
    </row>
  </sheetData>
  <mergeCells count="12">
    <mergeCell ref="A1:O1"/>
    <mergeCell ref="A2:O2"/>
    <mergeCell ref="A3:N3"/>
    <mergeCell ref="D4:F4"/>
    <mergeCell ref="J4:O4"/>
    <mergeCell ref="A27:B27"/>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98</v>
      </c>
      <c r="B1" s="164"/>
      <c r="C1" s="164"/>
      <c r="D1" s="164"/>
    </row>
    <row r="2" ht="28.5" customHeight="1" spans="1:4">
      <c r="A2" s="165" t="s">
        <v>99</v>
      </c>
      <c r="B2" s="165"/>
      <c r="C2" s="165"/>
      <c r="D2" s="165"/>
    </row>
    <row r="3" ht="18.75" customHeight="1" spans="1:4">
      <c r="A3" s="153" t="str">
        <f>"单位名称："&amp;""</f>
        <v>单位名称：</v>
      </c>
      <c r="B3" s="153"/>
      <c r="C3" s="153"/>
      <c r="D3" s="151" t="s">
        <v>2</v>
      </c>
    </row>
    <row r="4" ht="18.75" customHeight="1" spans="1:4">
      <c r="A4" s="59" t="s">
        <v>3</v>
      </c>
      <c r="B4" s="59"/>
      <c r="C4" s="59" t="s">
        <v>4</v>
      </c>
      <c r="D4" s="59"/>
    </row>
    <row r="5" ht="18.75" customHeight="1" spans="1:4">
      <c r="A5" s="59" t="s">
        <v>5</v>
      </c>
      <c r="B5" s="59" t="s">
        <v>6</v>
      </c>
      <c r="C5" s="59" t="s">
        <v>100</v>
      </c>
      <c r="D5" s="59" t="s">
        <v>6</v>
      </c>
    </row>
    <row r="6" ht="18.75" customHeight="1" spans="1:4">
      <c r="A6" s="166" t="s">
        <v>101</v>
      </c>
      <c r="B6" s="167"/>
      <c r="C6" s="168" t="s">
        <v>102</v>
      </c>
      <c r="D6" s="167"/>
    </row>
    <row r="7" ht="18.75" customHeight="1" spans="1:4">
      <c r="A7" s="153" t="s">
        <v>103</v>
      </c>
      <c r="B7" s="169">
        <v>24340695.33</v>
      </c>
      <c r="C7" s="170" t="str">
        <f>"（一）"&amp;"社会保障和就业支出"</f>
        <v>（一）社会保障和就业支出</v>
      </c>
      <c r="D7" s="169">
        <v>3777608</v>
      </c>
    </row>
    <row r="8" ht="18.75" customHeight="1" spans="1:4">
      <c r="A8" s="153" t="s">
        <v>104</v>
      </c>
      <c r="B8" s="169"/>
      <c r="C8" s="170" t="str">
        <f>"（二）"&amp;"卫生健康支出"</f>
        <v>（二）卫生健康支出</v>
      </c>
      <c r="D8" s="169">
        <v>1326024.5</v>
      </c>
    </row>
    <row r="9" ht="18.75" customHeight="1" spans="1:4">
      <c r="A9" s="153" t="s">
        <v>105</v>
      </c>
      <c r="B9" s="169"/>
      <c r="C9" s="170" t="str">
        <f>"（三）"&amp;"农林水支出"</f>
        <v>（三）农林水支出</v>
      </c>
      <c r="D9" s="169">
        <v>17868498.83</v>
      </c>
    </row>
    <row r="10" ht="18.75" customHeight="1" spans="1:4">
      <c r="A10" s="153" t="s">
        <v>106</v>
      </c>
      <c r="B10" s="169"/>
      <c r="C10" s="170" t="str">
        <f>"（四）"&amp;"住房保障支出"</f>
        <v>（四）住房保障支出</v>
      </c>
      <c r="D10" s="169">
        <v>1368564</v>
      </c>
    </row>
    <row r="11" ht="18.75" customHeight="1" spans="1:4">
      <c r="A11" s="61" t="s">
        <v>103</v>
      </c>
      <c r="B11" s="169"/>
      <c r="C11" s="153"/>
      <c r="D11" s="153"/>
    </row>
    <row r="12" ht="18.75" customHeight="1" spans="1:4">
      <c r="A12" s="61" t="s">
        <v>104</v>
      </c>
      <c r="B12" s="169"/>
      <c r="C12" s="153"/>
      <c r="D12" s="153"/>
    </row>
    <row r="13" ht="18.75" customHeight="1" spans="1:4">
      <c r="A13" s="61" t="s">
        <v>105</v>
      </c>
      <c r="B13" s="169"/>
      <c r="C13" s="153"/>
      <c r="D13" s="153"/>
    </row>
    <row r="14" ht="18.75" customHeight="1" spans="1:4">
      <c r="A14" s="153"/>
      <c r="B14" s="153"/>
      <c r="C14" s="153" t="s">
        <v>107</v>
      </c>
      <c r="D14" s="153"/>
    </row>
    <row r="15" ht="18.75" customHeight="1" spans="1:4">
      <c r="A15" s="171" t="s">
        <v>24</v>
      </c>
      <c r="B15" s="169">
        <v>24340695.33</v>
      </c>
      <c r="C15" s="171" t="s">
        <v>25</v>
      </c>
      <c r="D15" s="169">
        <v>24340695.33</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3" workbookViewId="0">
      <selection activeCell="A1" sqref="A1:G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0" t="s">
        <v>108</v>
      </c>
      <c r="B1" s="160"/>
      <c r="C1" s="160"/>
      <c r="D1" s="160"/>
      <c r="E1" s="160"/>
      <c r="F1" s="160"/>
      <c r="G1" s="160"/>
    </row>
    <row r="2" ht="28.5" customHeight="1" spans="1:7">
      <c r="A2" s="152" t="s">
        <v>109</v>
      </c>
      <c r="B2" s="152"/>
      <c r="C2" s="152"/>
      <c r="D2" s="152"/>
      <c r="E2" s="152"/>
      <c r="F2" s="152"/>
      <c r="G2" s="152"/>
    </row>
    <row r="3" ht="20.25" customHeight="1" spans="1:7">
      <c r="A3" s="153" t="str">
        <f>"单位名称："&amp;"玉溪市中心城区水资源调度管理局"</f>
        <v>单位名称：玉溪市中心城区水资源调度管理局</v>
      </c>
      <c r="B3" s="153"/>
      <c r="C3" s="153"/>
      <c r="D3" s="153"/>
      <c r="E3" s="153"/>
      <c r="F3" s="153"/>
      <c r="G3" s="161" t="s">
        <v>2</v>
      </c>
    </row>
    <row r="4" ht="27" customHeight="1" spans="1:7">
      <c r="A4" s="154" t="s">
        <v>110</v>
      </c>
      <c r="B4" s="154"/>
      <c r="C4" s="154" t="s">
        <v>30</v>
      </c>
      <c r="D4" s="154" t="s">
        <v>33</v>
      </c>
      <c r="E4" s="154"/>
      <c r="F4" s="154"/>
      <c r="G4" s="154" t="s">
        <v>72</v>
      </c>
    </row>
    <row r="5" ht="27" customHeight="1" spans="1:7">
      <c r="A5" s="154" t="s">
        <v>67</v>
      </c>
      <c r="B5" s="154" t="s">
        <v>68</v>
      </c>
      <c r="C5" s="154"/>
      <c r="D5" s="154" t="s">
        <v>32</v>
      </c>
      <c r="E5" s="154" t="s">
        <v>111</v>
      </c>
      <c r="F5" s="154" t="s">
        <v>112</v>
      </c>
      <c r="G5" s="154"/>
    </row>
    <row r="6" ht="20.25" customHeight="1" spans="1:7">
      <c r="A6" s="159" t="s">
        <v>44</v>
      </c>
      <c r="B6" s="159" t="s">
        <v>45</v>
      </c>
      <c r="C6" s="159" t="s">
        <v>46</v>
      </c>
      <c r="D6" s="159" t="s">
        <v>47</v>
      </c>
      <c r="E6" s="159" t="s">
        <v>48</v>
      </c>
      <c r="F6" s="159" t="s">
        <v>49</v>
      </c>
      <c r="G6" s="159">
        <v>7</v>
      </c>
    </row>
    <row r="7" ht="20.25" customHeight="1" spans="1:7">
      <c r="A7" s="153" t="s">
        <v>78</v>
      </c>
      <c r="B7" s="153" t="str">
        <f>"        "&amp;"社会保障和就业支出"</f>
        <v>        社会保障和就业支出</v>
      </c>
      <c r="C7" s="64">
        <v>3777608</v>
      </c>
      <c r="D7" s="64">
        <v>3777608</v>
      </c>
      <c r="E7" s="64">
        <v>3735608</v>
      </c>
      <c r="F7" s="64">
        <v>42000</v>
      </c>
      <c r="G7" s="64"/>
    </row>
    <row r="8" ht="20.25" customHeight="1" spans="1:7">
      <c r="A8" s="162" t="s">
        <v>79</v>
      </c>
      <c r="B8" s="162" t="str">
        <f>"        "&amp;"行政事业单位养老支出"</f>
        <v>        行政事业单位养老支出</v>
      </c>
      <c r="C8" s="64">
        <v>3702800</v>
      </c>
      <c r="D8" s="64">
        <v>3702800</v>
      </c>
      <c r="E8" s="64">
        <v>3660800</v>
      </c>
      <c r="F8" s="64">
        <v>42000</v>
      </c>
      <c r="G8" s="64"/>
    </row>
    <row r="9" ht="20.25" customHeight="1" spans="1:7">
      <c r="A9" s="163" t="s">
        <v>80</v>
      </c>
      <c r="B9" s="163" t="str">
        <f>"        "&amp;"事业单位离退休"</f>
        <v>        事业单位离退休</v>
      </c>
      <c r="C9" s="64">
        <v>1890000</v>
      </c>
      <c r="D9" s="64">
        <v>1890000</v>
      </c>
      <c r="E9" s="64">
        <v>1848000</v>
      </c>
      <c r="F9" s="64">
        <v>42000</v>
      </c>
      <c r="G9" s="64"/>
    </row>
    <row r="10" ht="20.25" customHeight="1" spans="1:7">
      <c r="A10" s="163" t="s">
        <v>81</v>
      </c>
      <c r="B10" s="163" t="str">
        <f>"        "&amp;"机关事业单位基本养老保险缴费支出"</f>
        <v>        机关事业单位基本养老保险缴费支出</v>
      </c>
      <c r="C10" s="64">
        <v>1192800</v>
      </c>
      <c r="D10" s="64">
        <v>1192800</v>
      </c>
      <c r="E10" s="64">
        <v>1192800</v>
      </c>
      <c r="F10" s="64"/>
      <c r="G10" s="64"/>
    </row>
    <row r="11" ht="20.25" customHeight="1" spans="1:7">
      <c r="A11" s="163" t="s">
        <v>82</v>
      </c>
      <c r="B11" s="163" t="str">
        <f>"        "&amp;"机关事业单位职业年金缴费支出"</f>
        <v>        机关事业单位职业年金缴费支出</v>
      </c>
      <c r="C11" s="64">
        <v>620000</v>
      </c>
      <c r="D11" s="64">
        <v>620000</v>
      </c>
      <c r="E11" s="64">
        <v>620000</v>
      </c>
      <c r="F11" s="64"/>
      <c r="G11" s="64"/>
    </row>
    <row r="12" ht="20.25" customHeight="1" spans="1:7">
      <c r="A12" s="162" t="s">
        <v>83</v>
      </c>
      <c r="B12" s="162" t="str">
        <f>"        "&amp;"抚恤"</f>
        <v>        抚恤</v>
      </c>
      <c r="C12" s="64">
        <v>74808</v>
      </c>
      <c r="D12" s="64">
        <v>74808</v>
      </c>
      <c r="E12" s="64">
        <v>74808</v>
      </c>
      <c r="F12" s="64"/>
      <c r="G12" s="64"/>
    </row>
    <row r="13" ht="20.25" customHeight="1" spans="1:7">
      <c r="A13" s="163" t="s">
        <v>84</v>
      </c>
      <c r="B13" s="163" t="str">
        <f>"        "&amp;"死亡抚恤"</f>
        <v>        死亡抚恤</v>
      </c>
      <c r="C13" s="64">
        <v>74808</v>
      </c>
      <c r="D13" s="64">
        <v>74808</v>
      </c>
      <c r="E13" s="64">
        <v>74808</v>
      </c>
      <c r="F13" s="64"/>
      <c r="G13" s="64"/>
    </row>
    <row r="14" ht="20.25" customHeight="1" spans="1:7">
      <c r="A14" s="153" t="s">
        <v>85</v>
      </c>
      <c r="B14" s="153" t="str">
        <f>"        "&amp;"卫生健康支出"</f>
        <v>        卫生健康支出</v>
      </c>
      <c r="C14" s="64">
        <v>1326024.5</v>
      </c>
      <c r="D14" s="64">
        <v>1326024.5</v>
      </c>
      <c r="E14" s="64">
        <v>1326024.5</v>
      </c>
      <c r="F14" s="64"/>
      <c r="G14" s="64"/>
    </row>
    <row r="15" ht="20.25" customHeight="1" spans="1:7">
      <c r="A15" s="162" t="s">
        <v>86</v>
      </c>
      <c r="B15" s="162" t="str">
        <f>"        "&amp;"行政事业单位医疗"</f>
        <v>        行政事业单位医疗</v>
      </c>
      <c r="C15" s="64">
        <v>1326024.5</v>
      </c>
      <c r="D15" s="64">
        <v>1326024.5</v>
      </c>
      <c r="E15" s="64">
        <v>1326024.5</v>
      </c>
      <c r="F15" s="64"/>
      <c r="G15" s="64"/>
    </row>
    <row r="16" ht="20.25" customHeight="1" spans="1:7">
      <c r="A16" s="163" t="s">
        <v>88</v>
      </c>
      <c r="B16" s="163" t="str">
        <f>"        "&amp;"事业单位医疗"</f>
        <v>        事业单位医疗</v>
      </c>
      <c r="C16" s="64">
        <v>618765</v>
      </c>
      <c r="D16" s="64">
        <v>618765</v>
      </c>
      <c r="E16" s="64">
        <v>618765</v>
      </c>
      <c r="F16" s="64"/>
      <c r="G16" s="64"/>
    </row>
    <row r="17" ht="20.25" customHeight="1" spans="1:7">
      <c r="A17" s="163" t="s">
        <v>89</v>
      </c>
      <c r="B17" s="163" t="str">
        <f>"        "&amp;"公务员医疗补助"</f>
        <v>        公务员医疗补助</v>
      </c>
      <c r="C17" s="64">
        <v>624750</v>
      </c>
      <c r="D17" s="64">
        <v>624750</v>
      </c>
      <c r="E17" s="64">
        <v>624750</v>
      </c>
      <c r="F17" s="64"/>
      <c r="G17" s="64"/>
    </row>
    <row r="18" ht="20.25" customHeight="1" spans="1:7">
      <c r="A18" s="163" t="s">
        <v>90</v>
      </c>
      <c r="B18" s="163" t="str">
        <f>"        "&amp;"其他行政事业单位医疗支出"</f>
        <v>        其他行政事业单位医疗支出</v>
      </c>
      <c r="C18" s="64">
        <v>82509.5</v>
      </c>
      <c r="D18" s="64">
        <v>82509.5</v>
      </c>
      <c r="E18" s="64">
        <v>82509.5</v>
      </c>
      <c r="F18" s="64"/>
      <c r="G18" s="64"/>
    </row>
    <row r="19" ht="20.25" customHeight="1" spans="1:7">
      <c r="A19" s="153" t="s">
        <v>91</v>
      </c>
      <c r="B19" s="153" t="str">
        <f>"        "&amp;"农林水支出"</f>
        <v>        农林水支出</v>
      </c>
      <c r="C19" s="64">
        <v>17868498.83</v>
      </c>
      <c r="D19" s="64">
        <v>17868498.83</v>
      </c>
      <c r="E19" s="64">
        <v>11384758.75</v>
      </c>
      <c r="F19" s="64">
        <v>1117640.08</v>
      </c>
      <c r="G19" s="64">
        <v>5366100</v>
      </c>
    </row>
    <row r="20" ht="20.25" customHeight="1" spans="1:7">
      <c r="A20" s="162" t="s">
        <v>92</v>
      </c>
      <c r="B20" s="162" t="str">
        <f>"        "&amp;"水利"</f>
        <v>        水利</v>
      </c>
      <c r="C20" s="64">
        <v>17868498.83</v>
      </c>
      <c r="D20" s="64">
        <v>17868498.83</v>
      </c>
      <c r="E20" s="64">
        <v>11384758.75</v>
      </c>
      <c r="F20" s="64">
        <v>1117640.08</v>
      </c>
      <c r="G20" s="64">
        <v>5366100</v>
      </c>
    </row>
    <row r="21" ht="20.25" customHeight="1" spans="1:7">
      <c r="A21" s="163" t="s">
        <v>93</v>
      </c>
      <c r="B21" s="163" t="str">
        <f>"        "&amp;"水资源节约管理与保护"</f>
        <v>        水资源节约管理与保护</v>
      </c>
      <c r="C21" s="64">
        <v>17868498.83</v>
      </c>
      <c r="D21" s="64">
        <v>17868498.83</v>
      </c>
      <c r="E21" s="64">
        <v>11384758.75</v>
      </c>
      <c r="F21" s="64">
        <v>1117640.08</v>
      </c>
      <c r="G21" s="64">
        <v>5366100</v>
      </c>
    </row>
    <row r="22" ht="20.25" customHeight="1" spans="1:7">
      <c r="A22" s="153" t="s">
        <v>94</v>
      </c>
      <c r="B22" s="153" t="str">
        <f>"        "&amp;"住房保障支出"</f>
        <v>        住房保障支出</v>
      </c>
      <c r="C22" s="64">
        <v>1368564</v>
      </c>
      <c r="D22" s="64">
        <v>1368564</v>
      </c>
      <c r="E22" s="64">
        <v>1368564</v>
      </c>
      <c r="F22" s="64"/>
      <c r="G22" s="64"/>
    </row>
    <row r="23" ht="20.25" customHeight="1" spans="1:7">
      <c r="A23" s="162" t="s">
        <v>95</v>
      </c>
      <c r="B23" s="162" t="str">
        <f>"        "&amp;"住房改革支出"</f>
        <v>        住房改革支出</v>
      </c>
      <c r="C23" s="64">
        <v>1368564</v>
      </c>
      <c r="D23" s="64">
        <v>1368564</v>
      </c>
      <c r="E23" s="64">
        <v>1368564</v>
      </c>
      <c r="F23" s="64"/>
      <c r="G23" s="64"/>
    </row>
    <row r="24" ht="20.25" customHeight="1" spans="1:7">
      <c r="A24" s="163" t="s">
        <v>96</v>
      </c>
      <c r="B24" s="163" t="str">
        <f>"        "&amp;"住房公积金"</f>
        <v>        住房公积金</v>
      </c>
      <c r="C24" s="64">
        <v>1336992</v>
      </c>
      <c r="D24" s="64">
        <v>1336992</v>
      </c>
      <c r="E24" s="64">
        <v>1336992</v>
      </c>
      <c r="F24" s="64"/>
      <c r="G24" s="64"/>
    </row>
    <row r="25" ht="20.25" customHeight="1" spans="1:7">
      <c r="A25" s="163" t="s">
        <v>97</v>
      </c>
      <c r="B25" s="163" t="str">
        <f>"        "&amp;"购房补贴"</f>
        <v>        购房补贴</v>
      </c>
      <c r="C25" s="64">
        <v>31572</v>
      </c>
      <c r="D25" s="64">
        <v>31572</v>
      </c>
      <c r="E25" s="64">
        <v>31572</v>
      </c>
      <c r="F25" s="64"/>
      <c r="G25" s="64"/>
    </row>
    <row r="26" ht="20.25" customHeight="1" spans="1:7">
      <c r="A26" s="155" t="s">
        <v>30</v>
      </c>
      <c r="B26" s="153"/>
      <c r="C26" s="157">
        <v>24340695.33</v>
      </c>
      <c r="D26" s="157">
        <v>24340695.33</v>
      </c>
      <c r="E26" s="157">
        <v>17814955.25</v>
      </c>
      <c r="F26" s="157">
        <v>1159640.08</v>
      </c>
      <c r="G26" s="157">
        <v>5366100</v>
      </c>
    </row>
  </sheetData>
  <mergeCells count="8">
    <mergeCell ref="A1:G1"/>
    <mergeCell ref="A2:G2"/>
    <mergeCell ref="A3:F3"/>
    <mergeCell ref="A4:B4"/>
    <mergeCell ref="D4:F4"/>
    <mergeCell ref="A26:B26"/>
    <mergeCell ref="C4:C5"/>
    <mergeCell ref="G4:G5"/>
  </mergeCells>
  <pageMargins left="0.75" right="0.75" top="1" bottom="1" header="0.5" footer="0.5"/>
  <pageSetup paperSize="1" scale="8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51" t="s">
        <v>113</v>
      </c>
      <c r="B1" s="151"/>
      <c r="C1" s="151"/>
      <c r="D1" s="151"/>
      <c r="E1" s="151"/>
      <c r="F1" s="151"/>
    </row>
    <row r="2" ht="28.5" customHeight="1" spans="1:6">
      <c r="A2" s="152" t="s">
        <v>114</v>
      </c>
      <c r="B2" s="152"/>
      <c r="C2" s="152"/>
      <c r="D2" s="152"/>
      <c r="E2" s="152"/>
      <c r="F2" s="152"/>
    </row>
    <row r="3" ht="20.25" customHeight="1" spans="1:6">
      <c r="A3" s="153" t="str">
        <f>"单位名称："&amp;"玉溪市中心城区水资源调度管理局"</f>
        <v>单位名称：玉溪市中心城区水资源调度管理局</v>
      </c>
      <c r="B3" s="153"/>
      <c r="C3" s="153"/>
      <c r="D3" s="153"/>
      <c r="E3" s="153"/>
      <c r="F3" s="151" t="s">
        <v>2</v>
      </c>
    </row>
    <row r="4" ht="20.25" customHeight="1" spans="1:6">
      <c r="A4" s="154" t="s">
        <v>115</v>
      </c>
      <c r="B4" s="154" t="s">
        <v>116</v>
      </c>
      <c r="C4" s="154" t="s">
        <v>117</v>
      </c>
      <c r="D4" s="154"/>
      <c r="E4" s="154"/>
      <c r="F4" s="154"/>
    </row>
    <row r="5" ht="35.25" customHeight="1" spans="1:6">
      <c r="A5" s="154"/>
      <c r="B5" s="154"/>
      <c r="C5" s="154" t="s">
        <v>32</v>
      </c>
      <c r="D5" s="154" t="s">
        <v>118</v>
      </c>
      <c r="E5" s="154" t="s">
        <v>119</v>
      </c>
      <c r="F5" s="154" t="s">
        <v>120</v>
      </c>
    </row>
    <row r="6" ht="20.25" customHeight="1" spans="1:6">
      <c r="A6" s="159" t="s">
        <v>44</v>
      </c>
      <c r="B6" s="159">
        <v>2</v>
      </c>
      <c r="C6" s="159">
        <v>3</v>
      </c>
      <c r="D6" s="159">
        <v>4</v>
      </c>
      <c r="E6" s="159">
        <v>5</v>
      </c>
      <c r="F6" s="159">
        <v>6</v>
      </c>
    </row>
    <row r="7" ht="20.25" customHeight="1" spans="1:6">
      <c r="A7" s="64">
        <v>102400</v>
      </c>
      <c r="B7" s="64"/>
      <c r="C7" s="64">
        <v>87400</v>
      </c>
      <c r="D7" s="64"/>
      <c r="E7" s="157">
        <v>87400</v>
      </c>
      <c r="F7" s="64">
        <v>15000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topLeftCell="A26" workbookViewId="0">
      <selection activeCell="B13" sqref="B1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t="s">
        <v>121</v>
      </c>
      <c r="B1" s="151"/>
      <c r="C1" s="151"/>
      <c r="D1" s="151"/>
      <c r="E1" s="151"/>
      <c r="F1" s="151"/>
      <c r="G1" s="151"/>
      <c r="H1" s="151"/>
      <c r="I1" s="151"/>
      <c r="J1" s="151"/>
      <c r="K1" s="151"/>
      <c r="L1" s="151"/>
      <c r="M1" s="151"/>
      <c r="N1" s="151"/>
      <c r="O1" s="151"/>
      <c r="P1" s="151"/>
      <c r="Q1" s="151"/>
      <c r="R1" s="151"/>
      <c r="S1" s="151"/>
      <c r="T1" s="151"/>
      <c r="U1" s="151"/>
      <c r="V1" s="151"/>
      <c r="W1" s="151"/>
    </row>
    <row r="2" ht="28.5" customHeight="1" spans="1:23">
      <c r="A2" s="152" t="s">
        <v>122</v>
      </c>
      <c r="B2" s="152"/>
      <c r="C2" s="152" t="s">
        <v>123</v>
      </c>
      <c r="D2" s="152"/>
      <c r="E2" s="152"/>
      <c r="F2" s="152"/>
      <c r="G2" s="152"/>
      <c r="H2" s="152"/>
      <c r="I2" s="152"/>
      <c r="J2" s="152"/>
      <c r="K2" s="152"/>
      <c r="L2" s="152"/>
      <c r="M2" s="152"/>
      <c r="N2" s="152"/>
      <c r="O2" s="152"/>
      <c r="P2" s="152"/>
      <c r="Q2" s="152"/>
      <c r="R2" s="152"/>
      <c r="S2" s="152"/>
      <c r="T2" s="152"/>
      <c r="U2" s="152"/>
      <c r="V2" s="152"/>
      <c r="W2" s="152"/>
    </row>
    <row r="3" ht="19.5" customHeight="1" spans="1:23">
      <c r="A3" s="153" t="str">
        <f>"单位名称："&amp;"玉溪市中心城区水资源调度管理局"</f>
        <v>单位名称：玉溪市中心城区水资源调度管理局</v>
      </c>
      <c r="B3" s="153"/>
      <c r="C3" s="153"/>
      <c r="D3" s="153"/>
      <c r="E3" s="153"/>
      <c r="F3" s="153"/>
      <c r="G3" s="153"/>
      <c r="H3" s="153"/>
      <c r="I3" s="153"/>
      <c r="J3" s="153"/>
      <c r="K3" s="153"/>
      <c r="L3" s="153"/>
      <c r="M3" s="153"/>
      <c r="N3" s="153"/>
      <c r="O3" s="153"/>
      <c r="P3" s="153"/>
      <c r="Q3" s="153"/>
      <c r="R3" s="151"/>
      <c r="S3" s="151"/>
      <c r="T3" s="151"/>
      <c r="U3" s="151"/>
      <c r="V3" s="151"/>
      <c r="W3" s="151" t="s">
        <v>2</v>
      </c>
    </row>
    <row r="4" ht="19.5" customHeight="1" spans="1:23">
      <c r="A4" s="154" t="s">
        <v>124</v>
      </c>
      <c r="B4" s="154" t="s">
        <v>125</v>
      </c>
      <c r="C4" s="154" t="s">
        <v>126</v>
      </c>
      <c r="D4" s="154" t="s">
        <v>127</v>
      </c>
      <c r="E4" s="154" t="s">
        <v>128</v>
      </c>
      <c r="F4" s="154" t="s">
        <v>129</v>
      </c>
      <c r="G4" s="154" t="s">
        <v>130</v>
      </c>
      <c r="H4" s="154" t="s">
        <v>131</v>
      </c>
      <c r="I4" s="154"/>
      <c r="J4" s="154"/>
      <c r="K4" s="154"/>
      <c r="L4" s="154"/>
      <c r="M4" s="154"/>
      <c r="N4" s="154"/>
      <c r="O4" s="154"/>
      <c r="P4" s="154"/>
      <c r="Q4" s="154"/>
      <c r="R4" s="154"/>
      <c r="S4" s="154"/>
      <c r="T4" s="154"/>
      <c r="U4" s="154"/>
      <c r="V4" s="154"/>
      <c r="W4" s="154"/>
    </row>
    <row r="5" ht="19.5" customHeight="1" spans="1:23">
      <c r="A5" s="154"/>
      <c r="B5" s="154"/>
      <c r="C5" s="154"/>
      <c r="D5" s="154"/>
      <c r="E5" s="154"/>
      <c r="F5" s="154"/>
      <c r="G5" s="154"/>
      <c r="H5" s="154" t="s">
        <v>30</v>
      </c>
      <c r="I5" s="154" t="s">
        <v>33</v>
      </c>
      <c r="J5" s="154"/>
      <c r="K5" s="154"/>
      <c r="L5" s="154"/>
      <c r="M5" s="154"/>
      <c r="N5" s="154" t="s">
        <v>132</v>
      </c>
      <c r="O5" s="154"/>
      <c r="P5" s="154"/>
      <c r="Q5" s="154" t="s">
        <v>36</v>
      </c>
      <c r="R5" s="154" t="s">
        <v>70</v>
      </c>
      <c r="S5" s="154"/>
      <c r="T5" s="154"/>
      <c r="U5" s="154"/>
      <c r="V5" s="154"/>
      <c r="W5" s="154"/>
    </row>
    <row r="6" ht="41.25" customHeight="1" spans="1:23">
      <c r="A6" s="154"/>
      <c r="B6" s="154"/>
      <c r="C6" s="154"/>
      <c r="D6" s="154"/>
      <c r="E6" s="154"/>
      <c r="F6" s="154"/>
      <c r="G6" s="154"/>
      <c r="H6" s="154"/>
      <c r="I6" s="154" t="s">
        <v>133</v>
      </c>
      <c r="J6" s="154" t="s">
        <v>134</v>
      </c>
      <c r="K6" s="154" t="s">
        <v>135</v>
      </c>
      <c r="L6" s="154" t="s">
        <v>136</v>
      </c>
      <c r="M6" s="154" t="s">
        <v>137</v>
      </c>
      <c r="N6" s="154" t="s">
        <v>33</v>
      </c>
      <c r="O6" s="154" t="s">
        <v>34</v>
      </c>
      <c r="P6" s="154" t="s">
        <v>35</v>
      </c>
      <c r="Q6" s="154"/>
      <c r="R6" s="154" t="s">
        <v>32</v>
      </c>
      <c r="S6" s="154" t="s">
        <v>39</v>
      </c>
      <c r="T6" s="154" t="s">
        <v>138</v>
      </c>
      <c r="U6" s="154" t="s">
        <v>41</v>
      </c>
      <c r="V6" s="154" t="s">
        <v>42</v>
      </c>
      <c r="W6" s="154" t="s">
        <v>43</v>
      </c>
    </row>
    <row r="7" ht="20.25" customHeight="1" spans="1:23">
      <c r="A7" s="155" t="s">
        <v>44</v>
      </c>
      <c r="B7" s="155" t="s">
        <v>45</v>
      </c>
      <c r="C7" s="155" t="s">
        <v>46</v>
      </c>
      <c r="D7" s="155" t="s">
        <v>47</v>
      </c>
      <c r="E7" s="155" t="s">
        <v>48</v>
      </c>
      <c r="F7" s="155" t="s">
        <v>49</v>
      </c>
      <c r="G7" s="155" t="s">
        <v>50</v>
      </c>
      <c r="H7" s="155" t="s">
        <v>51</v>
      </c>
      <c r="I7" s="155" t="s">
        <v>52</v>
      </c>
      <c r="J7" s="155" t="s">
        <v>53</v>
      </c>
      <c r="K7" s="155" t="s">
        <v>54</v>
      </c>
      <c r="L7" s="155" t="s">
        <v>55</v>
      </c>
      <c r="M7" s="155" t="s">
        <v>56</v>
      </c>
      <c r="N7" s="155" t="s">
        <v>57</v>
      </c>
      <c r="O7" s="155" t="s">
        <v>58</v>
      </c>
      <c r="P7" s="155" t="s">
        <v>59</v>
      </c>
      <c r="Q7" s="155" t="s">
        <v>60</v>
      </c>
      <c r="R7" s="155" t="s">
        <v>61</v>
      </c>
      <c r="S7" s="155" t="s">
        <v>62</v>
      </c>
      <c r="T7" s="155" t="s">
        <v>139</v>
      </c>
      <c r="U7" s="155" t="s">
        <v>140</v>
      </c>
      <c r="V7" s="155" t="s">
        <v>141</v>
      </c>
      <c r="W7" s="155" t="s">
        <v>142</v>
      </c>
    </row>
    <row r="8" ht="20.25" customHeight="1" spans="1:23">
      <c r="A8" s="156" t="s">
        <v>64</v>
      </c>
      <c r="C8" s="153"/>
      <c r="D8" s="153"/>
      <c r="E8" s="153"/>
      <c r="G8" s="153"/>
      <c r="H8" s="157">
        <v>18974595.33</v>
      </c>
      <c r="I8" s="64">
        <v>18974595.33</v>
      </c>
      <c r="J8" s="64">
        <v>11685879.82</v>
      </c>
      <c r="K8" s="64"/>
      <c r="L8" s="64">
        <v>7288715.51</v>
      </c>
      <c r="M8" s="64"/>
      <c r="N8" s="64"/>
      <c r="O8" s="64"/>
      <c r="P8" s="64"/>
      <c r="Q8" s="64"/>
      <c r="R8" s="64"/>
      <c r="S8" s="64"/>
      <c r="T8" s="64"/>
      <c r="U8" s="64"/>
      <c r="V8" s="64"/>
      <c r="W8" s="64"/>
    </row>
    <row r="9" ht="20.25" customHeight="1" spans="1:23">
      <c r="A9" s="156" t="str">
        <f t="shared" ref="A9:A46" si="0">"    "&amp;"玉溪市中心城区水资源调度管理局"</f>
        <v>    玉溪市中心城区水资源调度管理局</v>
      </c>
      <c r="B9" s="158" t="s">
        <v>143</v>
      </c>
      <c r="C9" s="153" t="s">
        <v>144</v>
      </c>
      <c r="D9" s="153" t="s">
        <v>93</v>
      </c>
      <c r="E9" s="153" t="s">
        <v>145</v>
      </c>
      <c r="F9" s="153" t="s">
        <v>146</v>
      </c>
      <c r="G9" s="153" t="s">
        <v>147</v>
      </c>
      <c r="H9" s="157">
        <v>3884136</v>
      </c>
      <c r="I9" s="64">
        <v>3884136</v>
      </c>
      <c r="J9" s="64">
        <v>1699309.5</v>
      </c>
      <c r="K9" s="64"/>
      <c r="L9" s="64">
        <v>2184826.5</v>
      </c>
      <c r="M9" s="64"/>
      <c r="N9" s="64"/>
      <c r="O9" s="64"/>
      <c r="P9" s="64"/>
      <c r="Q9" s="64"/>
      <c r="R9" s="64"/>
      <c r="S9" s="64"/>
      <c r="T9" s="64"/>
      <c r="U9" s="64"/>
      <c r="V9" s="64"/>
      <c r="W9" s="64"/>
    </row>
    <row r="10" ht="20.25" customHeight="1" spans="1:23">
      <c r="A10" s="156" t="str">
        <f t="shared" si="0"/>
        <v>    玉溪市中心城区水资源调度管理局</v>
      </c>
      <c r="B10" s="153" t="s">
        <v>143</v>
      </c>
      <c r="C10" s="153" t="s">
        <v>144</v>
      </c>
      <c r="D10" s="153" t="s">
        <v>93</v>
      </c>
      <c r="E10" s="153" t="s">
        <v>145</v>
      </c>
      <c r="F10" s="153" t="s">
        <v>148</v>
      </c>
      <c r="G10" s="153" t="s">
        <v>149</v>
      </c>
      <c r="H10" s="157">
        <v>62232</v>
      </c>
      <c r="I10" s="64">
        <v>62232</v>
      </c>
      <c r="J10" s="64">
        <v>27226.5</v>
      </c>
      <c r="K10" s="153"/>
      <c r="L10" s="64">
        <v>35005.5</v>
      </c>
      <c r="M10" s="153"/>
      <c r="N10" s="64"/>
      <c r="O10" s="64"/>
      <c r="P10" s="153"/>
      <c r="Q10" s="64"/>
      <c r="R10" s="64"/>
      <c r="S10" s="64"/>
      <c r="T10" s="64"/>
      <c r="U10" s="64"/>
      <c r="V10" s="64"/>
      <c r="W10" s="64"/>
    </row>
    <row r="11" ht="20.25" customHeight="1" spans="1:23">
      <c r="A11" s="153" t="str">
        <f t="shared" si="0"/>
        <v>    玉溪市中心城区水资源调度管理局</v>
      </c>
      <c r="B11" s="153" t="s">
        <v>143</v>
      </c>
      <c r="C11" s="153" t="s">
        <v>144</v>
      </c>
      <c r="D11" s="153" t="s">
        <v>93</v>
      </c>
      <c r="E11" s="153" t="s">
        <v>145</v>
      </c>
      <c r="F11" s="153" t="s">
        <v>150</v>
      </c>
      <c r="G11" s="153" t="s">
        <v>151</v>
      </c>
      <c r="H11" s="157">
        <v>965340</v>
      </c>
      <c r="I11" s="64">
        <v>965340</v>
      </c>
      <c r="J11" s="64">
        <v>422336.25</v>
      </c>
      <c r="K11" s="153"/>
      <c r="L11" s="64">
        <v>543003.75</v>
      </c>
      <c r="M11" s="153"/>
      <c r="N11" s="64"/>
      <c r="O11" s="64"/>
      <c r="P11" s="153"/>
      <c r="Q11" s="64"/>
      <c r="R11" s="64"/>
      <c r="S11" s="64"/>
      <c r="T11" s="64"/>
      <c r="U11" s="64"/>
      <c r="V11" s="64"/>
      <c r="W11" s="64"/>
    </row>
    <row r="12" ht="20.25" customHeight="1" spans="1:23">
      <c r="A12" s="153" t="str">
        <f t="shared" si="0"/>
        <v>    玉溪市中心城区水资源调度管理局</v>
      </c>
      <c r="B12" s="153" t="s">
        <v>143</v>
      </c>
      <c r="C12" s="153" t="s">
        <v>144</v>
      </c>
      <c r="D12" s="153" t="s">
        <v>97</v>
      </c>
      <c r="E12" s="153" t="s">
        <v>152</v>
      </c>
      <c r="F12" s="153" t="s">
        <v>148</v>
      </c>
      <c r="G12" s="153" t="s">
        <v>149</v>
      </c>
      <c r="H12" s="157">
        <v>31572</v>
      </c>
      <c r="I12" s="64">
        <v>31572</v>
      </c>
      <c r="J12" s="64"/>
      <c r="K12" s="153"/>
      <c r="L12" s="64">
        <v>31572</v>
      </c>
      <c r="M12" s="153"/>
      <c r="N12" s="64"/>
      <c r="O12" s="64"/>
      <c r="P12" s="153"/>
      <c r="Q12" s="64"/>
      <c r="R12" s="64"/>
      <c r="S12" s="64"/>
      <c r="T12" s="64"/>
      <c r="U12" s="64"/>
      <c r="V12" s="64"/>
      <c r="W12" s="64"/>
    </row>
    <row r="13" ht="20.25" customHeight="1" spans="1:23">
      <c r="A13" s="153" t="str">
        <f t="shared" si="0"/>
        <v>    玉溪市中心城区水资源调度管理局</v>
      </c>
      <c r="B13" s="153" t="s">
        <v>153</v>
      </c>
      <c r="C13" s="153" t="s">
        <v>154</v>
      </c>
      <c r="D13" s="153" t="s">
        <v>81</v>
      </c>
      <c r="E13" s="153" t="s">
        <v>155</v>
      </c>
      <c r="F13" s="153" t="s">
        <v>156</v>
      </c>
      <c r="G13" s="153" t="s">
        <v>157</v>
      </c>
      <c r="H13" s="157">
        <v>1192800</v>
      </c>
      <c r="I13" s="64">
        <v>1192800</v>
      </c>
      <c r="J13" s="64">
        <v>298200</v>
      </c>
      <c r="K13" s="153"/>
      <c r="L13" s="64">
        <v>894600</v>
      </c>
      <c r="M13" s="153"/>
      <c r="N13" s="64"/>
      <c r="O13" s="64"/>
      <c r="P13" s="153"/>
      <c r="Q13" s="64"/>
      <c r="R13" s="64"/>
      <c r="S13" s="64"/>
      <c r="T13" s="64"/>
      <c r="U13" s="64"/>
      <c r="V13" s="64"/>
      <c r="W13" s="64"/>
    </row>
    <row r="14" ht="20.25" customHeight="1" spans="1:23">
      <c r="A14" s="153" t="str">
        <f t="shared" si="0"/>
        <v>    玉溪市中心城区水资源调度管理局</v>
      </c>
      <c r="B14" s="153" t="s">
        <v>153</v>
      </c>
      <c r="C14" s="153" t="s">
        <v>154</v>
      </c>
      <c r="D14" s="153" t="s">
        <v>87</v>
      </c>
      <c r="E14" s="153" t="s">
        <v>158</v>
      </c>
      <c r="F14" s="153" t="s">
        <v>159</v>
      </c>
      <c r="G14" s="153" t="s">
        <v>160</v>
      </c>
      <c r="H14" s="157"/>
      <c r="I14" s="64"/>
      <c r="J14" s="64"/>
      <c r="K14" s="153"/>
      <c r="L14" s="64"/>
      <c r="M14" s="153"/>
      <c r="N14" s="64"/>
      <c r="O14" s="64"/>
      <c r="P14" s="153"/>
      <c r="Q14" s="64"/>
      <c r="R14" s="64"/>
      <c r="S14" s="64"/>
      <c r="T14" s="64"/>
      <c r="U14" s="64"/>
      <c r="V14" s="64"/>
      <c r="W14" s="64"/>
    </row>
    <row r="15" ht="20.25" customHeight="1" spans="1:23">
      <c r="A15" s="153" t="str">
        <f t="shared" si="0"/>
        <v>    玉溪市中心城区水资源调度管理局</v>
      </c>
      <c r="B15" s="153" t="s">
        <v>153</v>
      </c>
      <c r="C15" s="153" t="s">
        <v>154</v>
      </c>
      <c r="D15" s="153" t="s">
        <v>87</v>
      </c>
      <c r="E15" s="153" t="s">
        <v>158</v>
      </c>
      <c r="F15" s="153" t="s">
        <v>161</v>
      </c>
      <c r="G15" s="153" t="s">
        <v>162</v>
      </c>
      <c r="H15" s="157"/>
      <c r="I15" s="64"/>
      <c r="J15" s="64"/>
      <c r="K15" s="153"/>
      <c r="L15" s="64"/>
      <c r="M15" s="153"/>
      <c r="N15" s="64"/>
      <c r="O15" s="64"/>
      <c r="P15" s="153"/>
      <c r="Q15" s="64"/>
      <c r="R15" s="64"/>
      <c r="S15" s="64"/>
      <c r="T15" s="64"/>
      <c r="U15" s="64"/>
      <c r="V15" s="64"/>
      <c r="W15" s="64"/>
    </row>
    <row r="16" ht="20.25" customHeight="1" spans="1:23">
      <c r="A16" s="153" t="str">
        <f t="shared" si="0"/>
        <v>    玉溪市中心城区水资源调度管理局</v>
      </c>
      <c r="B16" s="153" t="s">
        <v>153</v>
      </c>
      <c r="C16" s="153" t="s">
        <v>154</v>
      </c>
      <c r="D16" s="153" t="s">
        <v>88</v>
      </c>
      <c r="E16" s="153" t="s">
        <v>163</v>
      </c>
      <c r="F16" s="153" t="s">
        <v>159</v>
      </c>
      <c r="G16" s="153" t="s">
        <v>160</v>
      </c>
      <c r="H16" s="157">
        <v>618765</v>
      </c>
      <c r="I16" s="64">
        <v>618765</v>
      </c>
      <c r="J16" s="64">
        <v>154691.25</v>
      </c>
      <c r="K16" s="153"/>
      <c r="L16" s="64">
        <v>464073.75</v>
      </c>
      <c r="M16" s="153"/>
      <c r="N16" s="64"/>
      <c r="O16" s="64"/>
      <c r="P16" s="153"/>
      <c r="Q16" s="64"/>
      <c r="R16" s="64"/>
      <c r="S16" s="64"/>
      <c r="T16" s="64"/>
      <c r="U16" s="64"/>
      <c r="V16" s="64"/>
      <c r="W16" s="64"/>
    </row>
    <row r="17" ht="20.25" customHeight="1" spans="1:23">
      <c r="A17" s="153" t="str">
        <f t="shared" si="0"/>
        <v>    玉溪市中心城区水资源调度管理局</v>
      </c>
      <c r="B17" s="153" t="s">
        <v>153</v>
      </c>
      <c r="C17" s="153" t="s">
        <v>154</v>
      </c>
      <c r="D17" s="153" t="s">
        <v>88</v>
      </c>
      <c r="E17" s="153" t="s">
        <v>163</v>
      </c>
      <c r="F17" s="153" t="s">
        <v>161</v>
      </c>
      <c r="G17" s="153" t="s">
        <v>162</v>
      </c>
      <c r="H17" s="157"/>
      <c r="I17" s="64"/>
      <c r="J17" s="64"/>
      <c r="K17" s="153"/>
      <c r="L17" s="64"/>
      <c r="M17" s="153"/>
      <c r="N17" s="64"/>
      <c r="O17" s="64"/>
      <c r="P17" s="153"/>
      <c r="Q17" s="64"/>
      <c r="R17" s="64"/>
      <c r="S17" s="64"/>
      <c r="T17" s="64"/>
      <c r="U17" s="64"/>
      <c r="V17" s="64"/>
      <c r="W17" s="64"/>
    </row>
    <row r="18" ht="20.25" customHeight="1" spans="1:23">
      <c r="A18" s="153" t="str">
        <f t="shared" si="0"/>
        <v>    玉溪市中心城区水资源调度管理局</v>
      </c>
      <c r="B18" s="153" t="s">
        <v>153</v>
      </c>
      <c r="C18" s="153" t="s">
        <v>154</v>
      </c>
      <c r="D18" s="153" t="s">
        <v>89</v>
      </c>
      <c r="E18" s="153" t="s">
        <v>164</v>
      </c>
      <c r="F18" s="153" t="s">
        <v>165</v>
      </c>
      <c r="G18" s="153" t="s">
        <v>166</v>
      </c>
      <c r="H18" s="157">
        <v>624750</v>
      </c>
      <c r="I18" s="64">
        <v>624750</v>
      </c>
      <c r="J18" s="64">
        <v>156187.5</v>
      </c>
      <c r="K18" s="153"/>
      <c r="L18" s="64">
        <v>468562.5</v>
      </c>
      <c r="M18" s="153"/>
      <c r="N18" s="64"/>
      <c r="O18" s="64"/>
      <c r="P18" s="153"/>
      <c r="Q18" s="64"/>
      <c r="R18" s="64"/>
      <c r="S18" s="64"/>
      <c r="T18" s="64"/>
      <c r="U18" s="64"/>
      <c r="V18" s="64"/>
      <c r="W18" s="64"/>
    </row>
    <row r="19" ht="20.25" customHeight="1" spans="1:23">
      <c r="A19" s="153" t="str">
        <f t="shared" si="0"/>
        <v>    玉溪市中心城区水资源调度管理局</v>
      </c>
      <c r="B19" s="153" t="s">
        <v>153</v>
      </c>
      <c r="C19" s="153" t="s">
        <v>154</v>
      </c>
      <c r="D19" s="153" t="s">
        <v>90</v>
      </c>
      <c r="E19" s="153" t="s">
        <v>167</v>
      </c>
      <c r="F19" s="153" t="s">
        <v>168</v>
      </c>
      <c r="G19" s="153" t="s">
        <v>169</v>
      </c>
      <c r="H19" s="157">
        <v>82509.5</v>
      </c>
      <c r="I19" s="64">
        <v>82509.5</v>
      </c>
      <c r="J19" s="64">
        <v>59585.38</v>
      </c>
      <c r="K19" s="153"/>
      <c r="L19" s="64">
        <v>22924.12</v>
      </c>
      <c r="M19" s="153"/>
      <c r="N19" s="64"/>
      <c r="O19" s="64"/>
      <c r="P19" s="153"/>
      <c r="Q19" s="64"/>
      <c r="R19" s="64"/>
      <c r="S19" s="64"/>
      <c r="T19" s="64"/>
      <c r="U19" s="64"/>
      <c r="V19" s="64"/>
      <c r="W19" s="64"/>
    </row>
    <row r="20" ht="20.25" customHeight="1" spans="1:23">
      <c r="A20" s="153" t="str">
        <f t="shared" si="0"/>
        <v>    玉溪市中心城区水资源调度管理局</v>
      </c>
      <c r="B20" s="153" t="s">
        <v>153</v>
      </c>
      <c r="C20" s="153" t="s">
        <v>154</v>
      </c>
      <c r="D20" s="153" t="s">
        <v>93</v>
      </c>
      <c r="E20" s="153" t="s">
        <v>145</v>
      </c>
      <c r="F20" s="153" t="s">
        <v>168</v>
      </c>
      <c r="G20" s="153" t="s">
        <v>169</v>
      </c>
      <c r="H20" s="157">
        <v>54450.75</v>
      </c>
      <c r="I20" s="64">
        <v>54450.75</v>
      </c>
      <c r="J20" s="64">
        <v>13612.69</v>
      </c>
      <c r="K20" s="153"/>
      <c r="L20" s="64">
        <v>40838.06</v>
      </c>
      <c r="M20" s="153"/>
      <c r="N20" s="64"/>
      <c r="O20" s="64"/>
      <c r="P20" s="153"/>
      <c r="Q20" s="64"/>
      <c r="R20" s="64"/>
      <c r="S20" s="64"/>
      <c r="T20" s="64"/>
      <c r="U20" s="64"/>
      <c r="V20" s="64"/>
      <c r="W20" s="64"/>
    </row>
    <row r="21" ht="20.25" customHeight="1" spans="1:23">
      <c r="A21" s="153" t="str">
        <f t="shared" si="0"/>
        <v>    玉溪市中心城区水资源调度管理局</v>
      </c>
      <c r="B21" s="153" t="s">
        <v>170</v>
      </c>
      <c r="C21" s="153" t="s">
        <v>171</v>
      </c>
      <c r="D21" s="153" t="s">
        <v>96</v>
      </c>
      <c r="E21" s="153" t="s">
        <v>171</v>
      </c>
      <c r="F21" s="153" t="s">
        <v>172</v>
      </c>
      <c r="G21" s="153" t="s">
        <v>171</v>
      </c>
      <c r="H21" s="157">
        <v>1336992</v>
      </c>
      <c r="I21" s="64">
        <v>1336992</v>
      </c>
      <c r="J21" s="64">
        <v>334248</v>
      </c>
      <c r="K21" s="153"/>
      <c r="L21" s="64">
        <v>1002744</v>
      </c>
      <c r="M21" s="153"/>
      <c r="N21" s="64"/>
      <c r="O21" s="64"/>
      <c r="P21" s="153"/>
      <c r="Q21" s="64"/>
      <c r="R21" s="64"/>
      <c r="S21" s="64"/>
      <c r="T21" s="64"/>
      <c r="U21" s="64"/>
      <c r="V21" s="64"/>
      <c r="W21" s="64"/>
    </row>
    <row r="22" ht="20.25" customHeight="1" spans="1:23">
      <c r="A22" s="153" t="str">
        <f t="shared" si="0"/>
        <v>    玉溪市中心城区水资源调度管理局</v>
      </c>
      <c r="B22" s="153" t="s">
        <v>173</v>
      </c>
      <c r="C22" s="153" t="s">
        <v>174</v>
      </c>
      <c r="D22" s="153" t="s">
        <v>80</v>
      </c>
      <c r="E22" s="153" t="s">
        <v>175</v>
      </c>
      <c r="F22" s="153" t="s">
        <v>176</v>
      </c>
      <c r="G22" s="153" t="s">
        <v>177</v>
      </c>
      <c r="H22" s="157">
        <v>1848000</v>
      </c>
      <c r="I22" s="64">
        <v>1848000</v>
      </c>
      <c r="J22" s="64">
        <v>1848000</v>
      </c>
      <c r="K22" s="153"/>
      <c r="L22" s="64"/>
      <c r="M22" s="153"/>
      <c r="N22" s="64"/>
      <c r="O22" s="64"/>
      <c r="P22" s="153"/>
      <c r="Q22" s="64"/>
      <c r="R22" s="64"/>
      <c r="S22" s="64"/>
      <c r="T22" s="64"/>
      <c r="U22" s="64"/>
      <c r="V22" s="64"/>
      <c r="W22" s="64"/>
    </row>
    <row r="23" ht="20.25" customHeight="1" spans="1:23">
      <c r="A23" s="153" t="str">
        <f t="shared" si="0"/>
        <v>    玉溪市中心城区水资源调度管理局</v>
      </c>
      <c r="B23" s="153" t="s">
        <v>178</v>
      </c>
      <c r="C23" s="153" t="s">
        <v>179</v>
      </c>
      <c r="D23" s="153" t="s">
        <v>93</v>
      </c>
      <c r="E23" s="153" t="s">
        <v>145</v>
      </c>
      <c r="F23" s="153" t="s">
        <v>180</v>
      </c>
      <c r="G23" s="153" t="s">
        <v>179</v>
      </c>
      <c r="H23" s="157">
        <v>149740.08</v>
      </c>
      <c r="I23" s="64">
        <v>149740.08</v>
      </c>
      <c r="J23" s="64"/>
      <c r="K23" s="153"/>
      <c r="L23" s="64">
        <v>149740.08</v>
      </c>
      <c r="M23" s="153"/>
      <c r="N23" s="64"/>
      <c r="O23" s="64"/>
      <c r="P23" s="153"/>
      <c r="Q23" s="64"/>
      <c r="R23" s="64"/>
      <c r="S23" s="64"/>
      <c r="T23" s="64"/>
      <c r="U23" s="64"/>
      <c r="V23" s="64"/>
      <c r="W23" s="64"/>
    </row>
    <row r="24" ht="20.25" customHeight="1" spans="1:23">
      <c r="A24" s="153" t="str">
        <f t="shared" si="0"/>
        <v>    玉溪市中心城区水资源调度管理局</v>
      </c>
      <c r="B24" s="153" t="s">
        <v>181</v>
      </c>
      <c r="C24" s="153" t="s">
        <v>182</v>
      </c>
      <c r="D24" s="153" t="s">
        <v>80</v>
      </c>
      <c r="E24" s="153" t="s">
        <v>175</v>
      </c>
      <c r="F24" s="153" t="s">
        <v>183</v>
      </c>
      <c r="G24" s="153" t="s">
        <v>184</v>
      </c>
      <c r="H24" s="157">
        <v>42000</v>
      </c>
      <c r="I24" s="64">
        <v>42000</v>
      </c>
      <c r="J24" s="64">
        <v>42000</v>
      </c>
      <c r="K24" s="153"/>
      <c r="L24" s="64"/>
      <c r="M24" s="153"/>
      <c r="N24" s="64"/>
      <c r="O24" s="64"/>
      <c r="P24" s="153"/>
      <c r="Q24" s="64"/>
      <c r="R24" s="64"/>
      <c r="S24" s="64"/>
      <c r="T24" s="64"/>
      <c r="U24" s="64"/>
      <c r="V24" s="64"/>
      <c r="W24" s="64"/>
    </row>
    <row r="25" ht="20.25" customHeight="1" spans="1:23">
      <c r="A25" s="153" t="str">
        <f t="shared" si="0"/>
        <v>    玉溪市中心城区水资源调度管理局</v>
      </c>
      <c r="B25" s="153" t="s">
        <v>181</v>
      </c>
      <c r="C25" s="153" t="s">
        <v>182</v>
      </c>
      <c r="D25" s="153" t="s">
        <v>93</v>
      </c>
      <c r="E25" s="153" t="s">
        <v>145</v>
      </c>
      <c r="F25" s="153" t="s">
        <v>185</v>
      </c>
      <c r="G25" s="153" t="s">
        <v>186</v>
      </c>
      <c r="H25" s="157">
        <v>269000</v>
      </c>
      <c r="I25" s="64">
        <v>269000</v>
      </c>
      <c r="J25" s="64">
        <v>59257.75</v>
      </c>
      <c r="K25" s="153"/>
      <c r="L25" s="64">
        <v>209742.25</v>
      </c>
      <c r="M25" s="153"/>
      <c r="N25" s="64"/>
      <c r="O25" s="64"/>
      <c r="P25" s="153"/>
      <c r="Q25" s="64"/>
      <c r="R25" s="64"/>
      <c r="S25" s="64"/>
      <c r="T25" s="64"/>
      <c r="U25" s="64"/>
      <c r="V25" s="64"/>
      <c r="W25" s="64"/>
    </row>
    <row r="26" ht="20.25" customHeight="1" spans="1:23">
      <c r="A26" s="153" t="str">
        <f t="shared" si="0"/>
        <v>    玉溪市中心城区水资源调度管理局</v>
      </c>
      <c r="B26" s="153" t="s">
        <v>181</v>
      </c>
      <c r="C26" s="153" t="s">
        <v>182</v>
      </c>
      <c r="D26" s="153" t="s">
        <v>93</v>
      </c>
      <c r="E26" s="153" t="s">
        <v>145</v>
      </c>
      <c r="F26" s="153" t="s">
        <v>187</v>
      </c>
      <c r="G26" s="153" t="s">
        <v>188</v>
      </c>
      <c r="H26" s="157">
        <v>2000</v>
      </c>
      <c r="I26" s="64">
        <v>2000</v>
      </c>
      <c r="J26" s="64"/>
      <c r="K26" s="153"/>
      <c r="L26" s="64">
        <v>2000</v>
      </c>
      <c r="M26" s="153"/>
      <c r="N26" s="64"/>
      <c r="O26" s="64"/>
      <c r="P26" s="153"/>
      <c r="Q26" s="64"/>
      <c r="R26" s="64"/>
      <c r="S26" s="64"/>
      <c r="T26" s="64"/>
      <c r="U26" s="64"/>
      <c r="V26" s="64"/>
      <c r="W26" s="64"/>
    </row>
    <row r="27" ht="20.25" customHeight="1" spans="1:23">
      <c r="A27" s="153" t="str">
        <f t="shared" si="0"/>
        <v>    玉溪市中心城区水资源调度管理局</v>
      </c>
      <c r="B27" s="153" t="s">
        <v>181</v>
      </c>
      <c r="C27" s="153" t="s">
        <v>182</v>
      </c>
      <c r="D27" s="153" t="s">
        <v>93</v>
      </c>
      <c r="E27" s="153" t="s">
        <v>145</v>
      </c>
      <c r="F27" s="153" t="s">
        <v>189</v>
      </c>
      <c r="G27" s="153" t="s">
        <v>190</v>
      </c>
      <c r="H27" s="157">
        <v>5000</v>
      </c>
      <c r="I27" s="64">
        <v>5000</v>
      </c>
      <c r="J27" s="64">
        <v>1250</v>
      </c>
      <c r="K27" s="153"/>
      <c r="L27" s="64">
        <v>3750</v>
      </c>
      <c r="M27" s="153"/>
      <c r="N27" s="64"/>
      <c r="O27" s="64"/>
      <c r="P27" s="153"/>
      <c r="Q27" s="64"/>
      <c r="R27" s="64"/>
      <c r="S27" s="64"/>
      <c r="T27" s="64"/>
      <c r="U27" s="64"/>
      <c r="V27" s="64"/>
      <c r="W27" s="64"/>
    </row>
    <row r="28" ht="20.25" customHeight="1" spans="1:23">
      <c r="A28" s="153" t="str">
        <f t="shared" si="0"/>
        <v>    玉溪市中心城区水资源调度管理局</v>
      </c>
      <c r="B28" s="153" t="s">
        <v>181</v>
      </c>
      <c r="C28" s="153" t="s">
        <v>182</v>
      </c>
      <c r="D28" s="153" t="s">
        <v>93</v>
      </c>
      <c r="E28" s="153" t="s">
        <v>145</v>
      </c>
      <c r="F28" s="153" t="s">
        <v>191</v>
      </c>
      <c r="G28" s="153" t="s">
        <v>192</v>
      </c>
      <c r="H28" s="157">
        <v>50000</v>
      </c>
      <c r="I28" s="64">
        <v>50000</v>
      </c>
      <c r="J28" s="64">
        <v>12500</v>
      </c>
      <c r="K28" s="153"/>
      <c r="L28" s="64">
        <v>37500</v>
      </c>
      <c r="M28" s="153"/>
      <c r="N28" s="64"/>
      <c r="O28" s="64"/>
      <c r="P28" s="153"/>
      <c r="Q28" s="64"/>
      <c r="R28" s="64"/>
      <c r="S28" s="64"/>
      <c r="T28" s="64"/>
      <c r="U28" s="64"/>
      <c r="V28" s="64"/>
      <c r="W28" s="64"/>
    </row>
    <row r="29" ht="20.25" customHeight="1" spans="1:23">
      <c r="A29" s="153" t="str">
        <f t="shared" si="0"/>
        <v>    玉溪市中心城区水资源调度管理局</v>
      </c>
      <c r="B29" s="153" t="s">
        <v>181</v>
      </c>
      <c r="C29" s="153" t="s">
        <v>182</v>
      </c>
      <c r="D29" s="153" t="s">
        <v>93</v>
      </c>
      <c r="E29" s="153" t="s">
        <v>145</v>
      </c>
      <c r="F29" s="153" t="s">
        <v>193</v>
      </c>
      <c r="G29" s="153" t="s">
        <v>194</v>
      </c>
      <c r="H29" s="157">
        <v>50000</v>
      </c>
      <c r="I29" s="64">
        <v>50000</v>
      </c>
      <c r="J29" s="64">
        <v>12500</v>
      </c>
      <c r="K29" s="153"/>
      <c r="L29" s="64">
        <v>37500</v>
      </c>
      <c r="M29" s="153"/>
      <c r="N29" s="64"/>
      <c r="O29" s="64"/>
      <c r="P29" s="153"/>
      <c r="Q29" s="64"/>
      <c r="R29" s="64"/>
      <c r="S29" s="64"/>
      <c r="T29" s="64"/>
      <c r="U29" s="64"/>
      <c r="V29" s="64"/>
      <c r="W29" s="64"/>
    </row>
    <row r="30" ht="20.25" customHeight="1" spans="1:23">
      <c r="A30" s="153" t="str">
        <f t="shared" si="0"/>
        <v>    玉溪市中心城区水资源调度管理局</v>
      </c>
      <c r="B30" s="153" t="s">
        <v>181</v>
      </c>
      <c r="C30" s="153" t="s">
        <v>182</v>
      </c>
      <c r="D30" s="153" t="s">
        <v>93</v>
      </c>
      <c r="E30" s="153" t="s">
        <v>145</v>
      </c>
      <c r="F30" s="153" t="s">
        <v>195</v>
      </c>
      <c r="G30" s="153" t="s">
        <v>196</v>
      </c>
      <c r="H30" s="157">
        <v>60000</v>
      </c>
      <c r="I30" s="64">
        <v>60000</v>
      </c>
      <c r="J30" s="64">
        <v>15000</v>
      </c>
      <c r="K30" s="153"/>
      <c r="L30" s="64">
        <v>45000</v>
      </c>
      <c r="M30" s="153"/>
      <c r="N30" s="64"/>
      <c r="O30" s="64"/>
      <c r="P30" s="153"/>
      <c r="Q30" s="64"/>
      <c r="R30" s="64"/>
      <c r="S30" s="64"/>
      <c r="T30" s="64"/>
      <c r="U30" s="64"/>
      <c r="V30" s="64"/>
      <c r="W30" s="64"/>
    </row>
    <row r="31" ht="20.25" customHeight="1" spans="1:23">
      <c r="A31" s="153" t="str">
        <f t="shared" si="0"/>
        <v>    玉溪市中心城区水资源调度管理局</v>
      </c>
      <c r="B31" s="153" t="s">
        <v>181</v>
      </c>
      <c r="C31" s="153" t="s">
        <v>182</v>
      </c>
      <c r="D31" s="153" t="s">
        <v>93</v>
      </c>
      <c r="E31" s="153" t="s">
        <v>145</v>
      </c>
      <c r="F31" s="153" t="s">
        <v>197</v>
      </c>
      <c r="G31" s="153" t="s">
        <v>198</v>
      </c>
      <c r="H31" s="157">
        <v>238500</v>
      </c>
      <c r="I31" s="64">
        <v>238500</v>
      </c>
      <c r="J31" s="64">
        <v>59625</v>
      </c>
      <c r="K31" s="153"/>
      <c r="L31" s="64">
        <v>178875</v>
      </c>
      <c r="M31" s="153"/>
      <c r="N31" s="64"/>
      <c r="O31" s="64"/>
      <c r="P31" s="153"/>
      <c r="Q31" s="64"/>
      <c r="R31" s="64"/>
      <c r="S31" s="64"/>
      <c r="T31" s="64"/>
      <c r="U31" s="64"/>
      <c r="V31" s="64"/>
      <c r="W31" s="64"/>
    </row>
    <row r="32" ht="20.25" customHeight="1" spans="1:23">
      <c r="A32" s="153" t="str">
        <f t="shared" si="0"/>
        <v>    玉溪市中心城区水资源调度管理局</v>
      </c>
      <c r="B32" s="153" t="s">
        <v>181</v>
      </c>
      <c r="C32" s="153" t="s">
        <v>182</v>
      </c>
      <c r="D32" s="153" t="s">
        <v>93</v>
      </c>
      <c r="E32" s="153" t="s">
        <v>145</v>
      </c>
      <c r="F32" s="153" t="s">
        <v>199</v>
      </c>
      <c r="G32" s="153" t="s">
        <v>200</v>
      </c>
      <c r="H32" s="157">
        <v>10000</v>
      </c>
      <c r="I32" s="64">
        <v>10000</v>
      </c>
      <c r="J32" s="64">
        <v>2500</v>
      </c>
      <c r="K32" s="153"/>
      <c r="L32" s="64">
        <v>7500</v>
      </c>
      <c r="M32" s="153"/>
      <c r="N32" s="64"/>
      <c r="O32" s="64"/>
      <c r="P32" s="153"/>
      <c r="Q32" s="64"/>
      <c r="R32" s="64"/>
      <c r="S32" s="64"/>
      <c r="T32" s="64"/>
      <c r="U32" s="64"/>
      <c r="V32" s="64"/>
      <c r="W32" s="64"/>
    </row>
    <row r="33" ht="20.25" customHeight="1" spans="1:23">
      <c r="A33" s="153" t="str">
        <f t="shared" si="0"/>
        <v>    玉溪市中心城区水资源调度管理局</v>
      </c>
      <c r="B33" s="153" t="s">
        <v>181</v>
      </c>
      <c r="C33" s="153" t="s">
        <v>182</v>
      </c>
      <c r="D33" s="153" t="s">
        <v>93</v>
      </c>
      <c r="E33" s="153" t="s">
        <v>145</v>
      </c>
      <c r="F33" s="153" t="s">
        <v>201</v>
      </c>
      <c r="G33" s="153" t="s">
        <v>202</v>
      </c>
      <c r="H33" s="157">
        <v>20000</v>
      </c>
      <c r="I33" s="64">
        <v>20000</v>
      </c>
      <c r="J33" s="64">
        <v>5000</v>
      </c>
      <c r="K33" s="153"/>
      <c r="L33" s="64">
        <v>15000</v>
      </c>
      <c r="M33" s="153"/>
      <c r="N33" s="64"/>
      <c r="O33" s="64"/>
      <c r="P33" s="153"/>
      <c r="Q33" s="64"/>
      <c r="R33" s="64"/>
      <c r="S33" s="64"/>
      <c r="T33" s="64"/>
      <c r="U33" s="64"/>
      <c r="V33" s="64"/>
      <c r="W33" s="64"/>
    </row>
    <row r="34" ht="20.25" customHeight="1" spans="1:23">
      <c r="A34" s="153" t="str">
        <f t="shared" si="0"/>
        <v>    玉溪市中心城区水资源调度管理局</v>
      </c>
      <c r="B34" s="153" t="s">
        <v>181</v>
      </c>
      <c r="C34" s="153" t="s">
        <v>182</v>
      </c>
      <c r="D34" s="153" t="s">
        <v>93</v>
      </c>
      <c r="E34" s="153" t="s">
        <v>145</v>
      </c>
      <c r="F34" s="153" t="s">
        <v>203</v>
      </c>
      <c r="G34" s="153" t="s">
        <v>204</v>
      </c>
      <c r="H34" s="157">
        <v>10000</v>
      </c>
      <c r="I34" s="64">
        <v>10000</v>
      </c>
      <c r="J34" s="64">
        <v>2500</v>
      </c>
      <c r="K34" s="153"/>
      <c r="L34" s="64">
        <v>7500</v>
      </c>
      <c r="M34" s="153"/>
      <c r="N34" s="64"/>
      <c r="O34" s="64"/>
      <c r="P34" s="153"/>
      <c r="Q34" s="64"/>
      <c r="R34" s="64"/>
      <c r="S34" s="64"/>
      <c r="T34" s="64"/>
      <c r="U34" s="64"/>
      <c r="V34" s="64"/>
      <c r="W34" s="64"/>
    </row>
    <row r="35" ht="20.25" customHeight="1" spans="1:23">
      <c r="A35" s="153" t="str">
        <f t="shared" si="0"/>
        <v>    玉溪市中心城区水资源调度管理局</v>
      </c>
      <c r="B35" s="153" t="s">
        <v>181</v>
      </c>
      <c r="C35" s="153" t="s">
        <v>182</v>
      </c>
      <c r="D35" s="153" t="s">
        <v>93</v>
      </c>
      <c r="E35" s="153" t="s">
        <v>145</v>
      </c>
      <c r="F35" s="153" t="s">
        <v>205</v>
      </c>
      <c r="G35" s="153" t="s">
        <v>206</v>
      </c>
      <c r="H35" s="157">
        <v>30000</v>
      </c>
      <c r="I35" s="64">
        <v>30000</v>
      </c>
      <c r="J35" s="64">
        <v>7500</v>
      </c>
      <c r="K35" s="153"/>
      <c r="L35" s="64">
        <v>22500</v>
      </c>
      <c r="M35" s="153"/>
      <c r="N35" s="64"/>
      <c r="O35" s="64"/>
      <c r="P35" s="153"/>
      <c r="Q35" s="64"/>
      <c r="R35" s="64"/>
      <c r="S35" s="64"/>
      <c r="T35" s="64"/>
      <c r="U35" s="64"/>
      <c r="V35" s="64"/>
      <c r="W35" s="64"/>
    </row>
    <row r="36" ht="20.25" customHeight="1" spans="1:23">
      <c r="A36" s="153" t="str">
        <f t="shared" si="0"/>
        <v>    玉溪市中心城区水资源调度管理局</v>
      </c>
      <c r="B36" s="153" t="s">
        <v>181</v>
      </c>
      <c r="C36" s="153" t="s">
        <v>182</v>
      </c>
      <c r="D36" s="153" t="s">
        <v>93</v>
      </c>
      <c r="E36" s="153" t="s">
        <v>145</v>
      </c>
      <c r="F36" s="153" t="s">
        <v>207</v>
      </c>
      <c r="G36" s="153" t="s">
        <v>208</v>
      </c>
      <c r="H36" s="157">
        <v>81000</v>
      </c>
      <c r="I36" s="64">
        <v>81000</v>
      </c>
      <c r="J36" s="64">
        <v>20250</v>
      </c>
      <c r="K36" s="153"/>
      <c r="L36" s="64">
        <v>60750</v>
      </c>
      <c r="M36" s="153"/>
      <c r="N36" s="64"/>
      <c r="O36" s="64"/>
      <c r="P36" s="153"/>
      <c r="Q36" s="64"/>
      <c r="R36" s="64"/>
      <c r="S36" s="64"/>
      <c r="T36" s="64"/>
      <c r="U36" s="64"/>
      <c r="V36" s="64"/>
      <c r="W36" s="64"/>
    </row>
    <row r="37" ht="20.25" customHeight="1" spans="1:23">
      <c r="A37" s="153" t="str">
        <f t="shared" si="0"/>
        <v>    玉溪市中心城区水资源调度管理局</v>
      </c>
      <c r="B37" s="153" t="s">
        <v>181</v>
      </c>
      <c r="C37" s="153" t="s">
        <v>182</v>
      </c>
      <c r="D37" s="153" t="s">
        <v>93</v>
      </c>
      <c r="E37" s="153" t="s">
        <v>145</v>
      </c>
      <c r="F37" s="153" t="s">
        <v>209</v>
      </c>
      <c r="G37" s="153" t="s">
        <v>210</v>
      </c>
      <c r="H37" s="157">
        <v>10000</v>
      </c>
      <c r="I37" s="64">
        <v>10000</v>
      </c>
      <c r="J37" s="64">
        <v>2500</v>
      </c>
      <c r="K37" s="153"/>
      <c r="L37" s="64">
        <v>7500</v>
      </c>
      <c r="M37" s="153"/>
      <c r="N37" s="64"/>
      <c r="O37" s="64"/>
      <c r="P37" s="153"/>
      <c r="Q37" s="64"/>
      <c r="R37" s="64"/>
      <c r="S37" s="64"/>
      <c r="T37" s="64"/>
      <c r="U37" s="64"/>
      <c r="V37" s="64"/>
      <c r="W37" s="64"/>
    </row>
    <row r="38" ht="20.25" customHeight="1" spans="1:23">
      <c r="A38" s="153" t="str">
        <f t="shared" si="0"/>
        <v>    玉溪市中心城区水资源调度管理局</v>
      </c>
      <c r="B38" s="153" t="s">
        <v>181</v>
      </c>
      <c r="C38" s="153" t="s">
        <v>182</v>
      </c>
      <c r="D38" s="153" t="s">
        <v>93</v>
      </c>
      <c r="E38" s="153" t="s">
        <v>145</v>
      </c>
      <c r="F38" s="153" t="s">
        <v>183</v>
      </c>
      <c r="G38" s="153" t="s">
        <v>184</v>
      </c>
      <c r="H38" s="157">
        <v>30000</v>
      </c>
      <c r="I38" s="64">
        <v>30000</v>
      </c>
      <c r="J38" s="64">
        <v>7500</v>
      </c>
      <c r="K38" s="153"/>
      <c r="L38" s="64">
        <v>22500</v>
      </c>
      <c r="M38" s="153"/>
      <c r="N38" s="64"/>
      <c r="O38" s="64"/>
      <c r="P38" s="153"/>
      <c r="Q38" s="64"/>
      <c r="R38" s="64"/>
      <c r="S38" s="64"/>
      <c r="T38" s="64"/>
      <c r="U38" s="64"/>
      <c r="V38" s="64"/>
      <c r="W38" s="64"/>
    </row>
    <row r="39" ht="20.25" customHeight="1" spans="1:23">
      <c r="A39" s="153" t="str">
        <f t="shared" si="0"/>
        <v>    玉溪市中心城区水资源调度管理局</v>
      </c>
      <c r="B39" s="153" t="s">
        <v>211</v>
      </c>
      <c r="C39" s="153" t="s">
        <v>212</v>
      </c>
      <c r="D39" s="153" t="s">
        <v>93</v>
      </c>
      <c r="E39" s="153" t="s">
        <v>145</v>
      </c>
      <c r="F39" s="153" t="s">
        <v>150</v>
      </c>
      <c r="G39" s="153" t="s">
        <v>151</v>
      </c>
      <c r="H39" s="157">
        <v>1185600</v>
      </c>
      <c r="I39" s="64">
        <v>1185600</v>
      </c>
      <c r="J39" s="64">
        <v>1185600</v>
      </c>
      <c r="K39" s="153"/>
      <c r="L39" s="64"/>
      <c r="M39" s="153"/>
      <c r="N39" s="64"/>
      <c r="O39" s="64"/>
      <c r="P39" s="153"/>
      <c r="Q39" s="64"/>
      <c r="R39" s="64"/>
      <c r="S39" s="64"/>
      <c r="T39" s="64"/>
      <c r="U39" s="64"/>
      <c r="V39" s="64"/>
      <c r="W39" s="64"/>
    </row>
    <row r="40" ht="20.25" customHeight="1" spans="1:23">
      <c r="A40" s="153" t="str">
        <f t="shared" si="0"/>
        <v>    玉溪市中心城区水资源调度管理局</v>
      </c>
      <c r="B40" s="153" t="s">
        <v>213</v>
      </c>
      <c r="C40" s="153" t="s">
        <v>214</v>
      </c>
      <c r="D40" s="153" t="s">
        <v>82</v>
      </c>
      <c r="E40" s="153" t="s">
        <v>215</v>
      </c>
      <c r="F40" s="153" t="s">
        <v>216</v>
      </c>
      <c r="G40" s="153" t="s">
        <v>217</v>
      </c>
      <c r="H40" s="157">
        <v>620000</v>
      </c>
      <c r="I40" s="64">
        <v>620000</v>
      </c>
      <c r="J40" s="64">
        <v>620000</v>
      </c>
      <c r="K40" s="153"/>
      <c r="L40" s="64"/>
      <c r="M40" s="153"/>
      <c r="N40" s="64"/>
      <c r="O40" s="64"/>
      <c r="P40" s="153"/>
      <c r="Q40" s="64"/>
      <c r="R40" s="64"/>
      <c r="S40" s="64"/>
      <c r="T40" s="64"/>
      <c r="U40" s="64"/>
      <c r="V40" s="64"/>
      <c r="W40" s="64"/>
    </row>
    <row r="41" ht="20.25" customHeight="1" spans="1:23">
      <c r="A41" s="153" t="str">
        <f t="shared" si="0"/>
        <v>    玉溪市中心城区水资源调度管理局</v>
      </c>
      <c r="B41" s="153" t="s">
        <v>218</v>
      </c>
      <c r="C41" s="153" t="s">
        <v>219</v>
      </c>
      <c r="D41" s="153" t="s">
        <v>84</v>
      </c>
      <c r="E41" s="153" t="s">
        <v>220</v>
      </c>
      <c r="F41" s="153" t="s">
        <v>176</v>
      </c>
      <c r="G41" s="153" t="s">
        <v>177</v>
      </c>
      <c r="H41" s="157">
        <v>74808</v>
      </c>
      <c r="I41" s="64">
        <v>74808</v>
      </c>
      <c r="J41" s="64"/>
      <c r="K41" s="153"/>
      <c r="L41" s="64">
        <v>74808</v>
      </c>
      <c r="M41" s="153"/>
      <c r="N41" s="64"/>
      <c r="O41" s="64"/>
      <c r="P41" s="153"/>
      <c r="Q41" s="64"/>
      <c r="R41" s="64"/>
      <c r="S41" s="64"/>
      <c r="T41" s="64"/>
      <c r="U41" s="64"/>
      <c r="V41" s="64"/>
      <c r="W41" s="64"/>
    </row>
    <row r="42" ht="20.25" customHeight="1" spans="1:23">
      <c r="A42" s="153" t="str">
        <f t="shared" si="0"/>
        <v>    玉溪市中心城区水资源调度管理局</v>
      </c>
      <c r="B42" s="153" t="s">
        <v>221</v>
      </c>
      <c r="C42" s="153" t="s">
        <v>222</v>
      </c>
      <c r="D42" s="153" t="s">
        <v>93</v>
      </c>
      <c r="E42" s="153" t="s">
        <v>145</v>
      </c>
      <c r="F42" s="153" t="s">
        <v>150</v>
      </c>
      <c r="G42" s="153" t="s">
        <v>151</v>
      </c>
      <c r="H42" s="157">
        <v>4617000</v>
      </c>
      <c r="I42" s="64">
        <v>4617000</v>
      </c>
      <c r="J42" s="64">
        <v>4617000</v>
      </c>
      <c r="K42" s="153"/>
      <c r="L42" s="64"/>
      <c r="M42" s="153"/>
      <c r="N42" s="64"/>
      <c r="O42" s="64"/>
      <c r="P42" s="153"/>
      <c r="Q42" s="64"/>
      <c r="R42" s="64"/>
      <c r="S42" s="64"/>
      <c r="T42" s="64"/>
      <c r="U42" s="64"/>
      <c r="V42" s="64"/>
      <c r="W42" s="64"/>
    </row>
    <row r="43" ht="20.25" customHeight="1" spans="1:23">
      <c r="A43" s="153" t="str">
        <f t="shared" si="0"/>
        <v>    玉溪市中心城区水资源调度管理局</v>
      </c>
      <c r="B43" s="153" t="s">
        <v>223</v>
      </c>
      <c r="C43" s="153" t="s">
        <v>224</v>
      </c>
      <c r="D43" s="153" t="s">
        <v>93</v>
      </c>
      <c r="E43" s="153" t="s">
        <v>145</v>
      </c>
      <c r="F43" s="153" t="s">
        <v>225</v>
      </c>
      <c r="G43" s="153" t="s">
        <v>226</v>
      </c>
      <c r="H43" s="157">
        <v>87400</v>
      </c>
      <c r="I43" s="64">
        <v>87400</v>
      </c>
      <c r="J43" s="64"/>
      <c r="K43" s="153"/>
      <c r="L43" s="64">
        <v>87400</v>
      </c>
      <c r="M43" s="153"/>
      <c r="N43" s="64"/>
      <c r="O43" s="64"/>
      <c r="P43" s="153"/>
      <c r="Q43" s="64"/>
      <c r="R43" s="64"/>
      <c r="S43" s="64"/>
      <c r="T43" s="64"/>
      <c r="U43" s="64"/>
      <c r="V43" s="64"/>
      <c r="W43" s="64"/>
    </row>
    <row r="44" ht="20.25" customHeight="1" spans="1:23">
      <c r="A44" s="153" t="str">
        <f t="shared" si="0"/>
        <v>    玉溪市中心城区水资源调度管理局</v>
      </c>
      <c r="B44" s="153" t="s">
        <v>227</v>
      </c>
      <c r="C44" s="153" t="s">
        <v>120</v>
      </c>
      <c r="D44" s="153" t="s">
        <v>93</v>
      </c>
      <c r="E44" s="153" t="s">
        <v>145</v>
      </c>
      <c r="F44" s="153" t="s">
        <v>228</v>
      </c>
      <c r="G44" s="153" t="s">
        <v>120</v>
      </c>
      <c r="H44" s="157">
        <v>15000</v>
      </c>
      <c r="I44" s="64">
        <v>15000</v>
      </c>
      <c r="J44" s="64"/>
      <c r="K44" s="153"/>
      <c r="L44" s="64">
        <v>15000</v>
      </c>
      <c r="M44" s="153"/>
      <c r="N44" s="64"/>
      <c r="O44" s="64"/>
      <c r="P44" s="153"/>
      <c r="Q44" s="64"/>
      <c r="R44" s="64"/>
      <c r="S44" s="64"/>
      <c r="T44" s="64"/>
      <c r="U44" s="64"/>
      <c r="V44" s="64"/>
      <c r="W44" s="64"/>
    </row>
    <row r="45" ht="20.25" customHeight="1" spans="1:23">
      <c r="A45" s="153" t="str">
        <f t="shared" si="0"/>
        <v>    玉溪市中心城区水资源调度管理局</v>
      </c>
      <c r="B45" s="153" t="s">
        <v>229</v>
      </c>
      <c r="C45" s="153" t="s">
        <v>230</v>
      </c>
      <c r="D45" s="153" t="s">
        <v>93</v>
      </c>
      <c r="E45" s="153" t="s">
        <v>145</v>
      </c>
      <c r="F45" s="153" t="s">
        <v>150</v>
      </c>
      <c r="G45" s="153" t="s">
        <v>151</v>
      </c>
      <c r="H45" s="157">
        <v>600000</v>
      </c>
      <c r="I45" s="64">
        <v>600000</v>
      </c>
      <c r="J45" s="64"/>
      <c r="K45" s="153"/>
      <c r="L45" s="64">
        <v>600000</v>
      </c>
      <c r="M45" s="153"/>
      <c r="N45" s="64"/>
      <c r="O45" s="64"/>
      <c r="P45" s="153"/>
      <c r="Q45" s="64"/>
      <c r="R45" s="64"/>
      <c r="S45" s="64"/>
      <c r="T45" s="64"/>
      <c r="U45" s="64"/>
      <c r="V45" s="64"/>
      <c r="W45" s="64"/>
    </row>
    <row r="46" ht="20.25" customHeight="1" spans="1:23">
      <c r="A46" s="153" t="str">
        <f t="shared" si="0"/>
        <v>    玉溪市中心城区水资源调度管理局</v>
      </c>
      <c r="B46" s="153" t="s">
        <v>231</v>
      </c>
      <c r="C46" s="153" t="s">
        <v>232</v>
      </c>
      <c r="D46" s="153" t="s">
        <v>93</v>
      </c>
      <c r="E46" s="153" t="s">
        <v>145</v>
      </c>
      <c r="F46" s="153" t="s">
        <v>168</v>
      </c>
      <c r="G46" s="153" t="s">
        <v>169</v>
      </c>
      <c r="H46" s="157">
        <v>16000</v>
      </c>
      <c r="I46" s="64">
        <v>16000</v>
      </c>
      <c r="J46" s="64"/>
      <c r="K46" s="153"/>
      <c r="L46" s="64">
        <v>16000</v>
      </c>
      <c r="M46" s="153"/>
      <c r="N46" s="64"/>
      <c r="O46" s="64"/>
      <c r="P46" s="153"/>
      <c r="Q46" s="64"/>
      <c r="R46" s="64"/>
      <c r="S46" s="64"/>
      <c r="T46" s="64"/>
      <c r="U46" s="64"/>
      <c r="V46" s="64"/>
      <c r="W46" s="64"/>
    </row>
    <row r="47" ht="20.25" customHeight="1" spans="1:23">
      <c r="A47" s="155" t="s">
        <v>30</v>
      </c>
      <c r="B47" s="155"/>
      <c r="C47" s="155"/>
      <c r="D47" s="155"/>
      <c r="E47" s="155"/>
      <c r="F47" s="155"/>
      <c r="G47" s="155"/>
      <c r="H47" s="64">
        <v>18974595.33</v>
      </c>
      <c r="I47" s="64">
        <v>18974595.33</v>
      </c>
      <c r="J47" s="64">
        <v>11685879.82</v>
      </c>
      <c r="K47" s="64"/>
      <c r="L47" s="64">
        <v>7288715.51</v>
      </c>
      <c r="M47" s="64"/>
      <c r="N47" s="64"/>
      <c r="O47" s="64"/>
      <c r="P47" s="64"/>
      <c r="Q47" s="64"/>
      <c r="R47" s="64"/>
      <c r="S47" s="64"/>
      <c r="T47" s="64"/>
      <c r="U47" s="64"/>
      <c r="V47" s="64"/>
      <c r="W47" s="64"/>
    </row>
  </sheetData>
  <mergeCells count="17">
    <mergeCell ref="A1:W1"/>
    <mergeCell ref="A2:W2"/>
    <mergeCell ref="A3:V3"/>
    <mergeCell ref="H4:W4"/>
    <mergeCell ref="I5:M5"/>
    <mergeCell ref="N5:P5"/>
    <mergeCell ref="R5:W5"/>
    <mergeCell ref="A47:G47"/>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F11"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5"/>
      <c r="F1" s="145"/>
      <c r="G1" s="145"/>
      <c r="H1" s="145"/>
      <c r="K1" s="132"/>
      <c r="N1" s="132"/>
      <c r="O1" s="132"/>
      <c r="P1" s="132"/>
      <c r="U1" s="150"/>
      <c r="W1" s="133" t="s">
        <v>233</v>
      </c>
    </row>
    <row r="2" ht="27.75" customHeight="1" spans="1:23">
      <c r="A2" s="32" t="s">
        <v>234</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"单位名称："&amp;"玉溪市中心城区水资源调度管理局"</f>
        <v>单位名称：玉溪市中心城区水资源调度管理局</v>
      </c>
      <c r="B3" s="146" t="str">
        <f>"单位名称："&amp;"玉溪市中心城区水资源调度管理局"</f>
        <v>单位名称：玉溪市中心城区水资源调度管理局</v>
      </c>
      <c r="C3" s="146"/>
      <c r="D3" s="146"/>
      <c r="E3" s="146"/>
      <c r="F3" s="146"/>
      <c r="G3" s="146"/>
      <c r="H3" s="146"/>
      <c r="I3" s="146"/>
      <c r="J3" s="7"/>
      <c r="K3" s="7"/>
      <c r="L3" s="7"/>
      <c r="M3" s="7"/>
      <c r="N3" s="7"/>
      <c r="O3" s="7"/>
      <c r="P3" s="7"/>
      <c r="Q3" s="7"/>
      <c r="U3" s="150"/>
      <c r="W3" s="136" t="s">
        <v>2</v>
      </c>
    </row>
    <row r="4" ht="21.75" customHeight="1" spans="1:23">
      <c r="A4" s="9" t="s">
        <v>235</v>
      </c>
      <c r="B4" s="9" t="s">
        <v>125</v>
      </c>
      <c r="C4" s="9" t="s">
        <v>126</v>
      </c>
      <c r="D4" s="9" t="s">
        <v>236</v>
      </c>
      <c r="E4" s="10" t="s">
        <v>127</v>
      </c>
      <c r="F4" s="10" t="s">
        <v>128</v>
      </c>
      <c r="G4" s="10" t="s">
        <v>129</v>
      </c>
      <c r="H4" s="10" t="s">
        <v>130</v>
      </c>
      <c r="I4" s="20" t="s">
        <v>30</v>
      </c>
      <c r="J4" s="20" t="s">
        <v>237</v>
      </c>
      <c r="K4" s="20"/>
      <c r="L4" s="20"/>
      <c r="M4" s="20"/>
      <c r="N4" s="20" t="s">
        <v>132</v>
      </c>
      <c r="O4" s="20"/>
      <c r="P4" s="20"/>
      <c r="Q4" s="10" t="s">
        <v>36</v>
      </c>
      <c r="R4" s="11" t="s">
        <v>238</v>
      </c>
      <c r="S4" s="12"/>
      <c r="T4" s="12"/>
      <c r="U4" s="12"/>
      <c r="V4" s="12"/>
      <c r="W4" s="13"/>
    </row>
    <row r="5" ht="21.75"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138</v>
      </c>
      <c r="U5" s="10" t="s">
        <v>41</v>
      </c>
      <c r="V5" s="10" t="s">
        <v>42</v>
      </c>
      <c r="W5" s="10" t="s">
        <v>43</v>
      </c>
    </row>
    <row r="6" ht="40.5" customHeight="1" spans="1:23">
      <c r="A6" s="17"/>
      <c r="B6" s="17"/>
      <c r="C6" s="17"/>
      <c r="D6" s="17"/>
      <c r="E6" s="18"/>
      <c r="F6" s="18"/>
      <c r="G6" s="18"/>
      <c r="H6" s="18"/>
      <c r="I6" s="20"/>
      <c r="J6" s="149" t="s">
        <v>32</v>
      </c>
      <c r="K6" s="149" t="s">
        <v>239</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6"/>
      <c r="B8" s="148"/>
      <c r="C8" s="26" t="s">
        <v>240</v>
      </c>
      <c r="D8" s="26"/>
      <c r="E8" s="26"/>
      <c r="F8" s="26"/>
      <c r="G8" s="26"/>
      <c r="H8" s="26"/>
      <c r="I8" s="45">
        <v>2390000</v>
      </c>
      <c r="J8" s="45">
        <v>2390000</v>
      </c>
      <c r="K8" s="45">
        <v>2390000</v>
      </c>
      <c r="L8" s="45"/>
      <c r="M8" s="45"/>
      <c r="N8" s="45"/>
      <c r="O8" s="45"/>
      <c r="P8" s="45"/>
      <c r="Q8" s="45"/>
      <c r="R8" s="45"/>
      <c r="S8" s="45"/>
      <c r="T8" s="45"/>
      <c r="U8" s="45"/>
      <c r="V8" s="45"/>
      <c r="W8" s="45"/>
    </row>
    <row r="9" ht="32.9" customHeight="1" spans="1:23">
      <c r="A9" s="26" t="s">
        <v>241</v>
      </c>
      <c r="B9" s="148" t="s">
        <v>242</v>
      </c>
      <c r="C9" s="26" t="s">
        <v>240</v>
      </c>
      <c r="D9" s="26" t="s">
        <v>64</v>
      </c>
      <c r="E9" s="26" t="s">
        <v>93</v>
      </c>
      <c r="F9" s="26" t="s">
        <v>145</v>
      </c>
      <c r="G9" s="26" t="s">
        <v>197</v>
      </c>
      <c r="H9" s="26" t="s">
        <v>198</v>
      </c>
      <c r="I9" s="45">
        <v>580000</v>
      </c>
      <c r="J9" s="45">
        <v>580000</v>
      </c>
      <c r="K9" s="45">
        <v>580000</v>
      </c>
      <c r="L9" s="45"/>
      <c r="M9" s="45"/>
      <c r="N9" s="45"/>
      <c r="O9" s="45"/>
      <c r="P9" s="45"/>
      <c r="Q9" s="45"/>
      <c r="R9" s="45"/>
      <c r="S9" s="45"/>
      <c r="T9" s="45"/>
      <c r="U9" s="45"/>
      <c r="V9" s="45"/>
      <c r="W9" s="45"/>
    </row>
    <row r="10" ht="32.9" customHeight="1" spans="1:23">
      <c r="A10" s="26" t="s">
        <v>241</v>
      </c>
      <c r="B10" s="148" t="s">
        <v>242</v>
      </c>
      <c r="C10" s="26" t="s">
        <v>240</v>
      </c>
      <c r="D10" s="26" t="s">
        <v>64</v>
      </c>
      <c r="E10" s="26" t="s">
        <v>93</v>
      </c>
      <c r="F10" s="26" t="s">
        <v>145</v>
      </c>
      <c r="G10" s="26" t="s">
        <v>205</v>
      </c>
      <c r="H10" s="26" t="s">
        <v>206</v>
      </c>
      <c r="I10" s="45">
        <v>1810000</v>
      </c>
      <c r="J10" s="45">
        <v>1810000</v>
      </c>
      <c r="K10" s="45">
        <v>1810000</v>
      </c>
      <c r="L10" s="45"/>
      <c r="M10" s="45"/>
      <c r="N10" s="45"/>
      <c r="O10" s="45"/>
      <c r="P10" s="45"/>
      <c r="Q10" s="45"/>
      <c r="R10" s="45"/>
      <c r="S10" s="45"/>
      <c r="T10" s="45"/>
      <c r="U10" s="45"/>
      <c r="V10" s="45"/>
      <c r="W10" s="45"/>
    </row>
    <row r="11" ht="32.9" customHeight="1" spans="1:23">
      <c r="A11" s="26"/>
      <c r="B11" s="26"/>
      <c r="C11" s="26" t="s">
        <v>243</v>
      </c>
      <c r="D11" s="26"/>
      <c r="E11" s="26"/>
      <c r="F11" s="26"/>
      <c r="G11" s="26"/>
      <c r="H11" s="26"/>
      <c r="I11" s="45">
        <v>1180000</v>
      </c>
      <c r="J11" s="45">
        <v>1180000</v>
      </c>
      <c r="K11" s="45">
        <v>1180000</v>
      </c>
      <c r="L11" s="45"/>
      <c r="M11" s="45"/>
      <c r="N11" s="45"/>
      <c r="O11" s="45"/>
      <c r="P11" s="45"/>
      <c r="Q11" s="45"/>
      <c r="R11" s="45"/>
      <c r="S11" s="45"/>
      <c r="T11" s="45"/>
      <c r="U11" s="45"/>
      <c r="V11" s="45"/>
      <c r="W11" s="45"/>
    </row>
    <row r="12" ht="32.9" customHeight="1" spans="1:23">
      <c r="A12" s="26" t="s">
        <v>244</v>
      </c>
      <c r="B12" s="148" t="s">
        <v>245</v>
      </c>
      <c r="C12" s="26" t="s">
        <v>243</v>
      </c>
      <c r="D12" s="26" t="s">
        <v>64</v>
      </c>
      <c r="E12" s="26" t="s">
        <v>93</v>
      </c>
      <c r="F12" s="26" t="s">
        <v>145</v>
      </c>
      <c r="G12" s="26" t="s">
        <v>246</v>
      </c>
      <c r="H12" s="26" t="s">
        <v>247</v>
      </c>
      <c r="I12" s="45">
        <v>1180000</v>
      </c>
      <c r="J12" s="45">
        <v>1180000</v>
      </c>
      <c r="K12" s="45">
        <v>1180000</v>
      </c>
      <c r="L12" s="45"/>
      <c r="M12" s="45"/>
      <c r="N12" s="45"/>
      <c r="O12" s="45"/>
      <c r="P12" s="45"/>
      <c r="Q12" s="45"/>
      <c r="R12" s="45"/>
      <c r="S12" s="45"/>
      <c r="T12" s="45"/>
      <c r="U12" s="45"/>
      <c r="V12" s="45"/>
      <c r="W12" s="45"/>
    </row>
    <row r="13" ht="32.9" customHeight="1" spans="1:23">
      <c r="A13" s="26"/>
      <c r="B13" s="26"/>
      <c r="C13" s="26" t="s">
        <v>248</v>
      </c>
      <c r="D13" s="26"/>
      <c r="E13" s="26"/>
      <c r="F13" s="26"/>
      <c r="G13" s="26"/>
      <c r="H13" s="26"/>
      <c r="I13" s="45">
        <v>1796100</v>
      </c>
      <c r="J13" s="45">
        <v>1796100</v>
      </c>
      <c r="K13" s="45">
        <v>1796100</v>
      </c>
      <c r="L13" s="45"/>
      <c r="M13" s="45"/>
      <c r="N13" s="45"/>
      <c r="O13" s="45"/>
      <c r="P13" s="45"/>
      <c r="Q13" s="45"/>
      <c r="R13" s="45"/>
      <c r="S13" s="45"/>
      <c r="T13" s="45"/>
      <c r="U13" s="45"/>
      <c r="V13" s="45"/>
      <c r="W13" s="45"/>
    </row>
    <row r="14" ht="32.9" customHeight="1" spans="1:23">
      <c r="A14" s="26" t="s">
        <v>241</v>
      </c>
      <c r="B14" s="148" t="s">
        <v>249</v>
      </c>
      <c r="C14" s="26" t="s">
        <v>248</v>
      </c>
      <c r="D14" s="26" t="s">
        <v>64</v>
      </c>
      <c r="E14" s="26" t="s">
        <v>93</v>
      </c>
      <c r="F14" s="26" t="s">
        <v>145</v>
      </c>
      <c r="G14" s="26" t="s">
        <v>185</v>
      </c>
      <c r="H14" s="26" t="s">
        <v>186</v>
      </c>
      <c r="I14" s="45">
        <v>21200</v>
      </c>
      <c r="J14" s="45">
        <v>21200</v>
      </c>
      <c r="K14" s="45">
        <v>21200</v>
      </c>
      <c r="L14" s="45"/>
      <c r="M14" s="45"/>
      <c r="N14" s="45"/>
      <c r="O14" s="45"/>
      <c r="P14" s="45"/>
      <c r="Q14" s="45"/>
      <c r="R14" s="45"/>
      <c r="S14" s="45"/>
      <c r="T14" s="45"/>
      <c r="U14" s="45"/>
      <c r="V14" s="45"/>
      <c r="W14" s="45"/>
    </row>
    <row r="15" ht="32.9" customHeight="1" spans="1:23">
      <c r="A15" s="26" t="s">
        <v>241</v>
      </c>
      <c r="B15" s="148" t="s">
        <v>249</v>
      </c>
      <c r="C15" s="26" t="s">
        <v>248</v>
      </c>
      <c r="D15" s="26" t="s">
        <v>64</v>
      </c>
      <c r="E15" s="26" t="s">
        <v>93</v>
      </c>
      <c r="F15" s="26" t="s">
        <v>145</v>
      </c>
      <c r="G15" s="26" t="s">
        <v>191</v>
      </c>
      <c r="H15" s="26" t="s">
        <v>192</v>
      </c>
      <c r="I15" s="45">
        <v>240000</v>
      </c>
      <c r="J15" s="45">
        <v>240000</v>
      </c>
      <c r="K15" s="45">
        <v>240000</v>
      </c>
      <c r="L15" s="45"/>
      <c r="M15" s="45"/>
      <c r="N15" s="45"/>
      <c r="O15" s="45"/>
      <c r="P15" s="45"/>
      <c r="Q15" s="45"/>
      <c r="R15" s="45"/>
      <c r="S15" s="45"/>
      <c r="T15" s="45"/>
      <c r="U15" s="45"/>
      <c r="V15" s="45"/>
      <c r="W15" s="45"/>
    </row>
    <row r="16" ht="32.9" customHeight="1" spans="1:23">
      <c r="A16" s="26" t="s">
        <v>241</v>
      </c>
      <c r="B16" s="148" t="s">
        <v>249</v>
      </c>
      <c r="C16" s="26" t="s">
        <v>248</v>
      </c>
      <c r="D16" s="26" t="s">
        <v>64</v>
      </c>
      <c r="E16" s="26" t="s">
        <v>93</v>
      </c>
      <c r="F16" s="26" t="s">
        <v>145</v>
      </c>
      <c r="G16" s="26" t="s">
        <v>193</v>
      </c>
      <c r="H16" s="26" t="s">
        <v>194</v>
      </c>
      <c r="I16" s="45">
        <v>3000</v>
      </c>
      <c r="J16" s="45">
        <v>3000</v>
      </c>
      <c r="K16" s="45">
        <v>3000</v>
      </c>
      <c r="L16" s="45"/>
      <c r="M16" s="45"/>
      <c r="N16" s="45"/>
      <c r="O16" s="45"/>
      <c r="P16" s="45"/>
      <c r="Q16" s="45"/>
      <c r="R16" s="45"/>
      <c r="S16" s="45"/>
      <c r="T16" s="45"/>
      <c r="U16" s="45"/>
      <c r="V16" s="45"/>
      <c r="W16" s="45"/>
    </row>
    <row r="17" ht="32.9" customHeight="1" spans="1:23">
      <c r="A17" s="26" t="s">
        <v>241</v>
      </c>
      <c r="B17" s="148" t="s">
        <v>249</v>
      </c>
      <c r="C17" s="26" t="s">
        <v>248</v>
      </c>
      <c r="D17" s="26" t="s">
        <v>64</v>
      </c>
      <c r="E17" s="26" t="s">
        <v>93</v>
      </c>
      <c r="F17" s="26" t="s">
        <v>145</v>
      </c>
      <c r="G17" s="26" t="s">
        <v>197</v>
      </c>
      <c r="H17" s="26" t="s">
        <v>198</v>
      </c>
      <c r="I17" s="45">
        <v>670300</v>
      </c>
      <c r="J17" s="45">
        <v>670300</v>
      </c>
      <c r="K17" s="45">
        <v>670300</v>
      </c>
      <c r="L17" s="45"/>
      <c r="M17" s="45"/>
      <c r="N17" s="45"/>
      <c r="O17" s="45"/>
      <c r="P17" s="45"/>
      <c r="Q17" s="45"/>
      <c r="R17" s="45"/>
      <c r="S17" s="45"/>
      <c r="T17" s="45"/>
      <c r="U17" s="45"/>
      <c r="V17" s="45"/>
      <c r="W17" s="45"/>
    </row>
    <row r="18" ht="32.9" customHeight="1" spans="1:23">
      <c r="A18" s="26" t="s">
        <v>241</v>
      </c>
      <c r="B18" s="148" t="s">
        <v>249</v>
      </c>
      <c r="C18" s="26" t="s">
        <v>248</v>
      </c>
      <c r="D18" s="26" t="s">
        <v>64</v>
      </c>
      <c r="E18" s="26" t="s">
        <v>93</v>
      </c>
      <c r="F18" s="26" t="s">
        <v>145</v>
      </c>
      <c r="G18" s="26" t="s">
        <v>250</v>
      </c>
      <c r="H18" s="26" t="s">
        <v>251</v>
      </c>
      <c r="I18" s="45">
        <v>300000</v>
      </c>
      <c r="J18" s="45">
        <v>300000</v>
      </c>
      <c r="K18" s="45">
        <v>300000</v>
      </c>
      <c r="L18" s="45"/>
      <c r="M18" s="45"/>
      <c r="N18" s="45"/>
      <c r="O18" s="45"/>
      <c r="P18" s="45"/>
      <c r="Q18" s="45"/>
      <c r="R18" s="45"/>
      <c r="S18" s="45"/>
      <c r="T18" s="45"/>
      <c r="U18" s="45"/>
      <c r="V18" s="45"/>
      <c r="W18" s="45"/>
    </row>
    <row r="19" ht="32.9" customHeight="1" spans="1:23">
      <c r="A19" s="26" t="s">
        <v>241</v>
      </c>
      <c r="B19" s="148" t="s">
        <v>249</v>
      </c>
      <c r="C19" s="26" t="s">
        <v>248</v>
      </c>
      <c r="D19" s="26" t="s">
        <v>64</v>
      </c>
      <c r="E19" s="26" t="s">
        <v>93</v>
      </c>
      <c r="F19" s="26" t="s">
        <v>145</v>
      </c>
      <c r="G19" s="26" t="s">
        <v>205</v>
      </c>
      <c r="H19" s="26" t="s">
        <v>206</v>
      </c>
      <c r="I19" s="45">
        <v>476600</v>
      </c>
      <c r="J19" s="45">
        <v>476600</v>
      </c>
      <c r="K19" s="45">
        <v>476600</v>
      </c>
      <c r="L19" s="45"/>
      <c r="M19" s="45"/>
      <c r="N19" s="45"/>
      <c r="O19" s="45"/>
      <c r="P19" s="45"/>
      <c r="Q19" s="45"/>
      <c r="R19" s="45"/>
      <c r="S19" s="45"/>
      <c r="T19" s="45"/>
      <c r="U19" s="45"/>
      <c r="V19" s="45"/>
      <c r="W19" s="45"/>
    </row>
    <row r="20" ht="32.9" customHeight="1" spans="1:23">
      <c r="A20" s="26" t="s">
        <v>241</v>
      </c>
      <c r="B20" s="148" t="s">
        <v>249</v>
      </c>
      <c r="C20" s="26" t="s">
        <v>248</v>
      </c>
      <c r="D20" s="26" t="s">
        <v>64</v>
      </c>
      <c r="E20" s="26" t="s">
        <v>93</v>
      </c>
      <c r="F20" s="26" t="s">
        <v>145</v>
      </c>
      <c r="G20" s="26" t="s">
        <v>183</v>
      </c>
      <c r="H20" s="26" t="s">
        <v>184</v>
      </c>
      <c r="I20" s="45">
        <v>85000</v>
      </c>
      <c r="J20" s="45">
        <v>85000</v>
      </c>
      <c r="K20" s="45">
        <v>85000</v>
      </c>
      <c r="L20" s="45"/>
      <c r="M20" s="45"/>
      <c r="N20" s="45"/>
      <c r="O20" s="45"/>
      <c r="P20" s="45"/>
      <c r="Q20" s="45"/>
      <c r="R20" s="45"/>
      <c r="S20" s="45"/>
      <c r="T20" s="45"/>
      <c r="U20" s="45"/>
      <c r="V20" s="45"/>
      <c r="W20" s="45"/>
    </row>
    <row r="21" ht="18.75" customHeight="1" spans="1:23">
      <c r="A21" s="46" t="s">
        <v>252</v>
      </c>
      <c r="B21" s="47"/>
      <c r="C21" s="47"/>
      <c r="D21" s="47"/>
      <c r="E21" s="47"/>
      <c r="F21" s="47"/>
      <c r="G21" s="47"/>
      <c r="H21" s="48"/>
      <c r="I21" s="45">
        <v>5366100</v>
      </c>
      <c r="J21" s="45">
        <v>5366100</v>
      </c>
      <c r="K21" s="45">
        <v>5366100</v>
      </c>
      <c r="L21" s="45"/>
      <c r="M21" s="45"/>
      <c r="N21" s="45"/>
      <c r="O21" s="45"/>
      <c r="P21" s="45"/>
      <c r="Q21" s="45"/>
      <c r="R21" s="45"/>
      <c r="S21" s="45"/>
      <c r="T21" s="45"/>
      <c r="U21" s="45"/>
      <c r="V21" s="45"/>
      <c r="W21" s="45"/>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topLeftCell="A18" workbookViewId="0">
      <selection activeCell="J38" sqref="J38"/>
    </sheetView>
  </sheetViews>
  <sheetFormatPr defaultColWidth="9.14166666666667" defaultRowHeight="12" customHeight="1"/>
  <cols>
    <col min="1" max="1" width="34.2833333333333" customWidth="1"/>
    <col min="2" max="2" width="67.325" customWidth="1"/>
    <col min="3" max="3" width="24.1166666666667" customWidth="1"/>
    <col min="4" max="4" width="21.0333333333333" customWidth="1"/>
    <col min="5" max="5" width="42.1916666666667" customWidth="1"/>
    <col min="6" max="6" width="11.2833333333333" customWidth="1"/>
    <col min="7" max="7" width="10.3166666666667" customWidth="1"/>
    <col min="8" max="8" width="9.31666666666667" customWidth="1"/>
    <col min="9" max="9" width="13.425" customWidth="1"/>
    <col min="10" max="10" width="49.3583333333333" customWidth="1"/>
  </cols>
  <sheetData>
    <row r="1" customHeight="1" spans="10:10">
      <c r="J1" s="144" t="s">
        <v>253</v>
      </c>
    </row>
    <row r="2" ht="28.5" customHeight="1" spans="1:10">
      <c r="A2" s="141" t="s">
        <v>254</v>
      </c>
      <c r="B2" s="32"/>
      <c r="C2" s="32"/>
      <c r="D2" s="32"/>
      <c r="E2" s="32"/>
      <c r="F2" s="102"/>
      <c r="G2" s="32"/>
      <c r="H2" s="102"/>
      <c r="I2" s="102"/>
      <c r="J2" s="32"/>
    </row>
    <row r="3" ht="15" customHeight="1" spans="1:1">
      <c r="A3" s="5" t="str">
        <f>"单位名称："&amp;"玉溪市中心城区水资源调度管理局"</f>
        <v>单位名称：玉溪市中心城区水资源调度管理局</v>
      </c>
    </row>
    <row r="4" ht="14.25" customHeight="1" spans="1:10">
      <c r="A4" s="68" t="s">
        <v>255</v>
      </c>
      <c r="B4" s="68" t="s">
        <v>256</v>
      </c>
      <c r="C4" s="68" t="s">
        <v>257</v>
      </c>
      <c r="D4" s="68" t="s">
        <v>258</v>
      </c>
      <c r="E4" s="68" t="s">
        <v>259</v>
      </c>
      <c r="F4" s="55" t="s">
        <v>260</v>
      </c>
      <c r="G4" s="68" t="s">
        <v>261</v>
      </c>
      <c r="H4" s="55" t="s">
        <v>262</v>
      </c>
      <c r="I4" s="55" t="s">
        <v>263</v>
      </c>
      <c r="J4" s="68" t="s">
        <v>264</v>
      </c>
    </row>
    <row r="5" ht="14.25" customHeight="1" spans="1:10">
      <c r="A5" s="68">
        <v>1</v>
      </c>
      <c r="B5" s="68">
        <v>2</v>
      </c>
      <c r="C5" s="68">
        <v>3</v>
      </c>
      <c r="D5" s="68">
        <v>4</v>
      </c>
      <c r="E5" s="68">
        <v>5</v>
      </c>
      <c r="F5" s="55">
        <v>6</v>
      </c>
      <c r="G5" s="68">
        <v>7</v>
      </c>
      <c r="H5" s="55">
        <v>8</v>
      </c>
      <c r="I5" s="55">
        <v>9</v>
      </c>
      <c r="J5" s="68">
        <v>10</v>
      </c>
    </row>
    <row r="6" ht="15" customHeight="1" spans="1:10">
      <c r="A6" s="43" t="s">
        <v>64</v>
      </c>
      <c r="B6" s="69"/>
      <c r="C6" s="69"/>
      <c r="D6" s="69"/>
      <c r="E6" s="70"/>
      <c r="F6" s="71"/>
      <c r="G6" s="70"/>
      <c r="H6" s="71"/>
      <c r="I6" s="71"/>
      <c r="J6" s="70"/>
    </row>
    <row r="7" ht="33.75" customHeight="1" spans="1:10">
      <c r="A7" s="43" t="s">
        <v>243</v>
      </c>
      <c r="B7" s="44" t="s">
        <v>265</v>
      </c>
      <c r="C7" s="44" t="s">
        <v>266</v>
      </c>
      <c r="D7" s="44" t="s">
        <v>267</v>
      </c>
      <c r="E7" s="43" t="s">
        <v>268</v>
      </c>
      <c r="F7" s="44" t="s">
        <v>269</v>
      </c>
      <c r="G7" s="142">
        <v>339</v>
      </c>
      <c r="H7" s="44" t="s">
        <v>270</v>
      </c>
      <c r="I7" s="44" t="s">
        <v>271</v>
      </c>
      <c r="J7" s="43" t="s">
        <v>268</v>
      </c>
    </row>
    <row r="8" ht="33.75" customHeight="1" spans="1:10">
      <c r="A8" s="43" t="s">
        <v>243</v>
      </c>
      <c r="B8" s="44"/>
      <c r="C8" s="44" t="s">
        <v>266</v>
      </c>
      <c r="D8" s="44" t="s">
        <v>272</v>
      </c>
      <c r="E8" s="43" t="s">
        <v>273</v>
      </c>
      <c r="F8" s="44" t="s">
        <v>274</v>
      </c>
      <c r="G8" s="142">
        <v>100</v>
      </c>
      <c r="H8" s="44" t="s">
        <v>275</v>
      </c>
      <c r="I8" s="44" t="s">
        <v>271</v>
      </c>
      <c r="J8" s="43" t="s">
        <v>273</v>
      </c>
    </row>
    <row r="9" ht="33.75" customHeight="1" spans="1:10">
      <c r="A9" s="43" t="s">
        <v>243</v>
      </c>
      <c r="B9" s="44"/>
      <c r="C9" s="44" t="s">
        <v>276</v>
      </c>
      <c r="D9" s="44" t="s">
        <v>277</v>
      </c>
      <c r="E9" s="43" t="s">
        <v>278</v>
      </c>
      <c r="F9" s="44" t="s">
        <v>274</v>
      </c>
      <c r="G9" s="142">
        <v>100</v>
      </c>
      <c r="H9" s="44" t="s">
        <v>275</v>
      </c>
      <c r="I9" s="44" t="s">
        <v>271</v>
      </c>
      <c r="J9" s="43" t="s">
        <v>278</v>
      </c>
    </row>
    <row r="10" ht="33.75" customHeight="1" spans="1:10">
      <c r="A10" s="43" t="s">
        <v>243</v>
      </c>
      <c r="B10" s="44"/>
      <c r="C10" s="44" t="s">
        <v>276</v>
      </c>
      <c r="D10" s="44" t="s">
        <v>279</v>
      </c>
      <c r="E10" s="43" t="s">
        <v>280</v>
      </c>
      <c r="F10" s="44" t="s">
        <v>281</v>
      </c>
      <c r="G10" s="143">
        <v>1</v>
      </c>
      <c r="H10" s="44" t="s">
        <v>282</v>
      </c>
      <c r="I10" s="44" t="s">
        <v>271</v>
      </c>
      <c r="J10" s="43" t="s">
        <v>280</v>
      </c>
    </row>
    <row r="11" ht="33.75" customHeight="1" spans="1:10">
      <c r="A11" s="43" t="s">
        <v>243</v>
      </c>
      <c r="B11" s="44"/>
      <c r="C11" s="44" t="s">
        <v>283</v>
      </c>
      <c r="D11" s="44" t="s">
        <v>284</v>
      </c>
      <c r="E11" s="43" t="s">
        <v>285</v>
      </c>
      <c r="F11" s="44" t="s">
        <v>274</v>
      </c>
      <c r="G11" s="142">
        <v>90</v>
      </c>
      <c r="H11" s="44" t="s">
        <v>275</v>
      </c>
      <c r="I11" s="44" t="s">
        <v>271</v>
      </c>
      <c r="J11" s="43" t="s">
        <v>285</v>
      </c>
    </row>
    <row r="12" ht="33.75" customHeight="1" spans="1:10">
      <c r="A12" s="43" t="s">
        <v>248</v>
      </c>
      <c r="B12" s="44" t="s">
        <v>286</v>
      </c>
      <c r="C12" s="44" t="s">
        <v>266</v>
      </c>
      <c r="D12" s="44" t="s">
        <v>267</v>
      </c>
      <c r="E12" s="43" t="s">
        <v>287</v>
      </c>
      <c r="F12" s="44" t="s">
        <v>269</v>
      </c>
      <c r="G12" s="142">
        <v>117</v>
      </c>
      <c r="H12" s="44" t="s">
        <v>288</v>
      </c>
      <c r="I12" s="44" t="s">
        <v>271</v>
      </c>
      <c r="J12" s="43" t="s">
        <v>287</v>
      </c>
    </row>
    <row r="13" ht="33.75" customHeight="1" spans="1:10">
      <c r="A13" s="43" t="s">
        <v>248</v>
      </c>
      <c r="B13" s="44"/>
      <c r="C13" s="44" t="s">
        <v>266</v>
      </c>
      <c r="D13" s="44" t="s">
        <v>267</v>
      </c>
      <c r="E13" s="43" t="s">
        <v>289</v>
      </c>
      <c r="F13" s="44" t="s">
        <v>269</v>
      </c>
      <c r="G13" s="142">
        <v>2160000</v>
      </c>
      <c r="H13" s="44" t="s">
        <v>290</v>
      </c>
      <c r="I13" s="44" t="s">
        <v>271</v>
      </c>
      <c r="J13" s="43" t="s">
        <v>289</v>
      </c>
    </row>
    <row r="14" ht="33.75" customHeight="1" spans="1:10">
      <c r="A14" s="43" t="s">
        <v>248</v>
      </c>
      <c r="B14" s="44"/>
      <c r="C14" s="44" t="s">
        <v>266</v>
      </c>
      <c r="D14" s="44" t="s">
        <v>267</v>
      </c>
      <c r="E14" s="43" t="s">
        <v>291</v>
      </c>
      <c r="F14" s="44" t="s">
        <v>274</v>
      </c>
      <c r="G14" s="143">
        <v>7</v>
      </c>
      <c r="H14" s="44" t="s">
        <v>292</v>
      </c>
      <c r="I14" s="44" t="s">
        <v>271</v>
      </c>
      <c r="J14" s="43" t="s">
        <v>291</v>
      </c>
    </row>
    <row r="15" ht="33.75" customHeight="1" spans="1:10">
      <c r="A15" s="43" t="s">
        <v>248</v>
      </c>
      <c r="B15" s="44"/>
      <c r="C15" s="44" t="s">
        <v>266</v>
      </c>
      <c r="D15" s="44" t="s">
        <v>267</v>
      </c>
      <c r="E15" s="43" t="s">
        <v>293</v>
      </c>
      <c r="F15" s="44" t="s">
        <v>274</v>
      </c>
      <c r="G15" s="143">
        <v>5</v>
      </c>
      <c r="H15" s="44" t="s">
        <v>294</v>
      </c>
      <c r="I15" s="44" t="s">
        <v>271</v>
      </c>
      <c r="J15" s="43" t="s">
        <v>293</v>
      </c>
    </row>
    <row r="16" ht="33.75" customHeight="1" spans="1:10">
      <c r="A16" s="43" t="s">
        <v>248</v>
      </c>
      <c r="B16" s="44"/>
      <c r="C16" s="44" t="s">
        <v>266</v>
      </c>
      <c r="D16" s="44" t="s">
        <v>272</v>
      </c>
      <c r="E16" s="43" t="s">
        <v>295</v>
      </c>
      <c r="F16" s="44" t="s">
        <v>269</v>
      </c>
      <c r="G16" s="142" t="s">
        <v>296</v>
      </c>
      <c r="H16" s="44" t="s">
        <v>297</v>
      </c>
      <c r="I16" s="44" t="s">
        <v>271</v>
      </c>
      <c r="J16" s="43" t="s">
        <v>295</v>
      </c>
    </row>
    <row r="17" ht="33.75" customHeight="1" spans="1:10">
      <c r="A17" s="43" t="s">
        <v>248</v>
      </c>
      <c r="B17" s="44"/>
      <c r="C17" s="44" t="s">
        <v>266</v>
      </c>
      <c r="D17" s="44" t="s">
        <v>272</v>
      </c>
      <c r="E17" s="43" t="s">
        <v>298</v>
      </c>
      <c r="F17" s="44" t="s">
        <v>274</v>
      </c>
      <c r="G17" s="142">
        <v>100</v>
      </c>
      <c r="H17" s="44" t="s">
        <v>275</v>
      </c>
      <c r="I17" s="44" t="s">
        <v>271</v>
      </c>
      <c r="J17" s="43" t="s">
        <v>298</v>
      </c>
    </row>
    <row r="18" ht="33.75" customHeight="1" spans="1:10">
      <c r="A18" s="43" t="s">
        <v>248</v>
      </c>
      <c r="B18" s="44"/>
      <c r="C18" s="44" t="s">
        <v>276</v>
      </c>
      <c r="D18" s="44" t="s">
        <v>299</v>
      </c>
      <c r="E18" s="43" t="s">
        <v>300</v>
      </c>
      <c r="F18" s="44" t="s">
        <v>274</v>
      </c>
      <c r="G18" s="142">
        <v>100</v>
      </c>
      <c r="H18" s="44" t="s">
        <v>275</v>
      </c>
      <c r="I18" s="44" t="s">
        <v>271</v>
      </c>
      <c r="J18" s="43" t="s">
        <v>300</v>
      </c>
    </row>
    <row r="19" ht="33.75" customHeight="1" spans="1:10">
      <c r="A19" s="43" t="s">
        <v>248</v>
      </c>
      <c r="B19" s="44"/>
      <c r="C19" s="44" t="s">
        <v>276</v>
      </c>
      <c r="D19" s="44" t="s">
        <v>301</v>
      </c>
      <c r="E19" s="43" t="s">
        <v>302</v>
      </c>
      <c r="F19" s="44" t="s">
        <v>274</v>
      </c>
      <c r="G19" s="142">
        <v>100</v>
      </c>
      <c r="H19" s="44" t="s">
        <v>275</v>
      </c>
      <c r="I19" s="44" t="s">
        <v>271</v>
      </c>
      <c r="J19" s="43" t="s">
        <v>302</v>
      </c>
    </row>
    <row r="20" ht="33.75" customHeight="1" spans="1:10">
      <c r="A20" s="43" t="s">
        <v>248</v>
      </c>
      <c r="B20" s="44"/>
      <c r="C20" s="44" t="s">
        <v>283</v>
      </c>
      <c r="D20" s="44" t="s">
        <v>284</v>
      </c>
      <c r="E20" s="43" t="s">
        <v>303</v>
      </c>
      <c r="F20" s="44" t="s">
        <v>269</v>
      </c>
      <c r="G20" s="142">
        <v>90</v>
      </c>
      <c r="H20" s="44" t="s">
        <v>275</v>
      </c>
      <c r="I20" s="44" t="s">
        <v>271</v>
      </c>
      <c r="J20" s="43" t="s">
        <v>303</v>
      </c>
    </row>
    <row r="21" ht="33.75" customHeight="1" spans="1:10">
      <c r="A21" s="43" t="s">
        <v>240</v>
      </c>
      <c r="B21" s="44" t="s">
        <v>304</v>
      </c>
      <c r="C21" s="44" t="s">
        <v>266</v>
      </c>
      <c r="D21" s="44" t="s">
        <v>267</v>
      </c>
      <c r="E21" s="43" t="s">
        <v>305</v>
      </c>
      <c r="F21" s="44" t="s">
        <v>306</v>
      </c>
      <c r="G21" s="142">
        <v>36363.6</v>
      </c>
      <c r="H21" s="44" t="s">
        <v>307</v>
      </c>
      <c r="I21" s="44" t="s">
        <v>271</v>
      </c>
      <c r="J21" s="43" t="s">
        <v>305</v>
      </c>
    </row>
    <row r="22" ht="33.75" customHeight="1" spans="1:10">
      <c r="A22" s="43" t="s">
        <v>240</v>
      </c>
      <c r="B22" s="44"/>
      <c r="C22" s="44" t="s">
        <v>266</v>
      </c>
      <c r="D22" s="44" t="s">
        <v>267</v>
      </c>
      <c r="E22" s="43" t="s">
        <v>308</v>
      </c>
      <c r="F22" s="44" t="s">
        <v>274</v>
      </c>
      <c r="G22" s="143">
        <v>1</v>
      </c>
      <c r="H22" s="44" t="s">
        <v>309</v>
      </c>
      <c r="I22" s="44" t="s">
        <v>271</v>
      </c>
      <c r="J22" s="43" t="s">
        <v>308</v>
      </c>
    </row>
    <row r="23" ht="33.75" customHeight="1" spans="1:10">
      <c r="A23" s="43" t="s">
        <v>240</v>
      </c>
      <c r="B23" s="44"/>
      <c r="C23" s="44" t="s">
        <v>266</v>
      </c>
      <c r="D23" s="44" t="s">
        <v>267</v>
      </c>
      <c r="E23" s="43" t="s">
        <v>310</v>
      </c>
      <c r="F23" s="44" t="s">
        <v>306</v>
      </c>
      <c r="G23" s="143">
        <v>2400</v>
      </c>
      <c r="H23" s="44" t="s">
        <v>311</v>
      </c>
      <c r="I23" s="44" t="s">
        <v>271</v>
      </c>
      <c r="J23" s="43" t="s">
        <v>310</v>
      </c>
    </row>
    <row r="24" ht="33.75" customHeight="1" spans="1:10">
      <c r="A24" s="43" t="s">
        <v>240</v>
      </c>
      <c r="B24" s="44"/>
      <c r="C24" s="44" t="s">
        <v>266</v>
      </c>
      <c r="D24" s="44" t="s">
        <v>267</v>
      </c>
      <c r="E24" s="43" t="s">
        <v>312</v>
      </c>
      <c r="F24" s="44" t="s">
        <v>274</v>
      </c>
      <c r="G24" s="143">
        <v>3</v>
      </c>
      <c r="H24" s="44" t="s">
        <v>313</v>
      </c>
      <c r="I24" s="44" t="s">
        <v>271</v>
      </c>
      <c r="J24" s="43" t="s">
        <v>312</v>
      </c>
    </row>
    <row r="25" ht="33.75" customHeight="1" spans="1:10">
      <c r="A25" s="43" t="s">
        <v>240</v>
      </c>
      <c r="B25" s="44"/>
      <c r="C25" s="44" t="s">
        <v>266</v>
      </c>
      <c r="D25" s="44" t="s">
        <v>267</v>
      </c>
      <c r="E25" s="43" t="s">
        <v>314</v>
      </c>
      <c r="F25" s="44" t="s">
        <v>306</v>
      </c>
      <c r="G25" s="142">
        <v>85243.73</v>
      </c>
      <c r="H25" s="44" t="s">
        <v>307</v>
      </c>
      <c r="I25" s="44" t="s">
        <v>271</v>
      </c>
      <c r="J25" s="43" t="s">
        <v>314</v>
      </c>
    </row>
    <row r="26" ht="33.75" customHeight="1" spans="1:10">
      <c r="A26" s="43" t="s">
        <v>240</v>
      </c>
      <c r="B26" s="44"/>
      <c r="C26" s="44" t="s">
        <v>266</v>
      </c>
      <c r="D26" s="44" t="s">
        <v>272</v>
      </c>
      <c r="E26" s="43" t="s">
        <v>298</v>
      </c>
      <c r="F26" s="44" t="s">
        <v>274</v>
      </c>
      <c r="G26" s="142">
        <v>100</v>
      </c>
      <c r="H26" s="44" t="s">
        <v>275</v>
      </c>
      <c r="I26" s="44" t="s">
        <v>271</v>
      </c>
      <c r="J26" s="43" t="s">
        <v>298</v>
      </c>
    </row>
    <row r="27" ht="33.75" customHeight="1" spans="1:10">
      <c r="A27" s="43" t="s">
        <v>240</v>
      </c>
      <c r="B27" s="44"/>
      <c r="C27" s="44" t="s">
        <v>266</v>
      </c>
      <c r="D27" s="44" t="s">
        <v>272</v>
      </c>
      <c r="E27" s="43" t="s">
        <v>315</v>
      </c>
      <c r="F27" s="44" t="s">
        <v>269</v>
      </c>
      <c r="G27" s="142" t="s">
        <v>316</v>
      </c>
      <c r="H27" s="44" t="s">
        <v>297</v>
      </c>
      <c r="I27" s="44" t="s">
        <v>271</v>
      </c>
      <c r="J27" s="43" t="s">
        <v>315</v>
      </c>
    </row>
    <row r="28" ht="33.75" customHeight="1" spans="1:10">
      <c r="A28" s="43" t="s">
        <v>240</v>
      </c>
      <c r="B28" s="44"/>
      <c r="C28" s="44" t="s">
        <v>266</v>
      </c>
      <c r="D28" s="44" t="s">
        <v>317</v>
      </c>
      <c r="E28" s="43" t="s">
        <v>318</v>
      </c>
      <c r="F28" s="44" t="s">
        <v>281</v>
      </c>
      <c r="G28" s="142" t="s">
        <v>319</v>
      </c>
      <c r="H28" s="44" t="s">
        <v>275</v>
      </c>
      <c r="I28" s="44" t="s">
        <v>271</v>
      </c>
      <c r="J28" s="43" t="s">
        <v>318</v>
      </c>
    </row>
    <row r="29" ht="33.75" customHeight="1" spans="1:10">
      <c r="A29" s="43" t="s">
        <v>240</v>
      </c>
      <c r="B29" s="44"/>
      <c r="C29" s="44" t="s">
        <v>276</v>
      </c>
      <c r="D29" s="44" t="s">
        <v>299</v>
      </c>
      <c r="E29" s="43" t="s">
        <v>300</v>
      </c>
      <c r="F29" s="44" t="s">
        <v>274</v>
      </c>
      <c r="G29" s="142">
        <v>100</v>
      </c>
      <c r="H29" s="44" t="s">
        <v>275</v>
      </c>
      <c r="I29" s="44" t="s">
        <v>271</v>
      </c>
      <c r="J29" s="43" t="s">
        <v>300</v>
      </c>
    </row>
    <row r="30" ht="33.75" customHeight="1" spans="1:10">
      <c r="A30" s="43" t="s">
        <v>240</v>
      </c>
      <c r="B30" s="44"/>
      <c r="C30" s="44" t="s">
        <v>276</v>
      </c>
      <c r="D30" s="44" t="s">
        <v>301</v>
      </c>
      <c r="E30" s="43" t="s">
        <v>320</v>
      </c>
      <c r="F30" s="44" t="s">
        <v>274</v>
      </c>
      <c r="G30" s="142">
        <v>100</v>
      </c>
      <c r="H30" s="44" t="s">
        <v>275</v>
      </c>
      <c r="I30" s="44" t="s">
        <v>271</v>
      </c>
      <c r="J30" s="43" t="s">
        <v>320</v>
      </c>
    </row>
    <row r="31" ht="33.75" customHeight="1" spans="1:10">
      <c r="A31" s="43" t="s">
        <v>240</v>
      </c>
      <c r="B31" s="44"/>
      <c r="C31" s="44" t="s">
        <v>283</v>
      </c>
      <c r="D31" s="44" t="s">
        <v>284</v>
      </c>
      <c r="E31" s="43" t="s">
        <v>303</v>
      </c>
      <c r="F31" s="44" t="s">
        <v>269</v>
      </c>
      <c r="G31" s="142">
        <v>90</v>
      </c>
      <c r="H31" s="44" t="s">
        <v>275</v>
      </c>
      <c r="I31" s="44" t="s">
        <v>271</v>
      </c>
      <c r="J31" s="43" t="s">
        <v>303</v>
      </c>
    </row>
  </sheetData>
  <mergeCells count="8">
    <mergeCell ref="A2:J2"/>
    <mergeCell ref="A3:H3"/>
    <mergeCell ref="A7:A11"/>
    <mergeCell ref="A12:A20"/>
    <mergeCell ref="A21:A31"/>
    <mergeCell ref="B7:B11"/>
    <mergeCell ref="B12:B20"/>
    <mergeCell ref="B21:B31"/>
  </mergeCells>
  <pageMargins left="0.75" right="0.75" top="1" bottom="1" header="0.5" footer="0.5"/>
  <pageSetup paperSize="9" scale="4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2025-02-17T07:00:00Z</dcterms:created>
  <dcterms:modified xsi:type="dcterms:W3CDTF">2025-02-19T07:26:59Z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A6063C3CB73A4A658DD4930BE18F315B</vt:lpwstr>
  </property>
  <property fmtid="{D5CDD505-2E9C-101B-9397-08002B2CF9AE}" pid="3" name="KSOProductBuildVer">
    <vt:lpwstr>2052-11.8.2.12089</vt:lpwstr>
  </property>
</Properties>
</file>