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1"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<sst xmlns="http://schemas.openxmlformats.org/spreadsheetml/2006/main" count="2691" uniqueCount="588">
  <si>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</si>
  <si>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</si>
  <si>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</si>
  <si>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</si>
  <si>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</si>
  <si>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</si>
  <si>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</si>
  <si>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</si>
  <si>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</si>
  <si>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</si>
  <si>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</si>
  <si>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</si>
  <si>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</si>
  <si>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</si>
  <si>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</si>
  <si>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</si>
  <si>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</si>
  <si>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</si>
  <si>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</si>
  <si>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</si>
  <si>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</si>
  <si>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</si>
  <si>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</si>
  <si>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</si>
  <si>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</si>
  <si>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</si>
  <si>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</si>
  <si>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</si>
  <si>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</si>
  <si>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</si>
  <si>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</si>
  <si>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</si>
  <si>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</si>
  <si>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</si>
  <si>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</si>
  <si>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</si>
  <si>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</si>
  <si>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</si>
  <si>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</si>
  <si>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</si>
  <si>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</si>
  <si>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</si>
  <si>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</si>
  <si>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</si>
  <si>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</si>
  <si>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</si>
  <si>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</si>
  <si>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</si>
  <si>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</si>
  <si>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</si>
  <si>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</si>
  <si>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</si>
  <si>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</si>
  <si>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</si>
  <si>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</si>
  <si>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</si>
  <si>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</si>
  <si>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</si>
  <si>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</si>
  <si>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</si>
  <si>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</si>
  <si>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</si>
  <si>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</si>
  <si>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106</t>
  </si>
  <si>
    <t>玉溪市科学技术局</t>
  </si>
  <si>
    <t>106001</t>
  </si>
  <si>
    <t>106004</t>
  </si>
  <si>
    <t>玉溪市科技成果转化中心</t>
  </si>
  <si>
    <t>106005</t>
  </si>
  <si>
    <t>玉溪市科学技术创新发展中心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</si>
  <si>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</si>
  <si>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</si>
  <si>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</si>
  <si>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</si>
  <si>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</si>
  <si>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</si>
  <si>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</si>
  <si>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</si>
  <si>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</si>
  <si>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</si>
  <si>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</si>
  <si>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</si>
  <si>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</si>
  <si>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206</t>
  </si>
  <si>
    <t>20601</t>
  </si>
  <si>
    <t>2060101</t>
  </si>
  <si>
    <t>2060102</t>
  </si>
  <si>
    <t>20602</t>
  </si>
  <si>
    <t>2060208</t>
  </si>
  <si>
    <t>20603</t>
  </si>
  <si>
    <t>2060301</t>
  </si>
  <si>
    <t>20604</t>
  </si>
  <si>
    <t>2060401</t>
  </si>
  <si>
    <t>2060499</t>
  </si>
  <si>
    <t>208</t>
  </si>
  <si>
    <t>20805</t>
  </si>
  <si>
    <t>2080501</t>
  </si>
  <si>
    <t>2080502</t>
  </si>
  <si>
    <t>2080505</t>
  </si>
  <si>
    <t>2080506</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</si>
  <si>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</si>
  <si>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</si>
  <si>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</si>
  <si>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</si>
  <si>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</si>
  <si>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</si>
  <si>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</si>
  <si>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</si>
  <si>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</si>
  <si>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</si>
  <si>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</si>
  <si>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</si>
  <si>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</si>
  <si>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</si>
  <si>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</si>
  <si>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</si>
  <si>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</si>
  <si>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</si>
  <si>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</si>
  <si>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</si>
  <si>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</si>
  <si>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</si>
  <si>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</si>
  <si>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</si>
  <si>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</si>
  <si>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</si>
  <si>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</si>
  <si>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</si>
  <si>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</si>
  <si>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</si>
  <si>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</si>
  <si>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</si>
  <si>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</si>
  <si>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</si>
  <si>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</si>
  <si>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</si>
  <si>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</si>
  <si>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</si>
  <si>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</si>
  <si>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</si>
  <si>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</si>
  <si>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</si>
  <si>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</si>
  <si>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</si>
  <si>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</si>
  <si>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</si>
  <si>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</si>
  <si>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</si>
  <si>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</si>
  <si>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</si>
  <si>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</si>
  <si>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</si>
  <si>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</si>
  <si>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</si>
  <si>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</si>
  <si>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530400210000000629902</t>
  </si>
  <si>
    <t>行政人员工资支出</t>
  </si>
  <si>
    <t>行政运行</t>
  </si>
  <si>
    <t>30101</t>
  </si>
  <si>
    <t>基本工资</t>
  </si>
  <si>
    <t>30102</t>
  </si>
  <si>
    <t>津贴补贴</t>
  </si>
  <si>
    <t>购房补贴</t>
  </si>
  <si>
    <t>530400210000000629904</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</si>
  <si>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</si>
  <si>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</si>
  <si>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</si>
  <si>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</si>
  <si>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</si>
  <si>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</si>
  <si>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</si>
  <si>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</si>
  <si>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</si>
  <si>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</si>
  <si>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</si>
  <si>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</si>
  <si>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</si>
  <si>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530400210000000629905</t>
  </si>
  <si>
    <t>住房公积金</t>
  </si>
  <si>
    <t>30113</t>
  </si>
  <si>
    <t>530400210000000629906</t>
  </si>
  <si>
    <t>对个人和家庭的补助</t>
  </si>
  <si>
    <t>行政单位离退休</t>
  </si>
  <si>
    <t>30305</t>
  </si>
  <si>
    <t>生活补助</t>
  </si>
  <si>
    <t>530400210000000629907</t>
  </si>
  <si>
    <t>其他工资福利支出</t>
  </si>
  <si>
    <t>30103</t>
  </si>
  <si>
    <t>奖金</t>
  </si>
  <si>
    <t>530400210000000629909</t>
  </si>
  <si>
    <t>公车购置及运维费</t>
  </si>
  <si>
    <t>30231</t>
  </si>
  <si>
    <t>公务用车运行维护费</t>
  </si>
  <si>
    <t>530400210000000629910</t>
  </si>
  <si>
    <t>行政人员公务交通补贴</t>
  </si>
  <si>
    <t>30239</t>
  </si>
  <si>
    <t>其他交通费用</t>
  </si>
  <si>
    <t>530400210000000629911</t>
  </si>
  <si>
    <t>工会经费</t>
  </si>
  <si>
    <t>30228</t>
  </si>
  <si>
    <t>530400210000000629913</t>
  </si>
  <si>
    <t>一般公用经费</t>
  </si>
  <si>
    <t>30201</t>
  </si>
  <si>
    <t>办公费</t>
  </si>
  <si>
    <t>30205</t>
  </si>
  <si>
    <t>水费</t>
  </si>
  <si>
    <t>30206</t>
  </si>
  <si>
    <t>电费</t>
  </si>
  <si>
    <t>30207</t>
  </si>
  <si>
    <t>邮电费</t>
  </si>
  <si>
    <t>30211</t>
  </si>
  <si>
    <t>差旅费</t>
  </si>
  <si>
    <t>30226</t>
  </si>
  <si>
    <t>劳务费</t>
  </si>
  <si>
    <t>30229</t>
  </si>
  <si>
    <t>福利费</t>
  </si>
  <si>
    <t>30299</t>
  </si>
  <si>
    <t>其他商品和服务支出</t>
  </si>
  <si>
    <t>530400241100002378170</t>
  </si>
  <si>
    <t>工作业务经费</t>
  </si>
  <si>
    <t>一般行政管理事务</t>
  </si>
  <si>
    <t>30215</t>
  </si>
  <si>
    <t>会议费</t>
  </si>
  <si>
    <t>30216</t>
  </si>
  <si>
    <t>培训费</t>
  </si>
  <si>
    <t>30227</t>
  </si>
  <si>
    <t>委托业务费</t>
  </si>
  <si>
    <t>530400241100002378349</t>
  </si>
  <si>
    <t>编外临聘人员经费</t>
  </si>
  <si>
    <t>30199</t>
  </si>
  <si>
    <t>530400241100002378553</t>
  </si>
  <si>
    <t>职业年金经费</t>
  </si>
  <si>
    <t>机关事业单位职业年金缴费支出</t>
  </si>
  <si>
    <t>30109</t>
  </si>
  <si>
    <t>职业年金缴费</t>
  </si>
  <si>
    <t>530400241100002382363</t>
  </si>
  <si>
    <t>（接待费）工作业务经费</t>
  </si>
  <si>
    <t>30217</t>
  </si>
  <si>
    <t>530400241100002453553</t>
  </si>
  <si>
    <t>年终一次性奖金</t>
  </si>
  <si>
    <t>530400210000000630031</t>
  </si>
  <si>
    <t>事业人员工资支出</t>
  </si>
  <si>
    <t>机构运行</t>
  </si>
  <si>
    <t>30107</t>
  </si>
  <si>
    <t>绩效工资</t>
  </si>
  <si>
    <t>530400210000000630032</t>
  </si>
  <si>
    <t>事业单位医疗</t>
  </si>
  <si>
    <t>530400210000000630033</t>
  </si>
  <si>
    <t>530400210000000630034</t>
  </si>
  <si>
    <t>事业单位离退休</t>
  </si>
  <si>
    <t>530400210000000630036</t>
  </si>
  <si>
    <t>530400210000000630038</t>
  </si>
  <si>
    <t>530400221100000629696</t>
  </si>
  <si>
    <t>530400241100002379284</t>
  </si>
  <si>
    <t>奖励性绩效工资（工资部分）经费</t>
  </si>
  <si>
    <t>530400241100002379422</t>
  </si>
  <si>
    <t>奖励性绩效工资（高于部分）经费</t>
  </si>
  <si>
    <t>530400210000000629890</t>
  </si>
  <si>
    <t>530400210000000629891</t>
  </si>
  <si>
    <t>530400210000000629916</t>
  </si>
  <si>
    <t>530400210000000629917</t>
  </si>
  <si>
    <t>530400210000000629918</t>
  </si>
  <si>
    <t>530400210000000629919</t>
  </si>
  <si>
    <t>530400221100000629777</t>
  </si>
  <si>
    <t>530400241100002382381</t>
  </si>
  <si>
    <t>530400241100002382382</t>
  </si>
  <si>
    <t>预算05-1表</t>
  </si>
  <si>
    <t>2025年部门项目支出预算表</t>
  </si>
  <si>
    <t>项目分类</t>
  </si>
  <si>
    <t>项目单位</t>
  </si>
  <si>
    <t>本年拨款</t>
  </si>
  <si>
    <t>单位资金</t>
  </si>
  <si>
    <t>其中：本次下达</t>
  </si>
  <si>
    <t>市级研发服务平台建设（本级）补助资金</t>
  </si>
  <si>
    <t>事业发展类</t>
  </si>
  <si>
    <t>530400210000000626322</t>
  </si>
  <si>
    <t>其他技术研究与开发支出</t>
  </si>
  <si>
    <t>31204</t>
  </si>
  <si>
    <t>费用补贴</t>
  </si>
  <si>
    <t>31299</t>
  </si>
  <si>
    <t>其他对企业补助</t>
  </si>
  <si>
    <t>市级研发服务平台建设（对下）补助资金</t>
  </si>
  <si>
    <t>530400210000000626851</t>
  </si>
  <si>
    <t>39999</t>
  </si>
  <si>
    <t>国家创新型城市建设工作补助经费</t>
  </si>
  <si>
    <t>530400210000000627109</t>
  </si>
  <si>
    <t>创新创业团队（本级）补助经费</t>
  </si>
  <si>
    <t>530400231100001117478</t>
  </si>
  <si>
    <t>科技人才队伍建设</t>
  </si>
  <si>
    <t>创新创业团队（下级）补助经费</t>
  </si>
  <si>
    <t>530400231100001117568</t>
  </si>
  <si>
    <t>市级科技企业孵化器认定补助经费</t>
  </si>
  <si>
    <t>530400231100001118364</t>
  </si>
  <si>
    <t>科技局自有资金</t>
  </si>
  <si>
    <t>专项业务类</t>
  </si>
  <si>
    <t>530400231100001755375</t>
  </si>
  <si>
    <t>30202</t>
  </si>
  <si>
    <t>印刷费</t>
  </si>
  <si>
    <t>2023年科技计划省对下转移支付研发投入补助资金</t>
  </si>
  <si>
    <t>530400231100001961270</t>
  </si>
  <si>
    <t>2024年省对下转移支付研发投入奖补资金</t>
  </si>
  <si>
    <t>530400241100003135847</t>
  </si>
  <si>
    <t>创新创业团队引育专项（2022年度认定）本级补助经费</t>
  </si>
  <si>
    <t>530400251100003841805</t>
  </si>
  <si>
    <t>创新创业团队引育专项（2022年度认定）下级补助经费</t>
  </si>
  <si>
    <t>530400251100003844070</t>
  </si>
  <si>
    <t>情报所自有资金</t>
  </si>
  <si>
    <t>530400231100001755713</t>
  </si>
  <si>
    <t>31002</t>
  </si>
  <si>
    <t>办公设备购置</t>
  </si>
  <si>
    <t>2023年玉溪市技术合同认定登记站登记机构奖补资金</t>
  </si>
  <si>
    <t>530400241100003140213</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</si>
  <si>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</si>
  <si>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</si>
  <si>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</si>
  <si>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</si>
  <si>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</si>
  <si>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</si>
  <si>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</si>
  <si>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</si>
  <si>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</si>
  <si>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</si>
  <si>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</si>
  <si>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</si>
  <si>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</si>
  <si>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项目的开展，将有利于实施“创新驱动发展”战略，引进外部科技力量，为云南省玉溪市的科技发展创造良好的条件，也将极大地促进玉溪创建国家创新型城市，全面提升全社会的科技创新能力。为进一步贯彻落实《关于新时代进一步加强科学技术普及工作的意见》，加快推进科技规划政策扎实落地，广泛宣传科技创新成果，开展科学普及惠民活动，计划于举办科普讲解大赛。</t>
  </si>
  <si>
    <t>产出指标</t>
  </si>
  <si>
    <t>数量指标</t>
  </si>
  <si>
    <t>开展产学研活动</t>
  </si>
  <si>
    <t>&gt;=</t>
  </si>
  <si>
    <t>次</t>
  </si>
  <si>
    <t>定量指标</t>
  </si>
  <si>
    <t>反映预算部门（单位）组织开展活动的期数。</t>
  </si>
  <si>
    <t>张进高层次人才</t>
  </si>
  <si>
    <t>人次</t>
  </si>
  <si>
    <t>反映预算部门（单位）引进高层次人才的数量。</t>
  </si>
  <si>
    <t>参加产学研合作科技人员数</t>
  </si>
  <si>
    <t>反映预算部门（单位）组织开展产学研活动的人次。</t>
  </si>
  <si>
    <t>效益指标</t>
  </si>
  <si>
    <t>社会效益</t>
  </si>
  <si>
    <t>人才培养数</t>
  </si>
  <si>
    <t>人</t>
  </si>
  <si>
    <t>反映科技培训开展情况，提高受益人群的科技素质。</t>
  </si>
  <si>
    <t>满意度指标</t>
  </si>
  <si>
    <t>服务对象满意度</t>
  </si>
  <si>
    <t>参训人员满意度</t>
  </si>
  <si>
    <t>85</t>
  </si>
  <si>
    <t>%</t>
  </si>
  <si>
    <t>反映参训人员对培训内容、讲师授课、课程设置和培训效果等的满意度。
参训人员满意度=（对培训整体满意的参训人数/参训总人数）*100%</t>
  </si>
  <si>
    <t>1.围绕我市重点产业及战略性新兴产业发展方向，培育和引进 A 类、B 类高层次创新创业人才团队。对具有成长潜力，未达到 A 类、B 类团队条件的，经评审认定可作为预备项目团队给予最高 50 万元资金支持。
2.2023年入选团队专项后，享受《玉溪市“兴滇英才支持计划”实施办法》第三章第六条第十三项规定和第五章规定的政策支持，项目专项经费按照 40%、40%、20%进行年度拨付。
3.补助2023年度认定A类团队2个，B类团队5个，预备项目团队6个；2024年拟认定A类团队2个、B类团队2个、预备项目团队3个。
4.2025年度以上团队拟发表论文10篇以上，授权专利5件以上，承担省级及以上科技项目5项以上，开发新产品10个以上，制定企业标准2项以上，新增产学研合作点2个以上，新增科技创新平台2个以上，人才培养10个以上。</t>
  </si>
  <si>
    <t>补助创新创业团队数</t>
  </si>
  <si>
    <t>个</t>
  </si>
  <si>
    <t>反映2022年、2023年已认定创新创业团队（下级）及2024年拟认定创新创业团队（下级）个数；包含2022年、2023年已认定创新创业团队（下级）13个与2024年拟认定创新创业团队（下级）3个。</t>
  </si>
  <si>
    <t>开发新产品数</t>
  </si>
  <si>
    <t>=</t>
  </si>
  <si>
    <t>反应团队团队开发新产品情况</t>
  </si>
  <si>
    <t>授权专利数</t>
  </si>
  <si>
    <t>反映团队授权发明专利情况。2024年，拟授权专利5项。</t>
  </si>
  <si>
    <t>制订标准数</t>
  </si>
  <si>
    <t>项</t>
  </si>
  <si>
    <t>反映团队承担省级以上科研项目数情况。</t>
  </si>
  <si>
    <t>科研论文数</t>
  </si>
  <si>
    <t>篇</t>
  </si>
  <si>
    <t>反映团队科技水平贡献情况。2024年，团队拟发表科研论文10篇以上。</t>
  </si>
  <si>
    <t>质量指标</t>
  </si>
  <si>
    <t>项目验收合格率</t>
  </si>
  <si>
    <t>100</t>
  </si>
  <si>
    <t>反映团队2024年度工作目标完成质量。*100%</t>
  </si>
  <si>
    <t>发表专著数</t>
  </si>
  <si>
    <t>部</t>
  </si>
  <si>
    <t>反应团队出版专著情况。2024年，拟发表专注3篇以上。</t>
  </si>
  <si>
    <t>经济效益</t>
  </si>
  <si>
    <t>新增产值增加</t>
  </si>
  <si>
    <t>500</t>
  </si>
  <si>
    <t>万元</t>
  </si>
  <si>
    <t>反映科技研究带动产值增产情况。</t>
  </si>
  <si>
    <t>营业收入增加</t>
  </si>
  <si>
    <t>1000</t>
  </si>
  <si>
    <t>反应科技研究带动营业收入增加情况。</t>
  </si>
  <si>
    <t>带动就业人员数</t>
  </si>
  <si>
    <t>反映科技培训开展情况，提高受益人群的科技素质。2025年，各创新创业团队拟带动就业20人</t>
  </si>
  <si>
    <t>科研成果总体满意度</t>
  </si>
  <si>
    <t>90</t>
  </si>
  <si>
    <t>反映服务对象对科技研发工作整体满意度。
服务对象满意度=（对科研成果整体满意的人数/问卷调查人数）*100%。</t>
  </si>
  <si>
    <t>加强市级研发服务平台（重点实验室/工程技术研究中心数、公共技术服务平台数、新型研发发机构数、产业技术研究院数等）建设，培养研发服务人才，提高科技创新和服务能力。完成市级研发服务平台建设13个，玉溪市重点实验室/工程技术研究中心认定9个，平台研究人员参加数达336人以上，其中高级职称（或博士）及以上研究人员参加人数达89人，发表科研论文达214篇以上，获得知识产权86项以上，其中发明专利21件以上，带动研发投入1035.77万元以上，平台实现转化经济效益177999万元以上，年服务创新主体706家以上，服务对象满意度90%以上。</t>
  </si>
  <si>
    <t>研发服务平台数</t>
  </si>
  <si>
    <t>反映科技创新和服务产业发展能力情况</t>
  </si>
  <si>
    <t>知识产权数</t>
  </si>
  <si>
    <t>86</t>
  </si>
  <si>
    <t>反映平台知识产权等科研成果获得情况</t>
  </si>
  <si>
    <t>214</t>
  </si>
  <si>
    <t>反映平台研究水平贡献情况</t>
  </si>
  <si>
    <t>高级职称（或博士）及以上研究人员参加数量</t>
  </si>
  <si>
    <t>89</t>
  </si>
  <si>
    <t>反映平台人才状况、科学研究水平和质量</t>
  </si>
  <si>
    <t>发明专利数</t>
  </si>
  <si>
    <t>个（项）</t>
  </si>
  <si>
    <t>反映平台研究贡献和水平情况</t>
  </si>
  <si>
    <t>带动研发投入</t>
  </si>
  <si>
    <t>10358</t>
  </si>
  <si>
    <t>反映项目实施后带动社会经济投入情况</t>
  </si>
  <si>
    <t>实现销售收入</t>
  </si>
  <si>
    <t>178000</t>
  </si>
  <si>
    <t>反映平台实现转化经济效益情况</t>
  </si>
  <si>
    <t>职称或学历晋升数</t>
  </si>
  <si>
    <t>反映科技培训开展情况，提高科研工作者的科技素质</t>
  </si>
  <si>
    <t>年服务创新主体数量</t>
  </si>
  <si>
    <t>706</t>
  </si>
  <si>
    <t>家</t>
  </si>
  <si>
    <t>反映平台服务能力水平</t>
  </si>
  <si>
    <t>反映服务对象对科技研发和服务的整体满意度。
服务对象满意度=（对科研成果整体满意的人数/问卷调查人数）*100%。</t>
  </si>
  <si>
    <t>1.加大研发经费投入，激发企业创新活力，全社会研发投入稳定增长，研发投入上报数较上年度增长5%以上；
2.支持企业创新发展，壮大高新技术企业发展，认定高新技术企业50户以上；
3.加强创新平台建设，新建院士专家工作站4家以上、在建院士专家工作站达18家以上；新建市级重点实验室、工程技术研究中心等创新平台5个以上，累计达85个以上；
4.完善人才管理机制，集聚创新创业人才，累计认定“兴玉英才支持计划”创新创业团队达25个以上，累计培养省“两类”人才达50人以上；
5.累计认定国家、省众创空间总数达11户，累计认定国家、省孵化器达6户；
6.累计认定科技特派员达1000人以上；
7.累计建成云南省科普基地达15户以上；
8.组织科技创新培训2次以上；
9.开展科学技术普及活动2场以上。</t>
  </si>
  <si>
    <t>新建市级重点实验室、工程技术研究中心</t>
  </si>
  <si>
    <t>反映每年建设市级重点实验室、工程技术研究中心</t>
  </si>
  <si>
    <t>2024年认定高新技术企业</t>
  </si>
  <si>
    <t>50</t>
  </si>
  <si>
    <t>户</t>
  </si>
  <si>
    <t>反映全市高新技术企业统计认定数量。</t>
  </si>
  <si>
    <t>累计建设院士、专家工作站</t>
  </si>
  <si>
    <t>反映累计建设院士、专家工作站数量</t>
  </si>
  <si>
    <t>玉溪市中青年学科技术带头人</t>
  </si>
  <si>
    <t>反映院士专家工作站建设情况</t>
  </si>
  <si>
    <t>培训参加人次</t>
  </si>
  <si>
    <t>反映组织开展各类培训的人次</t>
  </si>
  <si>
    <t>组织培训期数</t>
  </si>
  <si>
    <t>反映组织开展各类培训的期数</t>
  </si>
  <si>
    <t>创新团队数</t>
  </si>
  <si>
    <t>25</t>
  </si>
  <si>
    <t>反应创新团队数</t>
  </si>
  <si>
    <t>省“两类”人才数</t>
  </si>
  <si>
    <t>反映省“两类”人才数</t>
  </si>
  <si>
    <t>可持续影响</t>
  </si>
  <si>
    <t>全社会研发投入年增长</t>
  </si>
  <si>
    <t>反映全社会研发投入与上年同期对比的增长率</t>
  </si>
  <si>
    <t>　 参加培训人员满意度</t>
  </si>
  <si>
    <t>&gt;</t>
  </si>
  <si>
    <t>指标值应为相对值（百分比），指标等于抽样达标数/抽样总数，用以反映参训人员对培训的满意程度</t>
  </si>
  <si>
    <t>1.围绕我市重点产业及战略性新兴产业发展方向，培育和引进 A 类、B 类高层次创新创业人才团队。对具有成长潜力，未达到 A 类、B 类团队条件的，经评审认定可作为预备项目团队给予最高 50 万元资金支持。
2.补助2023年度认定A类团队2个，B类团队5个，预备项目团队6个；2024年拟认定A类团队2个、B类团队2个、预备项目团队3个。
3.2025年度以上团队拟发表论文10篇以上，授权专利5件以上，承担省级及以上科技项目5项以上，开发新产品10个以上，制定企业标准2项以上，新增产学研合作点2个以上，新增科技创新平台2个以上，人才培养10个以上。</t>
  </si>
  <si>
    <t>专利数</t>
  </si>
  <si>
    <t>1.反映团队申请或授权发明专利、实用新型专利、外观设计专利情况。
2.培养期内，团队将累计获专利5项。</t>
  </si>
  <si>
    <t>1.反映团队科技水平贡献情况。
2.培养期内，团队将累计发表论文22篇；</t>
  </si>
  <si>
    <t>1.反映补助创新创业团队数量；
2.2022年，市科技局认定创新创业团队（本级）2个
3.2023年，市科技局拟认定创新创业团队（本级）3个</t>
  </si>
  <si>
    <t>软件著作权获得数</t>
  </si>
  <si>
    <t>1.反映团队软件著作权取得情况。
2.培养期内，玉溪三湖流域新污染物界面行为与控制创新创业团队累计取得软件著作权2项以上。</t>
  </si>
  <si>
    <t>培育申报新品种数</t>
  </si>
  <si>
    <t>1.反映团队新品种培育申报情况。
2.培养期内，特色经作技术创新队拟培育申报新品种1至2个。</t>
  </si>
  <si>
    <t xml:space="preserve">反映团队2023年度工作目标完成质量。
</t>
  </si>
  <si>
    <t>承担省级以上科研项目数</t>
  </si>
  <si>
    <t>1.反映承担省级以上科研项目数情况。
2.培养期内，团队将累计承担省级以上科研项目5项。</t>
  </si>
  <si>
    <t>新增产学研合作点</t>
  </si>
  <si>
    <t>1.反映团队科研工作推进新增产学研合作点情况
2.培养期内，团队将累计新建立产学研合作点2个</t>
  </si>
  <si>
    <t>新增科技创新平台数</t>
  </si>
  <si>
    <t>1.反映团队新建创新平台情况
2.培养期内，团队将累计新建创新平台1个</t>
  </si>
  <si>
    <t>专著出版数</t>
  </si>
  <si>
    <t>1.反映团队专著出版情况。
2.培养期内，玉溪三湖流域新污染物界面行为与控制创新创业团队累计出版专著1部以上。</t>
  </si>
  <si>
    <t>校内实验实践基地建设数</t>
  </si>
  <si>
    <t>1.反映团队校内实验实践基地建设情况。
2.培养期内，滇中道地药材药效调控机制研究及资源利用创新团队拟建设校内实验实践基地2个。</t>
  </si>
  <si>
    <t>反应团队带动产值增加情况</t>
  </si>
  <si>
    <t>职称晋升数</t>
  </si>
  <si>
    <t>1.反映团队成员职称晋升情况。
2.培养期内，团队成员将累计晋升职称3人。</t>
  </si>
  <si>
    <t>科研成果示范推广数量</t>
  </si>
  <si>
    <t>30</t>
  </si>
  <si>
    <t>亩/个</t>
  </si>
  <si>
    <t>1.反映项目成果的示范推广成效。
2.培养期内，团队将推广科研成果示范应用面积100亩。</t>
  </si>
  <si>
    <t>补助“兴玉英才支持计划”创新创业团队（2022年度认定）B类团队3个、预备项目团队2个。</t>
  </si>
  <si>
    <t>建设示范基地</t>
  </si>
  <si>
    <t>反映示范基地的建设完成情况。</t>
  </si>
  <si>
    <t>反映部门授权发明专利专利情况。</t>
  </si>
  <si>
    <t>1.00</t>
  </si>
  <si>
    <t>反映部门制订国际、国内、行业、地方、企业标准情况。</t>
  </si>
  <si>
    <t>反映部门科技水平贡献情况。</t>
  </si>
  <si>
    <t>技术培训完成率</t>
  </si>
  <si>
    <t>反映开展技术培训情况。
技术培训完成率=（实际完成技术培训人数/计划完成技术培训人数）*100%</t>
  </si>
  <si>
    <t>反映科技研究项目完成质量。
项目验收合格率=（验收合格项目数/科研项目数）*100%</t>
  </si>
  <si>
    <t>成果奖项数</t>
  </si>
  <si>
    <t>反映部门获地市级以上科技成果奖励情况。</t>
  </si>
  <si>
    <t>高等级论文发表数</t>
  </si>
  <si>
    <t>反映部门发表SCI、EI等国际一流论文发表情况。</t>
  </si>
  <si>
    <t>带动收入增加</t>
  </si>
  <si>
    <t>反映项目实施后带动示范区受益人群的增加收入情况。</t>
  </si>
  <si>
    <t>5000</t>
  </si>
  <si>
    <t>反映科技研究带动示范区产值增产情况。</t>
  </si>
  <si>
    <t>产学研合作单位数</t>
  </si>
  <si>
    <t>反映通过项目实施后带动产学研合作情况。</t>
  </si>
  <si>
    <t>新技术研发项目数</t>
  </si>
  <si>
    <t>反映新技术研发数量。承担科技计划项目情况</t>
  </si>
  <si>
    <t>反映人才培养开展情况，提高受益人群的科技素质。</t>
  </si>
  <si>
    <t>加强市级研发服务平台（重点实验室/工程技术研究中心数、公共技术服务平台数、新型研发发机构数、产业技术研究院数等）建设，培养研发服务人才，提高科技创新和服务能力。完成市级研发服务平台认定9个，平台研究人员参加数达296人以上，其中高级职称（或博士）及以上研究人员参加人数达31人，发表科研论文达6篇以上，获得知识产权19项以上，其中发明专利6件以上，带动研发投入3700万元以上，平台实现转化经济效益4000万元以上，年服务创新主体100家以上，服务对象满意度90%以上。</t>
  </si>
  <si>
    <t>65</t>
  </si>
  <si>
    <t>47</t>
  </si>
  <si>
    <t>高级职称（或博士）研究人员参加数</t>
  </si>
  <si>
    <t>43</t>
  </si>
  <si>
    <t>反映平台人员素质和科研能力水平情况</t>
  </si>
  <si>
    <t>6089</t>
  </si>
  <si>
    <t>带动社会研发投入</t>
  </si>
  <si>
    <t>59223</t>
  </si>
  <si>
    <t>137</t>
  </si>
  <si>
    <t>扩大招商，吸引优质创业企业入驻；为入驻入孵企业提供专业化的宣传推广、资源对接、政策梳理等服务；建立园区线上管理系统，将园区运营管理、信息咨询等功能信息化，结合科技、人社等部门政策面向园区企业及本地创业者开展企业职业技能提升及创业培训服务。科技创新主体不断壮大，创新活力日益彰显。企业作为技术创新的主体地位进一步巩固，研发主体不断壮大。在孵企业数达到20户以上，营业收入比上年增长3%，组织培训期数3期，培训人数65人以上，申请专利数8件以上，专利授权数3件以上，累计毕业企业数5户以上，带动就业人数5人以上。</t>
  </si>
  <si>
    <t>在孵企业数</t>
  </si>
  <si>
    <t>反映孵化器里的企业数量情况。</t>
  </si>
  <si>
    <t>反映孵化器组织开展各类培训的期数。</t>
  </si>
  <si>
    <t>反映孵化器参与各类培训的人次。</t>
  </si>
  <si>
    <t>申请专利数</t>
  </si>
  <si>
    <t>件</t>
  </si>
  <si>
    <t>反映企业申请发明专利、实用新型专利、外观设计专利等情况。</t>
  </si>
  <si>
    <t>专利授权数</t>
  </si>
  <si>
    <t>反映企业获得专利授权情况。</t>
  </si>
  <si>
    <t>反映孵化器内企业增收情况。</t>
  </si>
  <si>
    <t>累计毕业企业数</t>
  </si>
  <si>
    <t>反映孵化器累计毕业企业情况。</t>
  </si>
  <si>
    <t>带动就业人数</t>
  </si>
  <si>
    <t>反映项目实施后带动示范区受益人群就业情况。</t>
  </si>
  <si>
    <t>企业总体满意度</t>
  </si>
  <si>
    <t>反映服务对象对孵化器工作整体的满意度。服务对象满意度=（对孵化器整体满意的人数/问卷调查人数）*100%</t>
  </si>
  <si>
    <t>深入学习贯彻习近平总书记有关科技创新重要论述，立足新发展阶段，贯彻新发展理念，构建新发展格局，高度重视科技成果转移转化工作，扎实做好技术合同认定登记工作，推动科技成果转移转化工作高质量发展。一方面加快推动科技创新政策落地见效，积极宣传和落实《创新驱动高质量发展29条措施》关于技术合同认定登记的奖补政策，加大中央、省市有关科技成果转移转化奖补政策和税收减免优惠政策的宣传力度和落实力度。另一方面加强对企业的指导，提高技术合同认定登记服务质量，紧盯目标任务，抓紧补齐短板，加大工作力度，细化工作措施，完成年度技术合同成交额目标。</t>
  </si>
  <si>
    <t>反映预算部门（单位）组织开展各类培训的期数。</t>
  </si>
  <si>
    <t>反映预算部门（单位）组织开展各类培训的人次。</t>
  </si>
  <si>
    <t>技术合同成交额</t>
  </si>
  <si>
    <t>150000</t>
  </si>
  <si>
    <t>反映预算部门（单位）技术合同登记金额</t>
  </si>
  <si>
    <t>设备使用年限</t>
  </si>
  <si>
    <t>年</t>
  </si>
  <si>
    <t>反映新投入设备使用年限情况。</t>
  </si>
  <si>
    <t>预算06表</t>
  </si>
  <si>
    <t>2025年部门政府性基金预算支出预算表</t>
  </si>
  <si>
    <t>单位:元</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</si>
  <si>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</si>
  <si>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</si>
  <si>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</si>
  <si>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</si>
  <si>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</si>
  <si>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</si>
  <si>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</si>
  <si>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</si>
  <si>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</si>
  <si>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</si>
  <si>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</si>
  <si>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</si>
  <si>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</si>
  <si>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t>
  </si>
  <si>
    <t>批</t>
  </si>
  <si>
    <t>车辆燃修费</t>
  </si>
  <si>
    <t>辆</t>
  </si>
  <si>
    <t>车辆保险费</t>
  </si>
  <si>
    <t>预算08表</t>
  </si>
  <si>
    <t>2025年部门政府购买服务预算表</t>
  </si>
  <si>
    <t>政府购买服务项目</t>
  </si>
  <si>
    <t>政府购买服务目录</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</si>
  <si>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</si>
  <si>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</si>
  <si>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</si>
  <si>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</si>
  <si>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</si>
  <si>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</si>
  <si>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</si>
  <si>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</si>
  <si>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</si>
  <si>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</si>
  <si>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</si>
  <si>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</si>
  <si>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</si>
  <si>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</si>
  <si>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</si>
  <si>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</si>
  <si>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</si>
  <si>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</si>
  <si>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</si>
  <si>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</si>
  <si>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</si>
  <si>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</si>
  <si>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</si>
  <si>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</si>
  <si>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</si>
  <si>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</si>
  <si>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预算11表</t>
  </si>
  <si>
    <t>2025年上级补助项目支出预算表</t>
  </si>
  <si>
    <t>上级补助</t>
  </si>
  <si>
    <t>预算12表</t>
  </si>
  <si>
    <t>2025年部门项目支出中期规划预算表</t>
  </si>
  <si>
    <t>项目级次</t>
  </si>
  <si>
    <t>2025年</t>
  </si>
  <si>
    <t>2026年</t>
  </si>
  <si>
    <t>2027年</t>
  </si>
  <si>
    <t>323 事业发展类</t>
  </si>
  <si>
    <t>下级</t>
  </si>
  <si>
    <t>313 事业发展类</t>
  </si>
  <si>
    <t>本级</t>
  </si>
  <si>
    <t/>
  </si>
</sst>
</file>

<file path=xl/styles.xml><?xml version="1.0" encoding="utf-8"?>
<styleSheet xmlns="http://schemas.openxmlformats.org/spreadsheetml/2006/main">
  <numFmts count="9">
    <numFmt numFmtId="176" formatCode="#,##0.00;\-#,##0.00;;@"/>
    <numFmt numFmtId="44" formatCode="_ &quot;￥&quot;* #,##0.00_ ;_ &quot;￥&quot;* \-#,##0.00_ ;_ &quot;￥&quot;* &quot;-&quot;??_ ;_ @_ "/>
    <numFmt numFmtId="177" formatCode="#,##0;\-#,##0;;@"/>
    <numFmt numFmtId="42" formatCode="_ &quot;￥&quot;* #,##0_ ;_ &quot;￥&quot;* \-#,##0_ ;_ &quot;￥&quot;* &quot;-&quot;_ ;_ @_ "/>
    <numFmt numFmtId="41" formatCode="_ * #,##0_ ;_ * \-#,##0_ ;_ * &quot;-&quot;_ ;_ @_ "/>
    <numFmt numFmtId="43" formatCode="_ * #,##0.00_ ;_ * \-#,##0.00_ ;_ * &quot;-&quot;??_ ;_ @_ "/>
    <numFmt numFmtId="178" formatCode="yyyy\-mm\-dd\ hh:mm:ss"/>
    <numFmt numFmtId="179" formatCode="yyyy\-mm\-dd"/>
    <numFmt numFmtId="180" formatCode="hh:mm:ss"/>
  </numFmts>
  <fonts count="44">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sz val="11"/>
      <color rgb="FFFF0000"/>
      <name val="宋体"/>
      <charset val="134"/>
      <scheme val="minor"/>
    </font>
    <font>
      <sz val="9"/>
      <color rgb="FFFF0000"/>
      <name val="宋体"/>
      <charset val="134"/>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alignment vertical="top"/>
    </xf>
    <xf numFmtId="42" fontId="1" fillId="0" borderId="0" applyFont="0" applyFill="0" applyBorder="0" applyAlignment="0" applyProtection="0">
      <alignment vertical="center"/>
    </xf>
    <xf numFmtId="0" fontId="30" fillId="20" borderId="0" applyNumberFormat="0" applyBorder="0" applyAlignment="0" applyProtection="0">
      <alignment vertical="center"/>
    </xf>
    <xf numFmtId="0" fontId="40" fillId="21" borderId="20"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178" fontId="13" fillId="0" borderId="7">
      <alignment horizontal="right" vertical="center"/>
    </xf>
    <xf numFmtId="0" fontId="30" fillId="8" borderId="0" applyNumberFormat="0" applyBorder="0" applyAlignment="0" applyProtection="0">
      <alignment vertical="center"/>
    </xf>
    <xf numFmtId="0" fontId="29" fillId="4" borderId="0" applyNumberFormat="0" applyBorder="0" applyAlignment="0" applyProtection="0">
      <alignment vertical="center"/>
    </xf>
    <xf numFmtId="43" fontId="1" fillId="0" borderId="0" applyFont="0" applyFill="0" applyBorder="0" applyAlignment="0" applyProtection="0">
      <alignment vertical="center"/>
    </xf>
    <xf numFmtId="0" fontId="25" fillId="25" borderId="0" applyNumberFormat="0" applyBorder="0" applyAlignment="0" applyProtection="0">
      <alignment vertical="center"/>
    </xf>
    <xf numFmtId="0" fontId="28" fillId="0" borderId="0" applyNumberFormat="0" applyFill="0" applyBorder="0" applyAlignment="0" applyProtection="0">
      <alignment vertical="center"/>
    </xf>
    <xf numFmtId="9" fontId="1" fillId="0" borderId="0" applyFont="0" applyFill="0" applyBorder="0" applyAlignment="0" applyProtection="0">
      <alignment vertical="center"/>
    </xf>
    <xf numFmtId="179" fontId="13" fillId="0" borderId="7">
      <alignment horizontal="right" vertical="center"/>
    </xf>
    <xf numFmtId="0" fontId="33" fillId="0" borderId="0" applyNumberFormat="0" applyFill="0" applyBorder="0" applyAlignment="0" applyProtection="0">
      <alignment vertical="center"/>
    </xf>
    <xf numFmtId="0" fontId="1" fillId="14" borderId="18" applyNumberFormat="0" applyFont="0" applyAlignment="0" applyProtection="0">
      <alignment vertical="center"/>
    </xf>
    <xf numFmtId="0" fontId="25" fillId="29" borderId="0" applyNumberFormat="0" applyBorder="0" applyAlignment="0" applyProtection="0">
      <alignment vertical="center"/>
    </xf>
    <xf numFmtId="0" fontId="2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17" applyNumberFormat="0" applyFill="0" applyAlignment="0" applyProtection="0">
      <alignment vertical="center"/>
    </xf>
    <xf numFmtId="0" fontId="37" fillId="0" borderId="17" applyNumberFormat="0" applyFill="0" applyAlignment="0" applyProtection="0">
      <alignment vertical="center"/>
    </xf>
    <xf numFmtId="0" fontId="25" fillId="24" borderId="0" applyNumberFormat="0" applyBorder="0" applyAlignment="0" applyProtection="0">
      <alignment vertical="center"/>
    </xf>
    <xf numFmtId="0" fontId="26" fillId="0" borderId="14" applyNumberFormat="0" applyFill="0" applyAlignment="0" applyProtection="0">
      <alignment vertical="center"/>
    </xf>
    <xf numFmtId="0" fontId="25" fillId="28" borderId="0" applyNumberFormat="0" applyBorder="0" applyAlignment="0" applyProtection="0">
      <alignment vertical="center"/>
    </xf>
    <xf numFmtId="0" fontId="31" fillId="7" borderId="15" applyNumberFormat="0" applyAlignment="0" applyProtection="0">
      <alignment vertical="center"/>
    </xf>
    <xf numFmtId="0" fontId="41" fillId="7" borderId="20" applyNumberFormat="0" applyAlignment="0" applyProtection="0">
      <alignment vertical="center"/>
    </xf>
    <xf numFmtId="0" fontId="34" fillId="13" borderId="16" applyNumberFormat="0" applyAlignment="0" applyProtection="0">
      <alignment vertical="center"/>
    </xf>
    <xf numFmtId="0" fontId="30" fillId="32" borderId="0" applyNumberFormat="0" applyBorder="0" applyAlignment="0" applyProtection="0">
      <alignment vertical="center"/>
    </xf>
    <xf numFmtId="0" fontId="25" fillId="12" borderId="0" applyNumberFormat="0" applyBorder="0" applyAlignment="0" applyProtection="0">
      <alignment vertical="center"/>
    </xf>
    <xf numFmtId="0" fontId="43" fillId="0" borderId="21" applyNumberFormat="0" applyFill="0" applyAlignment="0" applyProtection="0">
      <alignment vertical="center"/>
    </xf>
    <xf numFmtId="0" fontId="36" fillId="0" borderId="19" applyNumberFormat="0" applyFill="0" applyAlignment="0" applyProtection="0">
      <alignment vertical="center"/>
    </xf>
    <xf numFmtId="0" fontId="42" fillId="27" borderId="0" applyNumberFormat="0" applyBorder="0" applyAlignment="0" applyProtection="0">
      <alignment vertical="center"/>
    </xf>
    <xf numFmtId="0" fontId="39" fillId="19" borderId="0" applyNumberFormat="0" applyBorder="0" applyAlignment="0" applyProtection="0">
      <alignment vertical="center"/>
    </xf>
    <xf numFmtId="10" fontId="13" fillId="0" borderId="7">
      <alignment horizontal="right" vertical="center"/>
    </xf>
    <xf numFmtId="0" fontId="30" fillId="18" borderId="0" applyNumberFormat="0" applyBorder="0" applyAlignment="0" applyProtection="0">
      <alignment vertical="center"/>
    </xf>
    <xf numFmtId="0" fontId="25" fillId="6" borderId="0" applyNumberFormat="0" applyBorder="0" applyAlignment="0" applyProtection="0">
      <alignment vertical="center"/>
    </xf>
    <xf numFmtId="0" fontId="30" fillId="23" borderId="0" applyNumberFormat="0" applyBorder="0" applyAlignment="0" applyProtection="0">
      <alignment vertical="center"/>
    </xf>
    <xf numFmtId="0" fontId="30" fillId="11" borderId="0" applyNumberFormat="0" applyBorder="0" applyAlignment="0" applyProtection="0">
      <alignment vertical="center"/>
    </xf>
    <xf numFmtId="0" fontId="30" fillId="31" borderId="0" applyNumberFormat="0" applyBorder="0" applyAlignment="0" applyProtection="0">
      <alignment vertical="center"/>
    </xf>
    <xf numFmtId="0" fontId="30" fillId="17" borderId="0" applyNumberFormat="0" applyBorder="0" applyAlignment="0" applyProtection="0">
      <alignment vertical="center"/>
    </xf>
    <xf numFmtId="0" fontId="25" fillId="3" borderId="0" applyNumberFormat="0" applyBorder="0" applyAlignment="0" applyProtection="0">
      <alignment vertical="center"/>
    </xf>
    <xf numFmtId="0" fontId="25" fillId="10" borderId="0" applyNumberFormat="0" applyBorder="0" applyAlignment="0" applyProtection="0">
      <alignment vertical="center"/>
    </xf>
    <xf numFmtId="0" fontId="30" fillId="30" borderId="0" applyNumberFormat="0" applyBorder="0" applyAlignment="0" applyProtection="0">
      <alignment vertical="center"/>
    </xf>
    <xf numFmtId="0" fontId="30" fillId="16" borderId="0" applyNumberFormat="0" applyBorder="0" applyAlignment="0" applyProtection="0">
      <alignment vertical="center"/>
    </xf>
    <xf numFmtId="0" fontId="25" fillId="2" borderId="0" applyNumberFormat="0" applyBorder="0" applyAlignment="0" applyProtection="0">
      <alignment vertical="center"/>
    </xf>
    <xf numFmtId="0" fontId="30" fillId="5" borderId="0" applyNumberFormat="0" applyBorder="0" applyAlignment="0" applyProtection="0">
      <alignment vertical="center"/>
    </xf>
    <xf numFmtId="0" fontId="25" fillId="22" borderId="0" applyNumberFormat="0" applyBorder="0" applyAlignment="0" applyProtection="0">
      <alignment vertical="center"/>
    </xf>
    <xf numFmtId="0" fontId="25" fillId="9" borderId="0" applyNumberFormat="0" applyBorder="0" applyAlignment="0" applyProtection="0">
      <alignment vertical="center"/>
    </xf>
    <xf numFmtId="0" fontId="30" fillId="15" borderId="0" applyNumberFormat="0" applyBorder="0" applyAlignment="0" applyProtection="0">
      <alignment vertical="center"/>
    </xf>
    <xf numFmtId="0" fontId="25" fillId="26" borderId="0" applyNumberFormat="0" applyBorder="0" applyAlignment="0" applyProtection="0">
      <alignment vertical="center"/>
    </xf>
    <xf numFmtId="176" fontId="13" fillId="0" borderId="7">
      <alignment horizontal="right" vertical="center"/>
    </xf>
    <xf numFmtId="49" fontId="13" fillId="0" borderId="7">
      <alignment horizontal="left" vertical="center" wrapText="1"/>
    </xf>
    <xf numFmtId="176" fontId="13" fillId="0" borderId="7">
      <alignment horizontal="right" vertical="center"/>
    </xf>
    <xf numFmtId="180" fontId="13" fillId="0" borderId="7">
      <alignment horizontal="right" vertical="center"/>
    </xf>
    <xf numFmtId="177" fontId="13" fillId="0" borderId="7">
      <alignment horizontal="right" vertical="center"/>
    </xf>
  </cellStyleXfs>
  <cellXfs count="174">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3" applyNumberFormat="1" applyFont="1" applyBorder="1">
      <alignment horizontal="left" vertical="center" wrapText="1"/>
    </xf>
    <xf numFmtId="176" fontId="8" fillId="0" borderId="7" xfId="0" applyNumberFormat="1" applyFont="1" applyBorder="1" applyAlignment="1">
      <alignment horizontal="right" vertical="center"/>
    </xf>
    <xf numFmtId="0" fontId="7" fillId="0" borderId="7" xfId="0" applyFont="1" applyBorder="1" applyAlignment="1" applyProtection="1">
      <alignment horizontal="left" vertical="center" wrapText="1" indent="2"/>
      <protection locked="0"/>
    </xf>
    <xf numFmtId="49" fontId="7" fillId="0" borderId="7" xfId="0" applyNumberFormat="1" applyFont="1" applyBorder="1" applyAlignment="1">
      <alignment horizontal="center" vertical="center" wrapText="1"/>
    </xf>
    <xf numFmtId="49" fontId="8" fillId="0" borderId="7" xfId="53"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6"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3" applyNumberFormat="1" applyFont="1" applyBorder="1" applyAlignment="1">
      <alignment horizontal="right" vertical="center" wrapText="1"/>
    </xf>
    <xf numFmtId="49" fontId="14" fillId="0" borderId="0" xfId="53" applyNumberFormat="1" applyFont="1" applyBorder="1" applyAlignment="1">
      <alignment horizontal="center" vertical="center" wrapText="1"/>
    </xf>
    <xf numFmtId="49" fontId="13" fillId="0" borderId="0" xfId="53"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77" fontId="13" fillId="0" borderId="7"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49" fontId="8" fillId="0" borderId="7" xfId="53" applyNumberFormat="1" applyFont="1" applyBorder="1" applyAlignment="1">
      <alignment horizontal="left" vertical="center" wrapText="1" indent="1"/>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4" fillId="0" borderId="11" xfId="0" applyFont="1" applyBorder="1" applyAlignment="1">
      <alignment horizontal="right" vertical="center"/>
    </xf>
    <xf numFmtId="176" fontId="4" fillId="0" borderId="7" xfId="0" applyNumberFormat="1" applyFont="1" applyBorder="1" applyAlignment="1">
      <alignment horizontal="right" vertical="center"/>
    </xf>
    <xf numFmtId="0" fontId="4" fillId="0" borderId="6" xfId="0" applyFont="1" applyBorder="1" applyAlignment="1">
      <alignment horizontal="left" vertical="center" wrapText="1" indent="2"/>
    </xf>
    <xf numFmtId="0" fontId="4" fillId="0" borderId="11" xfId="0" applyFont="1" applyBorder="1" applyAlignment="1">
      <alignment horizontal="center" vertical="center" wrapText="1"/>
    </xf>
    <xf numFmtId="177"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6" fontId="8" fillId="0" borderId="7" xfId="54"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49" fontId="12" fillId="0" borderId="7" xfId="53" applyNumberFormat="1" applyFont="1" applyBorder="1" applyAlignment="1">
      <alignment horizontal="center" vertical="center" wrapText="1"/>
    </xf>
    <xf numFmtId="49" fontId="13" fillId="0" borderId="7" xfId="53" applyNumberFormat="1" applyFont="1" applyBorder="1" applyAlignment="1">
      <alignment horizontal="right" vertical="center" wrapText="1"/>
    </xf>
    <xf numFmtId="49" fontId="14" fillId="0" borderId="7" xfId="53" applyNumberFormat="1" applyFont="1" applyBorder="1" applyAlignment="1">
      <alignment horizontal="center" vertical="center" wrapText="1"/>
    </xf>
    <xf numFmtId="49" fontId="13" fillId="0" borderId="7" xfId="53" applyNumberFormat="1" applyFont="1" applyBorder="1">
      <alignment horizontal="left" vertical="center" wrapText="1"/>
    </xf>
    <xf numFmtId="49" fontId="15" fillId="0" borderId="7" xfId="53" applyNumberFormat="1" applyFont="1" applyBorder="1" applyAlignment="1">
      <alignment horizontal="center" vertical="center" wrapText="1"/>
    </xf>
    <xf numFmtId="49" fontId="13" fillId="0" borderId="7" xfId="53" applyNumberFormat="1" applyFont="1" applyBorder="1" applyAlignment="1">
      <alignment horizontal="center" vertical="center" wrapText="1"/>
    </xf>
    <xf numFmtId="176" fontId="13" fillId="0" borderId="7" xfId="53" applyNumberFormat="1" applyFont="1" applyBorder="1" applyAlignment="1">
      <alignment horizontal="right" vertical="center" wrapText="1"/>
    </xf>
    <xf numFmtId="49" fontId="13" fillId="0" borderId="7" xfId="53" applyNumberFormat="1" applyFont="1" applyBorder="1" applyAlignment="1">
      <alignment horizontal="left" vertical="center" wrapText="1" indent="2"/>
    </xf>
    <xf numFmtId="177" fontId="13" fillId="0" borderId="7" xfId="56" applyNumberFormat="1" applyFont="1" applyBorder="1" applyAlignment="1">
      <alignment horizontal="center" vertical="center" wrapText="1"/>
    </xf>
    <xf numFmtId="49" fontId="21" fillId="0" borderId="7" xfId="53" applyNumberFormat="1" applyFont="1" applyBorder="1" applyAlignment="1">
      <alignment horizontal="right" vertical="center" wrapText="1"/>
    </xf>
    <xf numFmtId="49" fontId="13" fillId="0" borderId="10" xfId="53" applyNumberFormat="1" applyFont="1" applyBorder="1" applyAlignment="1">
      <alignment horizontal="right" vertical="center" wrapText="1"/>
    </xf>
    <xf numFmtId="49" fontId="13" fillId="0" borderId="7" xfId="53" applyNumberFormat="1" applyFont="1" applyBorder="1" applyAlignment="1">
      <alignment horizontal="left" vertical="center" wrapText="1" indent="4"/>
    </xf>
    <xf numFmtId="49" fontId="22" fillId="0" borderId="7" xfId="0" applyNumberFormat="1" applyFont="1" applyBorder="1" applyAlignment="1">
      <alignment horizontal="right" vertical="center" wrapText="1"/>
    </xf>
    <xf numFmtId="49" fontId="14" fillId="0" borderId="7" xfId="0" applyNumberFormat="1" applyFont="1" applyBorder="1" applyAlignment="1">
      <alignment horizontal="center" vertical="center" wrapText="1"/>
    </xf>
    <xf numFmtId="49" fontId="22" fillId="0" borderId="7" xfId="53" applyNumberFormat="1" applyFont="1" applyBorder="1">
      <alignment horizontal="left" vertical="center" wrapText="1"/>
    </xf>
    <xf numFmtId="176" fontId="13" fillId="0" borderId="7" xfId="0" applyNumberFormat="1" applyFont="1" applyBorder="1" applyAlignment="1">
      <alignment horizontal="right" vertical="center"/>
    </xf>
    <xf numFmtId="176" fontId="22" fillId="0" borderId="7" xfId="0" applyNumberFormat="1" applyFont="1" applyBorder="1" applyAlignment="1">
      <alignment horizontal="left" vertical="center"/>
    </xf>
    <xf numFmtId="176" fontId="13" fillId="0" borderId="7" xfId="54" applyNumberFormat="1" applyFont="1" applyBorder="1">
      <alignment horizontal="right" vertical="center"/>
    </xf>
    <xf numFmtId="176" fontId="13"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xf numFmtId="0" fontId="23" fillId="0" borderId="0" xfId="0" applyFont="1">
      <alignment vertical="top"/>
    </xf>
    <xf numFmtId="49" fontId="24" fillId="0" borderId="7" xfId="53" applyNumberFormat="1" applyFont="1" applyBorder="1" applyAlignment="1">
      <alignment horizontal="left" vertical="center" wrapText="1" indent="4"/>
    </xf>
    <xf numFmtId="176" fontId="24" fillId="0" borderId="7" xfId="0" applyNumberFormat="1" applyFont="1" applyBorder="1" applyAlignment="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pane ySplit="1" topLeftCell="A2" activePane="bottomLeft" state="frozen"/>
      <selection/>
      <selection pane="bottomLeft" activeCell="H17" sqref="H17"/>
    </sheetView>
  </sheetViews>
  <sheetFormatPr defaultColWidth="8.85" defaultRowHeight="15" customHeight="1" outlineLevelCol="3"/>
  <cols>
    <col min="1" max="2" width="28.575" customWidth="1"/>
    <col min="3" max="3" width="35.7" customWidth="1"/>
    <col min="4" max="4" width="28.575" customWidth="1"/>
  </cols>
  <sheetData>
    <row r="1" customHeight="1" spans="1:4">
      <c r="A1" s="57"/>
      <c r="B1" s="57"/>
      <c r="C1" s="57"/>
      <c r="D1" s="57"/>
    </row>
    <row r="2" ht="18.75" customHeight="1" spans="1:4">
      <c r="A2" s="152" t="s">
        <v>0</v>
      </c>
      <c r="B2" s="163"/>
      <c r="C2" s="163"/>
      <c r="D2" s="163"/>
    </row>
    <row r="3" ht="28.5" customHeight="1" spans="1:4">
      <c r="A3" s="164" t="s">
        <v>1</v>
      </c>
      <c r="B3" s="164"/>
      <c r="C3" s="164"/>
      <c r="D3" s="164"/>
    </row>
    <row r="4" ht="18.75" customHeight="1" spans="1:4">
      <c r="A4" s="154" t="str">
        <f>"单位名称："&amp;"玉溪市科学技术局"</f>
        <v>单位名称：玉溪市科学技术局</v>
      </c>
      <c r="B4" s="154"/>
      <c r="C4" s="154"/>
      <c r="D4" s="152" t="s">
        <v>2</v>
      </c>
    </row>
    <row r="5" ht="18.75" customHeight="1" spans="1:4">
      <c r="A5" s="155" t="s">
        <v>3</v>
      </c>
      <c r="B5" s="155"/>
      <c r="C5" s="155" t="s">
        <v>4</v>
      </c>
      <c r="D5" s="155"/>
    </row>
    <row r="6" ht="18.75" customHeight="1" spans="1:4">
      <c r="A6" s="155" t="s">
        <v>5</v>
      </c>
      <c r="B6" s="155" t="s">
        <v>6</v>
      </c>
      <c r="C6" s="155" t="s">
        <v>7</v>
      </c>
      <c r="D6" s="155" t="s">
        <v>6</v>
      </c>
    </row>
    <row r="7" ht="18.75" customHeight="1" spans="1:4">
      <c r="A7" s="154" t="s">
        <v>8</v>
      </c>
      <c r="B7" s="168">
        <v>15842849.22</v>
      </c>
      <c r="C7" s="169" t="str">
        <f>"一"&amp;"、"&amp;"科学技术支出"</f>
        <v>一、科学技术支出</v>
      </c>
      <c r="D7" s="168">
        <v>33190943.13</v>
      </c>
    </row>
    <row r="8" ht="18.75" customHeight="1" spans="1:4">
      <c r="A8" s="154" t="s">
        <v>9</v>
      </c>
      <c r="B8" s="168"/>
      <c r="C8" s="169" t="str">
        <f>"二"&amp;"、"&amp;"社会保障和就业支出"</f>
        <v>二、社会保障和就业支出</v>
      </c>
      <c r="D8" s="168">
        <v>1886681.6</v>
      </c>
    </row>
    <row r="9" ht="18.75" customHeight="1" spans="1:4">
      <c r="A9" s="154" t="s">
        <v>10</v>
      </c>
      <c r="B9" s="168"/>
      <c r="C9" s="169" t="str">
        <f>"三"&amp;"、"&amp;"卫生健康支出"</f>
        <v>三、卫生健康支出</v>
      </c>
      <c r="D9" s="168">
        <v>724453.49</v>
      </c>
    </row>
    <row r="10" ht="18.75" customHeight="1" spans="1:4">
      <c r="A10" s="154" t="s">
        <v>11</v>
      </c>
      <c r="B10" s="168"/>
      <c r="C10" s="169" t="str">
        <f>"四"&amp;"、"&amp;"住房保障支出"</f>
        <v>四、住房保障支出</v>
      </c>
      <c r="D10" s="168">
        <v>676080</v>
      </c>
    </row>
    <row r="11" ht="18.75" customHeight="1" spans="1:4">
      <c r="A11" s="154" t="s">
        <v>12</v>
      </c>
      <c r="B11" s="168">
        <v>2080000</v>
      </c>
      <c r="C11" s="154"/>
      <c r="D11" s="154"/>
    </row>
    <row r="12" ht="18.75" customHeight="1" spans="1:4">
      <c r="A12" s="154" t="s">
        <v>13</v>
      </c>
      <c r="B12" s="168"/>
      <c r="C12" s="154"/>
      <c r="D12" s="154"/>
    </row>
    <row r="13" ht="18.75" customHeight="1" spans="1:4">
      <c r="A13" s="154" t="s">
        <v>14</v>
      </c>
      <c r="B13" s="168"/>
      <c r="C13" s="154"/>
      <c r="D13" s="154"/>
    </row>
    <row r="14" ht="18.75" customHeight="1" spans="1:4">
      <c r="A14" s="154" t="s">
        <v>15</v>
      </c>
      <c r="B14" s="168"/>
      <c r="C14" s="154"/>
      <c r="D14" s="154"/>
    </row>
    <row r="15" ht="18.75" customHeight="1" spans="1:4">
      <c r="A15" s="154" t="s">
        <v>16</v>
      </c>
      <c r="B15" s="168"/>
      <c r="C15" s="154"/>
      <c r="D15" s="154"/>
    </row>
    <row r="16" ht="18.75" customHeight="1" spans="1:4">
      <c r="A16" s="154" t="s">
        <v>17</v>
      </c>
      <c r="B16" s="168">
        <v>2080000</v>
      </c>
      <c r="C16" s="154"/>
      <c r="D16" s="154"/>
    </row>
    <row r="17" ht="18.75" customHeight="1" spans="1:4">
      <c r="A17" s="170" t="s">
        <v>18</v>
      </c>
      <c r="B17" s="168">
        <v>17922849.22</v>
      </c>
      <c r="C17" s="170" t="s">
        <v>19</v>
      </c>
      <c r="D17" s="168">
        <v>36478158.22</v>
      </c>
    </row>
    <row r="18" ht="18.75" customHeight="1" spans="1:4">
      <c r="A18" s="165" t="s">
        <v>20</v>
      </c>
      <c r="B18" s="154"/>
      <c r="C18" s="165" t="s">
        <v>21</v>
      </c>
      <c r="D18" s="154"/>
    </row>
    <row r="19" ht="18.75" customHeight="1" spans="1:4">
      <c r="A19" s="63" t="s">
        <v>22</v>
      </c>
      <c r="B19" s="168">
        <v>18555309</v>
      </c>
      <c r="C19" s="63" t="s">
        <v>22</v>
      </c>
      <c r="D19" s="168"/>
    </row>
    <row r="20" ht="18.75" customHeight="1" spans="1:4">
      <c r="A20" s="63" t="s">
        <v>23</v>
      </c>
      <c r="B20" s="168"/>
      <c r="C20" s="63" t="s">
        <v>23</v>
      </c>
      <c r="D20" s="168"/>
    </row>
    <row r="21" ht="18.75" customHeight="1" spans="1:4">
      <c r="A21" s="170" t="s">
        <v>24</v>
      </c>
      <c r="B21" s="168">
        <v>36478158.22</v>
      </c>
      <c r="C21" s="170" t="s">
        <v>25</v>
      </c>
      <c r="D21" s="168">
        <v>36478158.22</v>
      </c>
    </row>
  </sheetData>
  <mergeCells count="5">
    <mergeCell ref="A2:D2"/>
    <mergeCell ref="A3:D3"/>
    <mergeCell ref="A4:C4"/>
    <mergeCell ref="A5:B5"/>
    <mergeCell ref="C5:D5"/>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topLeftCell="B1" workbookViewId="0">
      <pane ySplit="1" topLeftCell="A2" activePane="bottomLeft" state="frozen"/>
      <selection/>
      <selection pane="bottomLeft" activeCell="H17" sqref="H17"/>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customHeight="1" spans="1:6">
      <c r="A1" s="1"/>
      <c r="B1" s="1"/>
      <c r="C1" s="1"/>
      <c r="D1" s="1"/>
      <c r="E1" s="1"/>
      <c r="F1" s="1"/>
    </row>
    <row r="2" ht="15.75" customHeight="1" spans="2:6">
      <c r="B2" s="135"/>
      <c r="F2" s="136" t="s">
        <v>523</v>
      </c>
    </row>
    <row r="3" ht="28.5" customHeight="1" spans="1:6">
      <c r="A3" s="34" t="s">
        <v>524</v>
      </c>
      <c r="B3" s="34"/>
      <c r="C3" s="34"/>
      <c r="D3" s="34"/>
      <c r="E3" s="34"/>
      <c r="F3" s="34"/>
    </row>
    <row r="4" ht="15" customHeight="1" spans="1:6">
      <c r="A4" s="137" t="str">
        <f>"单位名称："&amp;"玉溪市科学技术局"</f>
        <v>单位名称：玉溪市科学技术局</v>
      </c>
      <c r="B4" s="138"/>
      <c r="C4" s="138"/>
      <c r="D4" s="77"/>
      <c r="E4" s="77"/>
      <c r="F4" s="139" t="s">
        <v>525</v>
      </c>
    </row>
    <row r="5" ht="18.75" customHeight="1" spans="1:6">
      <c r="A5" s="36" t="s">
        <v>136</v>
      </c>
      <c r="B5" s="36" t="s">
        <v>72</v>
      </c>
      <c r="C5" s="36" t="s">
        <v>73</v>
      </c>
      <c r="D5" s="37" t="s">
        <v>526</v>
      </c>
      <c r="E5" s="44"/>
      <c r="F5" s="44"/>
    </row>
    <row r="6" ht="30" customHeight="1" spans="1:6">
      <c r="A6" s="43"/>
      <c r="B6" s="43"/>
      <c r="C6" s="43"/>
      <c r="D6" s="37" t="s">
        <v>30</v>
      </c>
      <c r="E6" s="44" t="s">
        <v>76</v>
      </c>
      <c r="F6" s="44" t="s">
        <v>77</v>
      </c>
    </row>
    <row r="7" ht="16.5" customHeight="1" spans="1:6">
      <c r="A7" s="44">
        <v>1</v>
      </c>
      <c r="B7" s="44">
        <v>2</v>
      </c>
      <c r="C7" s="44">
        <v>3</v>
      </c>
      <c r="D7" s="44">
        <v>4</v>
      </c>
      <c r="E7" s="44">
        <v>5</v>
      </c>
      <c r="F7" s="44">
        <v>6</v>
      </c>
    </row>
    <row r="8" ht="20.25" customHeight="1" spans="1:6">
      <c r="A8" s="45"/>
      <c r="B8" s="45"/>
      <c r="C8" s="45"/>
      <c r="D8" s="25"/>
      <c r="E8" s="140"/>
      <c r="F8" s="140"/>
    </row>
    <row r="9" ht="17.25" customHeight="1" spans="1:6">
      <c r="A9" s="141" t="s">
        <v>312</v>
      </c>
      <c r="B9" s="142"/>
      <c r="C9" s="142" t="s">
        <v>312</v>
      </c>
      <c r="D9" s="140"/>
      <c r="E9" s="140"/>
      <c r="F9" s="140"/>
    </row>
  </sheetData>
  <mergeCells count="7">
    <mergeCell ref="A3:F3"/>
    <mergeCell ref="A4:E4"/>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8"/>
  <sheetViews>
    <sheetView showZeros="0" workbookViewId="0">
      <pane ySplit="1" topLeftCell="A2" activePane="bottomLeft" state="frozen"/>
      <selection/>
      <selection pane="bottomLeft" activeCell="A16" sqref="A16"/>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2" t="s">
        <v>527</v>
      </c>
      <c r="B2" s="32"/>
      <c r="C2" s="32"/>
      <c r="D2" s="32"/>
      <c r="E2" s="32"/>
      <c r="F2" s="32"/>
      <c r="G2" s="32"/>
      <c r="H2" s="32"/>
      <c r="I2" s="32"/>
      <c r="J2" s="32"/>
      <c r="K2" s="32"/>
      <c r="L2" s="32"/>
      <c r="M2" s="32"/>
      <c r="N2" s="32"/>
      <c r="O2" s="51"/>
      <c r="P2" s="51"/>
      <c r="Q2" s="32"/>
    </row>
    <row r="3" ht="27.75" customHeight="1" spans="1:17">
      <c r="A3" s="75" t="s">
        <v>528</v>
      </c>
      <c r="B3" s="34"/>
      <c r="C3" s="34"/>
      <c r="D3" s="34"/>
      <c r="E3" s="34"/>
      <c r="F3" s="34"/>
      <c r="G3" s="34"/>
      <c r="H3" s="34"/>
      <c r="I3" s="34"/>
      <c r="J3" s="34"/>
      <c r="K3" s="104"/>
      <c r="L3" s="34"/>
      <c r="M3" s="34"/>
      <c r="N3" s="34"/>
      <c r="O3" s="104"/>
      <c r="P3" s="104"/>
      <c r="Q3" s="34"/>
    </row>
    <row r="4" ht="18.75" customHeight="1" spans="1:17">
      <c r="A4" s="113" t="str">
        <f>"单位名称："&amp;"玉溪市科学技术局"</f>
        <v>单位名称：玉溪市科学技术局</v>
      </c>
      <c r="B4" s="8"/>
      <c r="C4" s="8"/>
      <c r="D4" s="8"/>
      <c r="E4" s="8"/>
      <c r="F4" s="8"/>
      <c r="G4" s="8"/>
      <c r="H4" s="8"/>
      <c r="I4" s="8"/>
      <c r="J4" s="8"/>
      <c r="O4" s="81"/>
      <c r="P4" s="81"/>
      <c r="Q4" s="133" t="s">
        <v>2</v>
      </c>
    </row>
    <row r="5" ht="15.75" customHeight="1" spans="1:17">
      <c r="A5" s="36" t="s">
        <v>529</v>
      </c>
      <c r="B5" s="114" t="s">
        <v>530</v>
      </c>
      <c r="C5" s="114" t="s">
        <v>531</v>
      </c>
      <c r="D5" s="114" t="s">
        <v>532</v>
      </c>
      <c r="E5" s="114" t="s">
        <v>533</v>
      </c>
      <c r="F5" s="114" t="s">
        <v>534</v>
      </c>
      <c r="G5" s="115" t="s">
        <v>143</v>
      </c>
      <c r="H5" s="115"/>
      <c r="I5" s="115"/>
      <c r="J5" s="115"/>
      <c r="K5" s="125"/>
      <c r="L5" s="115"/>
      <c r="M5" s="115"/>
      <c r="N5" s="115"/>
      <c r="O5" s="126"/>
      <c r="P5" s="125"/>
      <c r="Q5" s="134"/>
    </row>
    <row r="6" ht="17.25" customHeight="1" spans="1:17">
      <c r="A6" s="39"/>
      <c r="B6" s="116"/>
      <c r="C6" s="116"/>
      <c r="D6" s="116"/>
      <c r="E6" s="116"/>
      <c r="F6" s="116"/>
      <c r="G6" s="116" t="s">
        <v>30</v>
      </c>
      <c r="H6" s="116" t="s">
        <v>33</v>
      </c>
      <c r="I6" s="116" t="s">
        <v>535</v>
      </c>
      <c r="J6" s="116" t="s">
        <v>536</v>
      </c>
      <c r="K6" s="127" t="s">
        <v>537</v>
      </c>
      <c r="L6" s="128" t="s">
        <v>538</v>
      </c>
      <c r="M6" s="128"/>
      <c r="N6" s="128"/>
      <c r="O6" s="129"/>
      <c r="P6" s="130"/>
      <c r="Q6" s="117"/>
    </row>
    <row r="7" ht="54" customHeight="1" spans="1:17">
      <c r="A7" s="42"/>
      <c r="B7" s="117"/>
      <c r="C7" s="117"/>
      <c r="D7" s="117"/>
      <c r="E7" s="117"/>
      <c r="F7" s="117"/>
      <c r="G7" s="117"/>
      <c r="H7" s="117" t="s">
        <v>32</v>
      </c>
      <c r="I7" s="117"/>
      <c r="J7" s="117"/>
      <c r="K7" s="131"/>
      <c r="L7" s="117" t="s">
        <v>32</v>
      </c>
      <c r="M7" s="117" t="s">
        <v>39</v>
      </c>
      <c r="N7" s="117" t="s">
        <v>150</v>
      </c>
      <c r="O7" s="132" t="s">
        <v>41</v>
      </c>
      <c r="P7" s="131" t="s">
        <v>42</v>
      </c>
      <c r="Q7" s="117" t="s">
        <v>43</v>
      </c>
    </row>
    <row r="8" ht="15" customHeight="1" spans="1:17">
      <c r="A8" s="43">
        <v>1</v>
      </c>
      <c r="B8" s="118">
        <v>2</v>
      </c>
      <c r="C8" s="118">
        <v>3</v>
      </c>
      <c r="D8" s="118">
        <v>4</v>
      </c>
      <c r="E8" s="118">
        <v>5</v>
      </c>
      <c r="F8" s="118">
        <v>6</v>
      </c>
      <c r="G8" s="119">
        <v>7</v>
      </c>
      <c r="H8" s="119">
        <v>8</v>
      </c>
      <c r="I8" s="119">
        <v>9</v>
      </c>
      <c r="J8" s="119">
        <v>10</v>
      </c>
      <c r="K8" s="119">
        <v>11</v>
      </c>
      <c r="L8" s="119">
        <v>12</v>
      </c>
      <c r="M8" s="119">
        <v>13</v>
      </c>
      <c r="N8" s="119">
        <v>14</v>
      </c>
      <c r="O8" s="119">
        <v>15</v>
      </c>
      <c r="P8" s="119">
        <v>16</v>
      </c>
      <c r="Q8" s="119">
        <v>17</v>
      </c>
    </row>
    <row r="9" ht="21" customHeight="1" spans="1:17">
      <c r="A9" s="97" t="s">
        <v>64</v>
      </c>
      <c r="B9" s="98"/>
      <c r="C9" s="98"/>
      <c r="D9" s="98"/>
      <c r="E9" s="120"/>
      <c r="F9" s="121"/>
      <c r="G9" s="47">
        <v>28800</v>
      </c>
      <c r="H9" s="47">
        <v>28800</v>
      </c>
      <c r="I9" s="47"/>
      <c r="J9" s="47"/>
      <c r="K9" s="47"/>
      <c r="L9" s="47"/>
      <c r="M9" s="47"/>
      <c r="N9" s="47"/>
      <c r="O9" s="47"/>
      <c r="P9" s="47"/>
      <c r="Q9" s="47"/>
    </row>
    <row r="10" ht="21" customHeight="1" spans="1:17">
      <c r="A10" s="122" t="s">
        <v>64</v>
      </c>
      <c r="B10" s="98"/>
      <c r="C10" s="98"/>
      <c r="D10" s="123"/>
      <c r="E10" s="124"/>
      <c r="F10" s="121"/>
      <c r="G10" s="47">
        <v>24800</v>
      </c>
      <c r="H10" s="47">
        <v>24800</v>
      </c>
      <c r="I10" s="47"/>
      <c r="J10" s="47"/>
      <c r="K10" s="47"/>
      <c r="L10" s="47"/>
      <c r="M10" s="47"/>
      <c r="N10" s="47"/>
      <c r="O10" s="47"/>
      <c r="P10" s="47"/>
      <c r="Q10" s="47"/>
    </row>
    <row r="11" ht="21" customHeight="1" spans="1:17">
      <c r="A11" s="97" t="str">
        <f t="shared" ref="A11:A17" si="0">"      "&amp;"一般公用经费"</f>
        <v>      一般公用经费</v>
      </c>
      <c r="B11" s="98" t="s">
        <v>539</v>
      </c>
      <c r="C11" s="98" t="str">
        <f t="shared" ref="C11:C17" si="1">"A05040000"&amp;"  "&amp;"办公用品"</f>
        <v>A05040000  办公用品</v>
      </c>
      <c r="D11" s="123" t="s">
        <v>540</v>
      </c>
      <c r="E11" s="124">
        <v>1</v>
      </c>
      <c r="F11" s="25"/>
      <c r="G11" s="47">
        <v>5000</v>
      </c>
      <c r="H11" s="47">
        <v>5000</v>
      </c>
      <c r="I11" s="47"/>
      <c r="J11" s="47"/>
      <c r="K11" s="47"/>
      <c r="L11" s="47"/>
      <c r="M11" s="47"/>
      <c r="N11" s="47"/>
      <c r="O11" s="47"/>
      <c r="P11" s="47"/>
      <c r="Q11" s="47"/>
    </row>
    <row r="12" ht="21" customHeight="1" spans="1:17">
      <c r="A12" s="97" t="str">
        <f t="shared" ref="A12:A13" si="2">"      "&amp;"公车购置及运维费"</f>
        <v>      公车购置及运维费</v>
      </c>
      <c r="B12" s="98" t="s">
        <v>541</v>
      </c>
      <c r="C12" s="98" t="str">
        <f>"C23120000"&amp;"  "&amp;"维修和保养服务"</f>
        <v>C23120000  维修和保养服务</v>
      </c>
      <c r="D12" s="123" t="s">
        <v>542</v>
      </c>
      <c r="E12" s="124">
        <v>1</v>
      </c>
      <c r="F12" s="25"/>
      <c r="G12" s="47">
        <v>13800</v>
      </c>
      <c r="H12" s="47">
        <v>13800</v>
      </c>
      <c r="I12" s="47"/>
      <c r="J12" s="47"/>
      <c r="K12" s="47"/>
      <c r="L12" s="47"/>
      <c r="M12" s="47"/>
      <c r="N12" s="47"/>
      <c r="O12" s="47"/>
      <c r="P12" s="47"/>
      <c r="Q12" s="47"/>
    </row>
    <row r="13" ht="21" customHeight="1" spans="1:17">
      <c r="A13" s="97" t="str">
        <f t="shared" si="2"/>
        <v>      公车购置及运维费</v>
      </c>
      <c r="B13" s="98" t="s">
        <v>543</v>
      </c>
      <c r="C13" s="98" t="str">
        <f>"C1804010201"&amp;"  "&amp;"机动车保险服务"</f>
        <v>C1804010201  机动车保险服务</v>
      </c>
      <c r="D13" s="123" t="s">
        <v>542</v>
      </c>
      <c r="E13" s="124">
        <v>1</v>
      </c>
      <c r="F13" s="25"/>
      <c r="G13" s="47">
        <v>6000</v>
      </c>
      <c r="H13" s="47">
        <v>6000</v>
      </c>
      <c r="I13" s="47"/>
      <c r="J13" s="47"/>
      <c r="K13" s="47"/>
      <c r="L13" s="47"/>
      <c r="M13" s="47"/>
      <c r="N13" s="47"/>
      <c r="O13" s="47"/>
      <c r="P13" s="47"/>
      <c r="Q13" s="47"/>
    </row>
    <row r="14" ht="21" customHeight="1" spans="1:17">
      <c r="A14" s="122" t="s">
        <v>67</v>
      </c>
      <c r="B14" s="28"/>
      <c r="C14" s="28"/>
      <c r="D14" s="28"/>
      <c r="E14" s="28"/>
      <c r="F14" s="121"/>
      <c r="G14" s="47">
        <v>2000</v>
      </c>
      <c r="H14" s="47">
        <v>2000</v>
      </c>
      <c r="I14" s="47"/>
      <c r="J14" s="47"/>
      <c r="K14" s="47"/>
      <c r="L14" s="47"/>
      <c r="M14" s="47"/>
      <c r="N14" s="47"/>
      <c r="O14" s="47"/>
      <c r="P14" s="47"/>
      <c r="Q14" s="47"/>
    </row>
    <row r="15" ht="21" customHeight="1" spans="1:17">
      <c r="A15" s="97" t="str">
        <f t="shared" si="0"/>
        <v>      一般公用经费</v>
      </c>
      <c r="B15" s="98" t="s">
        <v>539</v>
      </c>
      <c r="C15" s="98" t="str">
        <f t="shared" si="1"/>
        <v>A05040000  办公用品</v>
      </c>
      <c r="D15" s="123" t="s">
        <v>540</v>
      </c>
      <c r="E15" s="124">
        <v>1</v>
      </c>
      <c r="F15" s="25"/>
      <c r="G15" s="47">
        <v>2000</v>
      </c>
      <c r="H15" s="47">
        <v>2000</v>
      </c>
      <c r="I15" s="47"/>
      <c r="J15" s="47"/>
      <c r="K15" s="47"/>
      <c r="L15" s="47"/>
      <c r="M15" s="47"/>
      <c r="N15" s="47"/>
      <c r="O15" s="47"/>
      <c r="P15" s="47"/>
      <c r="Q15" s="47"/>
    </row>
    <row r="16" ht="21" customHeight="1" spans="1:17">
      <c r="A16" s="122" t="s">
        <v>69</v>
      </c>
      <c r="B16" s="28"/>
      <c r="C16" s="28"/>
      <c r="D16" s="28"/>
      <c r="E16" s="28"/>
      <c r="F16" s="121"/>
      <c r="G16" s="47">
        <v>2000</v>
      </c>
      <c r="H16" s="47">
        <v>2000</v>
      </c>
      <c r="I16" s="47"/>
      <c r="J16" s="47"/>
      <c r="K16" s="47"/>
      <c r="L16" s="47"/>
      <c r="M16" s="47"/>
      <c r="N16" s="47"/>
      <c r="O16" s="47"/>
      <c r="P16" s="47"/>
      <c r="Q16" s="47"/>
    </row>
    <row r="17" ht="21" customHeight="1" spans="1:17">
      <c r="A17" s="97" t="str">
        <f t="shared" si="0"/>
        <v>      一般公用经费</v>
      </c>
      <c r="B17" s="98" t="s">
        <v>539</v>
      </c>
      <c r="C17" s="98" t="str">
        <f t="shared" si="1"/>
        <v>A05040000  办公用品</v>
      </c>
      <c r="D17" s="123" t="s">
        <v>540</v>
      </c>
      <c r="E17" s="124">
        <v>1</v>
      </c>
      <c r="F17" s="25"/>
      <c r="G17" s="47">
        <v>2000</v>
      </c>
      <c r="H17" s="47">
        <v>2000</v>
      </c>
      <c r="I17" s="47"/>
      <c r="J17" s="47"/>
      <c r="K17" s="47"/>
      <c r="L17" s="47"/>
      <c r="M17" s="47"/>
      <c r="N17" s="47"/>
      <c r="O17" s="47"/>
      <c r="P17" s="47"/>
      <c r="Q17" s="47"/>
    </row>
    <row r="18" ht="21" customHeight="1" spans="1:17">
      <c r="A18" s="99" t="s">
        <v>312</v>
      </c>
      <c r="B18" s="100"/>
      <c r="C18" s="100"/>
      <c r="D18" s="100"/>
      <c r="E18" s="120"/>
      <c r="F18" s="121"/>
      <c r="G18" s="47">
        <v>28800</v>
      </c>
      <c r="H18" s="47">
        <v>28800</v>
      </c>
      <c r="I18" s="47"/>
      <c r="J18" s="47"/>
      <c r="K18" s="47"/>
      <c r="L18" s="47"/>
      <c r="M18" s="47"/>
      <c r="N18" s="47"/>
      <c r="O18" s="47"/>
      <c r="P18" s="47"/>
      <c r="Q18" s="47"/>
    </row>
  </sheetData>
  <mergeCells count="17">
    <mergeCell ref="A2:Q2"/>
    <mergeCell ref="A3:Q3"/>
    <mergeCell ref="A4:E4"/>
    <mergeCell ref="G5:Q5"/>
    <mergeCell ref="L6:Q6"/>
    <mergeCell ref="A18:E1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topLeftCell="D1" workbookViewId="0">
      <pane ySplit="1" topLeftCell="A2" activePane="bottomLeft" state="frozen"/>
      <selection/>
      <selection pane="bottomLeft" activeCell="H17" sqref="H17"/>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customHeight="1" spans="1:14">
      <c r="A1" s="1"/>
      <c r="B1" s="1"/>
      <c r="C1" s="1"/>
      <c r="D1" s="1"/>
      <c r="E1" s="1"/>
      <c r="F1" s="1"/>
      <c r="G1" s="1"/>
      <c r="H1" s="1"/>
      <c r="I1" s="1"/>
      <c r="J1" s="1"/>
      <c r="K1" s="1"/>
      <c r="L1" s="1"/>
      <c r="M1" s="1"/>
      <c r="N1" s="1"/>
    </row>
    <row r="2" ht="13.5" customHeight="1" spans="1:14">
      <c r="A2" s="82" t="s">
        <v>544</v>
      </c>
      <c r="B2" s="82"/>
      <c r="C2" s="82"/>
      <c r="D2" s="82"/>
      <c r="E2" s="82"/>
      <c r="F2" s="82"/>
      <c r="G2" s="82"/>
      <c r="H2" s="83"/>
      <c r="I2" s="82"/>
      <c r="J2" s="82"/>
      <c r="K2" s="82"/>
      <c r="L2" s="102"/>
      <c r="M2" s="83"/>
      <c r="N2" s="103"/>
    </row>
    <row r="3" ht="27.75" customHeight="1" spans="1:14">
      <c r="A3" s="75" t="s">
        <v>545</v>
      </c>
      <c r="B3" s="84"/>
      <c r="C3" s="84"/>
      <c r="D3" s="84"/>
      <c r="E3" s="84"/>
      <c r="F3" s="84"/>
      <c r="G3" s="84"/>
      <c r="H3" s="85"/>
      <c r="I3" s="84"/>
      <c r="J3" s="84"/>
      <c r="K3" s="84"/>
      <c r="L3" s="104"/>
      <c r="M3" s="85"/>
      <c r="N3" s="84"/>
    </row>
    <row r="4" ht="18.75" customHeight="1" spans="1:14">
      <c r="A4" s="76" t="str">
        <f>"单位名称："&amp;"玉溪市科学技术局"</f>
        <v>单位名称：玉溪市科学技术局</v>
      </c>
      <c r="B4" s="77"/>
      <c r="C4" s="77"/>
      <c r="D4" s="77"/>
      <c r="E4" s="77"/>
      <c r="F4" s="77"/>
      <c r="G4" s="77"/>
      <c r="H4" s="86"/>
      <c r="I4" s="79"/>
      <c r="J4" s="79"/>
      <c r="K4" s="79"/>
      <c r="L4" s="81"/>
      <c r="M4" s="105"/>
      <c r="N4" s="106" t="s">
        <v>2</v>
      </c>
    </row>
    <row r="5" ht="15.75" customHeight="1" spans="1:14">
      <c r="A5" s="87" t="s">
        <v>529</v>
      </c>
      <c r="B5" s="88" t="s">
        <v>546</v>
      </c>
      <c r="C5" s="88" t="s">
        <v>547</v>
      </c>
      <c r="D5" s="89" t="s">
        <v>143</v>
      </c>
      <c r="E5" s="89"/>
      <c r="F5" s="89"/>
      <c r="G5" s="89"/>
      <c r="H5" s="90"/>
      <c r="I5" s="89"/>
      <c r="J5" s="89"/>
      <c r="K5" s="89"/>
      <c r="L5" s="107"/>
      <c r="M5" s="90"/>
      <c r="N5" s="108"/>
    </row>
    <row r="6" ht="17.25" customHeight="1" spans="1:14">
      <c r="A6" s="91"/>
      <c r="B6" s="92"/>
      <c r="C6" s="92"/>
      <c r="D6" s="92" t="s">
        <v>30</v>
      </c>
      <c r="E6" s="92" t="s">
        <v>33</v>
      </c>
      <c r="F6" s="92" t="s">
        <v>535</v>
      </c>
      <c r="G6" s="92" t="s">
        <v>536</v>
      </c>
      <c r="H6" s="93" t="s">
        <v>537</v>
      </c>
      <c r="I6" s="109" t="s">
        <v>538</v>
      </c>
      <c r="J6" s="109"/>
      <c r="K6" s="109"/>
      <c r="L6" s="110"/>
      <c r="M6" s="111"/>
      <c r="N6" s="95"/>
    </row>
    <row r="7" ht="54" customHeight="1" spans="1:14">
      <c r="A7" s="94"/>
      <c r="B7" s="95"/>
      <c r="C7" s="95"/>
      <c r="D7" s="95"/>
      <c r="E7" s="95"/>
      <c r="F7" s="95"/>
      <c r="G7" s="95"/>
      <c r="H7" s="96"/>
      <c r="I7" s="95" t="s">
        <v>32</v>
      </c>
      <c r="J7" s="95" t="s">
        <v>39</v>
      </c>
      <c r="K7" s="95" t="s">
        <v>150</v>
      </c>
      <c r="L7" s="112" t="s">
        <v>41</v>
      </c>
      <c r="M7" s="96" t="s">
        <v>42</v>
      </c>
      <c r="N7" s="95" t="s">
        <v>43</v>
      </c>
    </row>
    <row r="8" ht="15" customHeight="1" spans="1:14">
      <c r="A8" s="94">
        <v>1</v>
      </c>
      <c r="B8" s="95">
        <v>2</v>
      </c>
      <c r="C8" s="95">
        <v>3</v>
      </c>
      <c r="D8" s="96">
        <v>4</v>
      </c>
      <c r="E8" s="96">
        <v>5</v>
      </c>
      <c r="F8" s="96">
        <v>6</v>
      </c>
      <c r="G8" s="96">
        <v>7</v>
      </c>
      <c r="H8" s="96">
        <v>8</v>
      </c>
      <c r="I8" s="96">
        <v>9</v>
      </c>
      <c r="J8" s="96">
        <v>10</v>
      </c>
      <c r="K8" s="96">
        <v>11</v>
      </c>
      <c r="L8" s="96">
        <v>12</v>
      </c>
      <c r="M8" s="96">
        <v>13</v>
      </c>
      <c r="N8" s="96">
        <v>14</v>
      </c>
    </row>
    <row r="9" ht="21" customHeight="1" spans="1:14">
      <c r="A9" s="97"/>
      <c r="B9" s="98"/>
      <c r="C9" s="98"/>
      <c r="D9" s="47"/>
      <c r="E9" s="47"/>
      <c r="F9" s="47"/>
      <c r="G9" s="47"/>
      <c r="H9" s="47"/>
      <c r="I9" s="47"/>
      <c r="J9" s="47"/>
      <c r="K9" s="47"/>
      <c r="L9" s="47"/>
      <c r="M9" s="47"/>
      <c r="N9" s="47"/>
    </row>
    <row r="10" ht="21" customHeight="1" spans="1:14">
      <c r="A10" s="97"/>
      <c r="B10" s="98"/>
      <c r="C10" s="98"/>
      <c r="D10" s="47"/>
      <c r="E10" s="47"/>
      <c r="F10" s="47"/>
      <c r="G10" s="47"/>
      <c r="H10" s="47"/>
      <c r="I10" s="47"/>
      <c r="J10" s="47"/>
      <c r="K10" s="47"/>
      <c r="L10" s="47"/>
      <c r="M10" s="47"/>
      <c r="N10" s="47"/>
    </row>
    <row r="11" ht="21" customHeight="1" spans="1:14">
      <c r="A11" s="99" t="s">
        <v>312</v>
      </c>
      <c r="B11" s="100"/>
      <c r="C11" s="101"/>
      <c r="D11" s="47"/>
      <c r="E11" s="47"/>
      <c r="F11" s="47"/>
      <c r="G11" s="47"/>
      <c r="H11" s="47"/>
      <c r="I11" s="47"/>
      <c r="J11" s="47"/>
      <c r="K11" s="47"/>
      <c r="L11" s="47"/>
      <c r="M11" s="47"/>
      <c r="N11" s="47"/>
    </row>
  </sheetData>
  <mergeCells count="14">
    <mergeCell ref="A2:N2"/>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4"/>
  <sheetViews>
    <sheetView showZeros="0" workbookViewId="0">
      <pane ySplit="1" topLeftCell="A2" activePane="bottomLeft" state="frozen"/>
      <selection/>
      <selection pane="bottomLeft" activeCell="H17" sqref="H17"/>
    </sheetView>
  </sheetViews>
  <sheetFormatPr defaultColWidth="9.14166666666667" defaultRowHeight="14.25" customHeight="1"/>
  <cols>
    <col min="1" max="1" width="76.275" customWidth="1"/>
    <col min="2" max="13" width="17.175" customWidth="1"/>
    <col min="14" max="14" width="17.0333333333333" customWidth="1"/>
  </cols>
  <sheetData>
    <row r="1" customHeight="1" spans="1:14">
      <c r="A1" s="1"/>
      <c r="B1" s="1"/>
      <c r="C1" s="1"/>
      <c r="D1" s="1"/>
      <c r="E1" s="1"/>
      <c r="F1" s="1"/>
      <c r="G1" s="1"/>
      <c r="H1" s="1"/>
      <c r="I1" s="1"/>
      <c r="J1" s="1"/>
      <c r="K1" s="1"/>
      <c r="L1" s="1"/>
      <c r="M1" s="1"/>
      <c r="N1" s="1"/>
    </row>
    <row r="2" ht="13.5" customHeight="1" spans="1:14">
      <c r="A2" s="32" t="s">
        <v>548</v>
      </c>
      <c r="B2" s="32"/>
      <c r="C2" s="32"/>
      <c r="D2" s="32"/>
      <c r="E2" s="32"/>
      <c r="F2" s="32"/>
      <c r="G2" s="32"/>
      <c r="H2" s="32"/>
      <c r="I2" s="32"/>
      <c r="J2" s="32"/>
      <c r="K2" s="32"/>
      <c r="L2" s="32"/>
      <c r="M2" s="32"/>
      <c r="N2" s="51"/>
    </row>
    <row r="3" ht="27.75" customHeight="1" spans="1:14">
      <c r="A3" s="75" t="s">
        <v>549</v>
      </c>
      <c r="B3" s="34"/>
      <c r="C3" s="34"/>
      <c r="D3" s="34"/>
      <c r="E3" s="34"/>
      <c r="F3" s="34"/>
      <c r="G3" s="34"/>
      <c r="H3" s="34"/>
      <c r="I3" s="34"/>
      <c r="J3" s="34"/>
      <c r="K3" s="34"/>
      <c r="L3" s="34"/>
      <c r="M3" s="34"/>
      <c r="N3" s="34"/>
    </row>
    <row r="4" ht="18" customHeight="1" spans="1:14">
      <c r="A4" s="76" t="str">
        <f>"单位名称："&amp;"玉溪市科学技术局"</f>
        <v>单位名称：玉溪市科学技术局</v>
      </c>
      <c r="B4" s="77"/>
      <c r="C4" s="77"/>
      <c r="D4" s="78"/>
      <c r="E4" s="79"/>
      <c r="F4" s="79"/>
      <c r="G4" s="79"/>
      <c r="H4" s="79"/>
      <c r="I4" s="79"/>
      <c r="N4" s="81" t="s">
        <v>2</v>
      </c>
    </row>
    <row r="5" ht="19.5" customHeight="1" spans="1:14">
      <c r="A5" s="37" t="s">
        <v>550</v>
      </c>
      <c r="B5" s="53" t="s">
        <v>143</v>
      </c>
      <c r="C5" s="54"/>
      <c r="D5" s="54"/>
      <c r="E5" s="53" t="s">
        <v>551</v>
      </c>
      <c r="F5" s="54"/>
      <c r="G5" s="54"/>
      <c r="H5" s="54"/>
      <c r="I5" s="54"/>
      <c r="J5" s="54"/>
      <c r="K5" s="54"/>
      <c r="L5" s="54"/>
      <c r="M5" s="54"/>
      <c r="N5" s="54"/>
    </row>
    <row r="6" ht="40.5" customHeight="1" spans="1:14">
      <c r="A6" s="43"/>
      <c r="B6" s="40" t="s">
        <v>30</v>
      </c>
      <c r="C6" s="36" t="s">
        <v>33</v>
      </c>
      <c r="D6" s="80" t="s">
        <v>552</v>
      </c>
      <c r="E6" s="44" t="s">
        <v>553</v>
      </c>
      <c r="F6" s="44" t="s">
        <v>554</v>
      </c>
      <c r="G6" s="44" t="s">
        <v>555</v>
      </c>
      <c r="H6" s="44" t="s">
        <v>556</v>
      </c>
      <c r="I6" s="44" t="s">
        <v>557</v>
      </c>
      <c r="J6" s="44" t="s">
        <v>558</v>
      </c>
      <c r="K6" s="44" t="s">
        <v>559</v>
      </c>
      <c r="L6" s="44" t="s">
        <v>560</v>
      </c>
      <c r="M6" s="44" t="s">
        <v>561</v>
      </c>
      <c r="N6" s="44" t="s">
        <v>562</v>
      </c>
    </row>
    <row r="7" ht="19.5" customHeight="1" spans="1:14">
      <c r="A7" s="44">
        <v>1</v>
      </c>
      <c r="B7" s="44">
        <v>2</v>
      </c>
      <c r="C7" s="44">
        <v>3</v>
      </c>
      <c r="D7" s="53">
        <v>4</v>
      </c>
      <c r="E7" s="44">
        <v>5</v>
      </c>
      <c r="F7" s="44">
        <v>6</v>
      </c>
      <c r="G7" s="44">
        <v>7</v>
      </c>
      <c r="H7" s="53">
        <v>8</v>
      </c>
      <c r="I7" s="44">
        <v>9</v>
      </c>
      <c r="J7" s="44">
        <v>10</v>
      </c>
      <c r="K7" s="44">
        <v>11</v>
      </c>
      <c r="L7" s="53">
        <v>12</v>
      </c>
      <c r="M7" s="44">
        <v>13</v>
      </c>
      <c r="N7" s="44">
        <v>14</v>
      </c>
    </row>
    <row r="8" ht="20.25" customHeight="1" spans="1:14">
      <c r="A8" s="45" t="s">
        <v>64</v>
      </c>
      <c r="B8" s="47">
        <v>3262000</v>
      </c>
      <c r="C8" s="47">
        <v>3262000</v>
      </c>
      <c r="D8" s="47"/>
      <c r="E8" s="47">
        <v>698000</v>
      </c>
      <c r="F8" s="47">
        <v>90000</v>
      </c>
      <c r="G8" s="47">
        <v>100000</v>
      </c>
      <c r="H8" s="47">
        <v>50000</v>
      </c>
      <c r="I8" s="47">
        <v>448000</v>
      </c>
      <c r="J8" s="47">
        <v>328000</v>
      </c>
      <c r="K8" s="47"/>
      <c r="L8" s="47">
        <v>78000</v>
      </c>
      <c r="M8" s="47">
        <v>48000</v>
      </c>
      <c r="N8" s="47">
        <v>1422000</v>
      </c>
    </row>
    <row r="9" ht="20.25" customHeight="1" spans="1:14">
      <c r="A9" s="45" t="s">
        <v>64</v>
      </c>
      <c r="B9" s="47">
        <v>3262000</v>
      </c>
      <c r="C9" s="47">
        <v>3262000</v>
      </c>
      <c r="D9" s="47"/>
      <c r="E9" s="47">
        <v>698000</v>
      </c>
      <c r="F9" s="47">
        <v>90000</v>
      </c>
      <c r="G9" s="47">
        <v>100000</v>
      </c>
      <c r="H9" s="47">
        <v>50000</v>
      </c>
      <c r="I9" s="47">
        <v>448000</v>
      </c>
      <c r="J9" s="47">
        <v>328000</v>
      </c>
      <c r="K9" s="47"/>
      <c r="L9" s="47">
        <v>78000</v>
      </c>
      <c r="M9" s="47">
        <v>48000</v>
      </c>
      <c r="N9" s="47">
        <v>1422000</v>
      </c>
    </row>
    <row r="10" ht="20.25" customHeight="1" spans="1:14">
      <c r="A10" s="45" t="str">
        <f>"      "&amp;"市级研发服务平台建设（对下）补助资金"</f>
        <v>      市级研发服务平台建设（对下）补助资金</v>
      </c>
      <c r="B10" s="47">
        <v>2152000</v>
      </c>
      <c r="C10" s="47">
        <v>2152000</v>
      </c>
      <c r="D10" s="47"/>
      <c r="E10" s="47">
        <v>648000</v>
      </c>
      <c r="F10" s="47"/>
      <c r="G10" s="47"/>
      <c r="H10" s="47"/>
      <c r="I10" s="47">
        <v>448000</v>
      </c>
      <c r="J10" s="47">
        <v>48000</v>
      </c>
      <c r="K10" s="47"/>
      <c r="L10" s="47">
        <v>48000</v>
      </c>
      <c r="M10" s="47">
        <v>48000</v>
      </c>
      <c r="N10" s="47">
        <v>912000</v>
      </c>
    </row>
    <row r="11" ht="20.25" customHeight="1" spans="1:14">
      <c r="A11" s="45" t="str">
        <f>"      "&amp;"创新创业团队（下级）补助经费"</f>
        <v>      创新创业团队（下级）补助经费</v>
      </c>
      <c r="B11" s="47">
        <v>410000</v>
      </c>
      <c r="C11" s="47">
        <v>410000</v>
      </c>
      <c r="D11" s="47"/>
      <c r="E11" s="47">
        <v>50000</v>
      </c>
      <c r="F11" s="47">
        <v>90000</v>
      </c>
      <c r="G11" s="47"/>
      <c r="H11" s="47">
        <v>50000</v>
      </c>
      <c r="I11" s="47"/>
      <c r="J11" s="47">
        <v>80000</v>
      </c>
      <c r="K11" s="47"/>
      <c r="L11" s="47">
        <v>30000</v>
      </c>
      <c r="M11" s="47"/>
      <c r="N11" s="47">
        <v>110000</v>
      </c>
    </row>
    <row r="12" ht="20.25" customHeight="1" spans="1:14">
      <c r="A12" s="45" t="str">
        <f>"      "&amp;"市级科技企业孵化器认定补助经费"</f>
        <v>      市级科技企业孵化器认定补助经费</v>
      </c>
      <c r="B12" s="47">
        <v>100000</v>
      </c>
      <c r="C12" s="47">
        <v>100000</v>
      </c>
      <c r="D12" s="47"/>
      <c r="E12" s="47"/>
      <c r="F12" s="47"/>
      <c r="G12" s="47">
        <v>100000</v>
      </c>
      <c r="H12" s="47"/>
      <c r="I12" s="47"/>
      <c r="J12" s="47"/>
      <c r="K12" s="47"/>
      <c r="L12" s="47"/>
      <c r="M12" s="47"/>
      <c r="N12" s="47"/>
    </row>
    <row r="13" ht="20.25" customHeight="1" spans="1:14">
      <c r="A13" s="45" t="str">
        <f>"      "&amp;"创新创业团队引育专项（2022年度认定）下级补助经费"</f>
        <v>      创新创业团队引育专项（2022年度认定）下级补助经费</v>
      </c>
      <c r="B13" s="47">
        <v>600000</v>
      </c>
      <c r="C13" s="47">
        <v>600000</v>
      </c>
      <c r="D13" s="47"/>
      <c r="E13" s="47"/>
      <c r="F13" s="47"/>
      <c r="G13" s="47"/>
      <c r="H13" s="47"/>
      <c r="I13" s="47"/>
      <c r="J13" s="47">
        <v>200000</v>
      </c>
      <c r="K13" s="47"/>
      <c r="L13" s="47"/>
      <c r="M13" s="47"/>
      <c r="N13" s="47">
        <v>400000</v>
      </c>
    </row>
    <row r="14" ht="20.25" customHeight="1" spans="1:14">
      <c r="A14" s="72" t="s">
        <v>30</v>
      </c>
      <c r="B14" s="47">
        <v>3262000</v>
      </c>
      <c r="C14" s="47">
        <v>3262000</v>
      </c>
      <c r="D14" s="47"/>
      <c r="E14" s="47">
        <v>698000</v>
      </c>
      <c r="F14" s="47">
        <v>90000</v>
      </c>
      <c r="G14" s="47">
        <v>100000</v>
      </c>
      <c r="H14" s="47">
        <v>50000</v>
      </c>
      <c r="I14" s="47">
        <v>448000</v>
      </c>
      <c r="J14" s="47">
        <v>328000</v>
      </c>
      <c r="K14" s="47"/>
      <c r="L14" s="47">
        <v>78000</v>
      </c>
      <c r="M14" s="47">
        <v>48000</v>
      </c>
      <c r="N14" s="47">
        <v>1422000</v>
      </c>
    </row>
  </sheetData>
  <mergeCells count="6">
    <mergeCell ref="A2:N2"/>
    <mergeCell ref="A3:N3"/>
    <mergeCell ref="A4:I4"/>
    <mergeCell ref="B5:D5"/>
    <mergeCell ref="E5:N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1"/>
  <sheetViews>
    <sheetView showZeros="0" workbookViewId="0">
      <pane ySplit="1" topLeftCell="A4" activePane="bottomLeft" state="frozen"/>
      <selection/>
      <selection pane="bottomLeft" activeCell="H17" sqref="H17"/>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10">
      <c r="A2" s="32" t="s">
        <v>563</v>
      </c>
      <c r="B2" s="32"/>
      <c r="C2" s="32"/>
      <c r="D2" s="32"/>
      <c r="E2" s="32"/>
      <c r="F2" s="32"/>
      <c r="G2" s="32"/>
      <c r="H2" s="32"/>
      <c r="I2" s="32"/>
      <c r="J2" s="51"/>
    </row>
    <row r="3" ht="28.5" customHeight="1" spans="1:10">
      <c r="A3" s="67" t="s">
        <v>564</v>
      </c>
      <c r="B3" s="68"/>
      <c r="C3" s="68"/>
      <c r="D3" s="68"/>
      <c r="E3" s="68"/>
      <c r="F3" s="69"/>
      <c r="G3" s="68"/>
      <c r="H3" s="69"/>
      <c r="I3" s="69"/>
      <c r="J3" s="68"/>
    </row>
    <row r="4" ht="15" customHeight="1" spans="1:1">
      <c r="A4" s="6" t="str">
        <f>"单位名称："&amp;"玉溪市科学技术局"</f>
        <v>单位名称：玉溪市科学技术局</v>
      </c>
    </row>
    <row r="5" ht="14.25" customHeight="1" spans="1:10">
      <c r="A5" s="70" t="s">
        <v>315</v>
      </c>
      <c r="B5" s="70" t="s">
        <v>316</v>
      </c>
      <c r="C5" s="70" t="s">
        <v>317</v>
      </c>
      <c r="D5" s="70" t="s">
        <v>318</v>
      </c>
      <c r="E5" s="70" t="s">
        <v>319</v>
      </c>
      <c r="F5" s="56" t="s">
        <v>320</v>
      </c>
      <c r="G5" s="70" t="s">
        <v>321</v>
      </c>
      <c r="H5" s="56" t="s">
        <v>322</v>
      </c>
      <c r="I5" s="56" t="s">
        <v>323</v>
      </c>
      <c r="J5" s="70" t="s">
        <v>324</v>
      </c>
    </row>
    <row r="6" ht="14.25" customHeight="1" spans="1:10">
      <c r="A6" s="70">
        <v>1</v>
      </c>
      <c r="B6" s="70">
        <v>2</v>
      </c>
      <c r="C6" s="70">
        <v>3</v>
      </c>
      <c r="D6" s="70">
        <v>4</v>
      </c>
      <c r="E6" s="70">
        <v>5</v>
      </c>
      <c r="F6" s="56">
        <v>6</v>
      </c>
      <c r="G6" s="70">
        <v>7</v>
      </c>
      <c r="H6" s="56">
        <v>8</v>
      </c>
      <c r="I6" s="56">
        <v>9</v>
      </c>
      <c r="J6" s="70">
        <v>10</v>
      </c>
    </row>
    <row r="7" ht="15" customHeight="1" spans="1:10">
      <c r="A7" s="28" t="s">
        <v>64</v>
      </c>
      <c r="B7" s="71"/>
      <c r="C7" s="71"/>
      <c r="D7" s="71"/>
      <c r="E7" s="72"/>
      <c r="F7" s="73"/>
      <c r="G7" s="72"/>
      <c r="H7" s="73"/>
      <c r="I7" s="73"/>
      <c r="J7" s="72"/>
    </row>
    <row r="8" ht="33.75" customHeight="1" spans="1:10">
      <c r="A8" s="74" t="s">
        <v>64</v>
      </c>
      <c r="B8" s="28"/>
      <c r="C8" s="28"/>
      <c r="D8" s="28"/>
      <c r="E8" s="28"/>
      <c r="F8" s="28"/>
      <c r="G8" s="45"/>
      <c r="H8" s="28"/>
      <c r="I8" s="28"/>
      <c r="J8" s="28"/>
    </row>
    <row r="9" ht="33.75" customHeight="1" spans="1:10">
      <c r="A9" s="28" t="s">
        <v>289</v>
      </c>
      <c r="B9" s="28" t="s">
        <v>349</v>
      </c>
      <c r="C9" s="28" t="s">
        <v>326</v>
      </c>
      <c r="D9" s="28" t="s">
        <v>327</v>
      </c>
      <c r="E9" s="28" t="s">
        <v>350</v>
      </c>
      <c r="F9" s="28" t="s">
        <v>329</v>
      </c>
      <c r="G9" s="45" t="s">
        <v>59</v>
      </c>
      <c r="H9" s="28" t="s">
        <v>351</v>
      </c>
      <c r="I9" s="28" t="s">
        <v>331</v>
      </c>
      <c r="J9" s="28" t="s">
        <v>352</v>
      </c>
    </row>
    <row r="10" ht="33.75" customHeight="1" spans="1:10">
      <c r="A10" s="28" t="s">
        <v>289</v>
      </c>
      <c r="B10" s="28" t="s">
        <v>349</v>
      </c>
      <c r="C10" s="28" t="s">
        <v>326</v>
      </c>
      <c r="D10" s="28" t="s">
        <v>327</v>
      </c>
      <c r="E10" s="28" t="s">
        <v>353</v>
      </c>
      <c r="F10" s="28" t="s">
        <v>354</v>
      </c>
      <c r="G10" s="45" t="s">
        <v>53</v>
      </c>
      <c r="H10" s="28" t="s">
        <v>351</v>
      </c>
      <c r="I10" s="28" t="s">
        <v>331</v>
      </c>
      <c r="J10" s="28" t="s">
        <v>355</v>
      </c>
    </row>
    <row r="11" ht="33.75" customHeight="1" spans="1:10">
      <c r="A11" s="28" t="s">
        <v>289</v>
      </c>
      <c r="B11" s="28" t="s">
        <v>349</v>
      </c>
      <c r="C11" s="28" t="s">
        <v>326</v>
      </c>
      <c r="D11" s="28" t="s">
        <v>327</v>
      </c>
      <c r="E11" s="28" t="s">
        <v>356</v>
      </c>
      <c r="F11" s="28" t="s">
        <v>329</v>
      </c>
      <c r="G11" s="45" t="s">
        <v>48</v>
      </c>
      <c r="H11" s="28" t="s">
        <v>351</v>
      </c>
      <c r="I11" s="28" t="s">
        <v>331</v>
      </c>
      <c r="J11" s="28" t="s">
        <v>357</v>
      </c>
    </row>
    <row r="12" ht="33.75" customHeight="1" spans="1:10">
      <c r="A12" s="28" t="s">
        <v>289</v>
      </c>
      <c r="B12" s="28" t="s">
        <v>349</v>
      </c>
      <c r="C12" s="28" t="s">
        <v>326</v>
      </c>
      <c r="D12" s="28" t="s">
        <v>327</v>
      </c>
      <c r="E12" s="28" t="s">
        <v>358</v>
      </c>
      <c r="F12" s="28" t="s">
        <v>329</v>
      </c>
      <c r="G12" s="45" t="s">
        <v>48</v>
      </c>
      <c r="H12" s="28" t="s">
        <v>359</v>
      </c>
      <c r="I12" s="28" t="s">
        <v>331</v>
      </c>
      <c r="J12" s="28" t="s">
        <v>360</v>
      </c>
    </row>
    <row r="13" ht="33.75" customHeight="1" spans="1:10">
      <c r="A13" s="28" t="s">
        <v>289</v>
      </c>
      <c r="B13" s="28" t="s">
        <v>349</v>
      </c>
      <c r="C13" s="28" t="s">
        <v>326</v>
      </c>
      <c r="D13" s="28" t="s">
        <v>327</v>
      </c>
      <c r="E13" s="28" t="s">
        <v>361</v>
      </c>
      <c r="F13" s="28" t="s">
        <v>329</v>
      </c>
      <c r="G13" s="45" t="s">
        <v>53</v>
      </c>
      <c r="H13" s="28" t="s">
        <v>362</v>
      </c>
      <c r="I13" s="28" t="s">
        <v>331</v>
      </c>
      <c r="J13" s="28" t="s">
        <v>363</v>
      </c>
    </row>
    <row r="14" ht="33.75" customHeight="1" spans="1:10">
      <c r="A14" s="28" t="s">
        <v>289</v>
      </c>
      <c r="B14" s="28" t="s">
        <v>349</v>
      </c>
      <c r="C14" s="28" t="s">
        <v>326</v>
      </c>
      <c r="D14" s="28" t="s">
        <v>364</v>
      </c>
      <c r="E14" s="28" t="s">
        <v>365</v>
      </c>
      <c r="F14" s="28" t="s">
        <v>354</v>
      </c>
      <c r="G14" s="45" t="s">
        <v>366</v>
      </c>
      <c r="H14" s="28" t="s">
        <v>347</v>
      </c>
      <c r="I14" s="28" t="s">
        <v>331</v>
      </c>
      <c r="J14" s="28" t="s">
        <v>367</v>
      </c>
    </row>
    <row r="15" ht="33.75" customHeight="1" spans="1:10">
      <c r="A15" s="28" t="s">
        <v>289</v>
      </c>
      <c r="B15" s="28" t="s">
        <v>349</v>
      </c>
      <c r="C15" s="28" t="s">
        <v>326</v>
      </c>
      <c r="D15" s="28" t="s">
        <v>364</v>
      </c>
      <c r="E15" s="28" t="s">
        <v>368</v>
      </c>
      <c r="F15" s="28" t="s">
        <v>329</v>
      </c>
      <c r="G15" s="45" t="s">
        <v>46</v>
      </c>
      <c r="H15" s="28" t="s">
        <v>369</v>
      </c>
      <c r="I15" s="28" t="s">
        <v>331</v>
      </c>
      <c r="J15" s="28" t="s">
        <v>370</v>
      </c>
    </row>
    <row r="16" ht="33.75" customHeight="1" spans="1:10">
      <c r="A16" s="28" t="s">
        <v>289</v>
      </c>
      <c r="B16" s="28" t="s">
        <v>349</v>
      </c>
      <c r="C16" s="28" t="s">
        <v>338</v>
      </c>
      <c r="D16" s="28" t="s">
        <v>371</v>
      </c>
      <c r="E16" s="28" t="s">
        <v>372</v>
      </c>
      <c r="F16" s="28" t="s">
        <v>329</v>
      </c>
      <c r="G16" s="45" t="s">
        <v>373</v>
      </c>
      <c r="H16" s="28" t="s">
        <v>374</v>
      </c>
      <c r="I16" s="28" t="s">
        <v>331</v>
      </c>
      <c r="J16" s="28" t="s">
        <v>375</v>
      </c>
    </row>
    <row r="17" ht="33.75" customHeight="1" spans="1:10">
      <c r="A17" s="28" t="s">
        <v>289</v>
      </c>
      <c r="B17" s="28" t="s">
        <v>349</v>
      </c>
      <c r="C17" s="28" t="s">
        <v>338</v>
      </c>
      <c r="D17" s="28" t="s">
        <v>371</v>
      </c>
      <c r="E17" s="28" t="s">
        <v>376</v>
      </c>
      <c r="F17" s="28" t="s">
        <v>329</v>
      </c>
      <c r="G17" s="45" t="s">
        <v>377</v>
      </c>
      <c r="H17" s="28" t="s">
        <v>374</v>
      </c>
      <c r="I17" s="28" t="s">
        <v>331</v>
      </c>
      <c r="J17" s="28" t="s">
        <v>378</v>
      </c>
    </row>
    <row r="18" ht="33.75" customHeight="1" spans="1:10">
      <c r="A18" s="28" t="s">
        <v>289</v>
      </c>
      <c r="B18" s="28" t="s">
        <v>349</v>
      </c>
      <c r="C18" s="28" t="s">
        <v>338</v>
      </c>
      <c r="D18" s="28" t="s">
        <v>339</v>
      </c>
      <c r="E18" s="28" t="s">
        <v>379</v>
      </c>
      <c r="F18" s="28" t="s">
        <v>329</v>
      </c>
      <c r="G18" s="45" t="s">
        <v>151</v>
      </c>
      <c r="H18" s="28" t="s">
        <v>341</v>
      </c>
      <c r="I18" s="28" t="s">
        <v>331</v>
      </c>
      <c r="J18" s="28" t="s">
        <v>380</v>
      </c>
    </row>
    <row r="19" ht="33.75" customHeight="1" spans="1:10">
      <c r="A19" s="28" t="s">
        <v>289</v>
      </c>
      <c r="B19" s="28" t="s">
        <v>349</v>
      </c>
      <c r="C19" s="28" t="s">
        <v>343</v>
      </c>
      <c r="D19" s="28" t="s">
        <v>344</v>
      </c>
      <c r="E19" s="28" t="s">
        <v>381</v>
      </c>
      <c r="F19" s="28" t="s">
        <v>329</v>
      </c>
      <c r="G19" s="45" t="s">
        <v>382</v>
      </c>
      <c r="H19" s="28" t="s">
        <v>347</v>
      </c>
      <c r="I19" s="28" t="s">
        <v>331</v>
      </c>
      <c r="J19" s="28" t="s">
        <v>383</v>
      </c>
    </row>
    <row r="20" ht="33.75" customHeight="1" spans="1:10">
      <c r="A20" s="28" t="s">
        <v>304</v>
      </c>
      <c r="B20" s="28" t="s">
        <v>464</v>
      </c>
      <c r="C20" s="28" t="s">
        <v>326</v>
      </c>
      <c r="D20" s="28" t="s">
        <v>327</v>
      </c>
      <c r="E20" s="28" t="s">
        <v>465</v>
      </c>
      <c r="F20" s="28" t="s">
        <v>329</v>
      </c>
      <c r="G20" s="45" t="s">
        <v>49</v>
      </c>
      <c r="H20" s="28" t="s">
        <v>351</v>
      </c>
      <c r="I20" s="28" t="s">
        <v>331</v>
      </c>
      <c r="J20" s="28" t="s">
        <v>466</v>
      </c>
    </row>
    <row r="21" ht="33.75" customHeight="1" spans="1:10">
      <c r="A21" s="28" t="s">
        <v>304</v>
      </c>
      <c r="B21" s="28" t="s">
        <v>464</v>
      </c>
      <c r="C21" s="28" t="s">
        <v>326</v>
      </c>
      <c r="D21" s="28" t="s">
        <v>327</v>
      </c>
      <c r="E21" s="28" t="s">
        <v>438</v>
      </c>
      <c r="F21" s="28" t="s">
        <v>329</v>
      </c>
      <c r="G21" s="45" t="s">
        <v>46</v>
      </c>
      <c r="H21" s="28" t="s">
        <v>351</v>
      </c>
      <c r="I21" s="28" t="s">
        <v>331</v>
      </c>
      <c r="J21" s="28" t="s">
        <v>467</v>
      </c>
    </row>
    <row r="22" ht="33.75" customHeight="1" spans="1:10">
      <c r="A22" s="28" t="s">
        <v>304</v>
      </c>
      <c r="B22" s="28" t="s">
        <v>464</v>
      </c>
      <c r="C22" s="28" t="s">
        <v>326</v>
      </c>
      <c r="D22" s="28" t="s">
        <v>327</v>
      </c>
      <c r="E22" s="28" t="s">
        <v>358</v>
      </c>
      <c r="F22" s="28" t="s">
        <v>329</v>
      </c>
      <c r="G22" s="45" t="s">
        <v>468</v>
      </c>
      <c r="H22" s="28" t="s">
        <v>359</v>
      </c>
      <c r="I22" s="28" t="s">
        <v>331</v>
      </c>
      <c r="J22" s="28" t="s">
        <v>469</v>
      </c>
    </row>
    <row r="23" ht="33.75" customHeight="1" spans="1:10">
      <c r="A23" s="28" t="s">
        <v>304</v>
      </c>
      <c r="B23" s="28" t="s">
        <v>464</v>
      </c>
      <c r="C23" s="28" t="s">
        <v>326</v>
      </c>
      <c r="D23" s="28" t="s">
        <v>327</v>
      </c>
      <c r="E23" s="28" t="s">
        <v>361</v>
      </c>
      <c r="F23" s="28" t="s">
        <v>329</v>
      </c>
      <c r="G23" s="45" t="s">
        <v>46</v>
      </c>
      <c r="H23" s="28" t="s">
        <v>362</v>
      </c>
      <c r="I23" s="28" t="s">
        <v>331</v>
      </c>
      <c r="J23" s="28" t="s">
        <v>470</v>
      </c>
    </row>
    <row r="24" ht="33.75" customHeight="1" spans="1:10">
      <c r="A24" s="28" t="s">
        <v>304</v>
      </c>
      <c r="B24" s="28" t="s">
        <v>464</v>
      </c>
      <c r="C24" s="28" t="s">
        <v>326</v>
      </c>
      <c r="D24" s="28" t="s">
        <v>364</v>
      </c>
      <c r="E24" s="28" t="s">
        <v>471</v>
      </c>
      <c r="F24" s="28" t="s">
        <v>329</v>
      </c>
      <c r="G24" s="45" t="s">
        <v>382</v>
      </c>
      <c r="H24" s="28" t="s">
        <v>347</v>
      </c>
      <c r="I24" s="28" t="s">
        <v>331</v>
      </c>
      <c r="J24" s="28" t="s">
        <v>472</v>
      </c>
    </row>
    <row r="25" ht="33.75" customHeight="1" spans="1:10">
      <c r="A25" s="28" t="s">
        <v>304</v>
      </c>
      <c r="B25" s="28" t="s">
        <v>464</v>
      </c>
      <c r="C25" s="28" t="s">
        <v>326</v>
      </c>
      <c r="D25" s="28" t="s">
        <v>364</v>
      </c>
      <c r="E25" s="28" t="s">
        <v>365</v>
      </c>
      <c r="F25" s="28" t="s">
        <v>329</v>
      </c>
      <c r="G25" s="45" t="s">
        <v>382</v>
      </c>
      <c r="H25" s="28" t="s">
        <v>347</v>
      </c>
      <c r="I25" s="28" t="s">
        <v>331</v>
      </c>
      <c r="J25" s="28" t="s">
        <v>473</v>
      </c>
    </row>
    <row r="26" ht="33.75" customHeight="1" spans="1:10">
      <c r="A26" s="28" t="s">
        <v>304</v>
      </c>
      <c r="B26" s="28" t="s">
        <v>464</v>
      </c>
      <c r="C26" s="28" t="s">
        <v>326</v>
      </c>
      <c r="D26" s="28" t="s">
        <v>364</v>
      </c>
      <c r="E26" s="28" t="s">
        <v>474</v>
      </c>
      <c r="F26" s="28" t="s">
        <v>329</v>
      </c>
      <c r="G26" s="45" t="s">
        <v>46</v>
      </c>
      <c r="H26" s="28" t="s">
        <v>351</v>
      </c>
      <c r="I26" s="28" t="s">
        <v>331</v>
      </c>
      <c r="J26" s="28" t="s">
        <v>475</v>
      </c>
    </row>
    <row r="27" ht="33.75" customHeight="1" spans="1:10">
      <c r="A27" s="28" t="s">
        <v>304</v>
      </c>
      <c r="B27" s="28" t="s">
        <v>464</v>
      </c>
      <c r="C27" s="28" t="s">
        <v>326</v>
      </c>
      <c r="D27" s="28" t="s">
        <v>364</v>
      </c>
      <c r="E27" s="28" t="s">
        <v>476</v>
      </c>
      <c r="F27" s="28" t="s">
        <v>329</v>
      </c>
      <c r="G27" s="45" t="s">
        <v>468</v>
      </c>
      <c r="H27" s="28" t="s">
        <v>362</v>
      </c>
      <c r="I27" s="28" t="s">
        <v>331</v>
      </c>
      <c r="J27" s="28" t="s">
        <v>477</v>
      </c>
    </row>
    <row r="28" ht="33.75" customHeight="1" spans="1:10">
      <c r="A28" s="28" t="s">
        <v>304</v>
      </c>
      <c r="B28" s="28" t="s">
        <v>464</v>
      </c>
      <c r="C28" s="28" t="s">
        <v>338</v>
      </c>
      <c r="D28" s="28" t="s">
        <v>371</v>
      </c>
      <c r="E28" s="28" t="s">
        <v>478</v>
      </c>
      <c r="F28" s="28" t="s">
        <v>329</v>
      </c>
      <c r="G28" s="45" t="s">
        <v>373</v>
      </c>
      <c r="H28" s="28" t="s">
        <v>374</v>
      </c>
      <c r="I28" s="28" t="s">
        <v>331</v>
      </c>
      <c r="J28" s="28" t="s">
        <v>479</v>
      </c>
    </row>
    <row r="29" ht="33.75" customHeight="1" spans="1:10">
      <c r="A29" s="28" t="s">
        <v>304</v>
      </c>
      <c r="B29" s="28" t="s">
        <v>464</v>
      </c>
      <c r="C29" s="28" t="s">
        <v>338</v>
      </c>
      <c r="D29" s="28" t="s">
        <v>371</v>
      </c>
      <c r="E29" s="28" t="s">
        <v>372</v>
      </c>
      <c r="F29" s="28" t="s">
        <v>329</v>
      </c>
      <c r="G29" s="45" t="s">
        <v>480</v>
      </c>
      <c r="H29" s="28" t="s">
        <v>374</v>
      </c>
      <c r="I29" s="28" t="s">
        <v>331</v>
      </c>
      <c r="J29" s="28" t="s">
        <v>481</v>
      </c>
    </row>
    <row r="30" ht="33.75" customHeight="1" spans="1:10">
      <c r="A30" s="28" t="s">
        <v>304</v>
      </c>
      <c r="B30" s="28" t="s">
        <v>464</v>
      </c>
      <c r="C30" s="28" t="s">
        <v>338</v>
      </c>
      <c r="D30" s="28" t="s">
        <v>339</v>
      </c>
      <c r="E30" s="28" t="s">
        <v>340</v>
      </c>
      <c r="F30" s="28" t="s">
        <v>329</v>
      </c>
      <c r="G30" s="45" t="s">
        <v>46</v>
      </c>
      <c r="H30" s="28" t="s">
        <v>341</v>
      </c>
      <c r="I30" s="28" t="s">
        <v>331</v>
      </c>
      <c r="J30" s="28" t="s">
        <v>342</v>
      </c>
    </row>
    <row r="31" ht="33.75" customHeight="1" spans="1:10">
      <c r="A31" s="28" t="s">
        <v>304</v>
      </c>
      <c r="B31" s="28" t="s">
        <v>464</v>
      </c>
      <c r="C31" s="28" t="s">
        <v>338</v>
      </c>
      <c r="D31" s="28" t="s">
        <v>339</v>
      </c>
      <c r="E31" s="28" t="s">
        <v>482</v>
      </c>
      <c r="F31" s="28" t="s">
        <v>329</v>
      </c>
      <c r="G31" s="45" t="s">
        <v>468</v>
      </c>
      <c r="H31" s="28" t="s">
        <v>341</v>
      </c>
      <c r="I31" s="28" t="s">
        <v>331</v>
      </c>
      <c r="J31" s="28" t="s">
        <v>483</v>
      </c>
    </row>
    <row r="32" ht="33.75" customHeight="1" spans="1:10">
      <c r="A32" s="28" t="s">
        <v>304</v>
      </c>
      <c r="B32" s="28" t="s">
        <v>464</v>
      </c>
      <c r="C32" s="28" t="s">
        <v>343</v>
      </c>
      <c r="D32" s="28" t="s">
        <v>344</v>
      </c>
      <c r="E32" s="28" t="s">
        <v>381</v>
      </c>
      <c r="F32" s="28" t="s">
        <v>329</v>
      </c>
      <c r="G32" s="45" t="s">
        <v>382</v>
      </c>
      <c r="H32" s="28" t="s">
        <v>347</v>
      </c>
      <c r="I32" s="28" t="s">
        <v>331</v>
      </c>
      <c r="J32" s="28" t="s">
        <v>383</v>
      </c>
    </row>
    <row r="33" ht="33.75" customHeight="1" spans="1:10">
      <c r="A33" s="28" t="s">
        <v>281</v>
      </c>
      <c r="B33" s="28" t="s">
        <v>487</v>
      </c>
      <c r="C33" s="28" t="s">
        <v>326</v>
      </c>
      <c r="D33" s="28" t="s">
        <v>327</v>
      </c>
      <c r="E33" s="28" t="s">
        <v>385</v>
      </c>
      <c r="F33" s="28" t="s">
        <v>329</v>
      </c>
      <c r="G33" s="45" t="s">
        <v>55</v>
      </c>
      <c r="H33" s="28" t="s">
        <v>351</v>
      </c>
      <c r="I33" s="28" t="s">
        <v>331</v>
      </c>
      <c r="J33" s="28" t="s">
        <v>386</v>
      </c>
    </row>
    <row r="34" ht="33.75" customHeight="1" spans="1:10">
      <c r="A34" s="28" t="s">
        <v>281</v>
      </c>
      <c r="B34" s="28" t="s">
        <v>487</v>
      </c>
      <c r="C34" s="28" t="s">
        <v>326</v>
      </c>
      <c r="D34" s="28" t="s">
        <v>327</v>
      </c>
      <c r="E34" s="28" t="s">
        <v>387</v>
      </c>
      <c r="F34" s="28" t="s">
        <v>329</v>
      </c>
      <c r="G34" s="45" t="s">
        <v>488</v>
      </c>
      <c r="H34" s="28" t="s">
        <v>359</v>
      </c>
      <c r="I34" s="28" t="s">
        <v>331</v>
      </c>
      <c r="J34" s="28" t="s">
        <v>389</v>
      </c>
    </row>
    <row r="35" ht="33.75" customHeight="1" spans="1:10">
      <c r="A35" s="28" t="s">
        <v>281</v>
      </c>
      <c r="B35" s="28" t="s">
        <v>487</v>
      </c>
      <c r="C35" s="28" t="s">
        <v>326</v>
      </c>
      <c r="D35" s="28" t="s">
        <v>327</v>
      </c>
      <c r="E35" s="28" t="s">
        <v>361</v>
      </c>
      <c r="F35" s="28" t="s">
        <v>329</v>
      </c>
      <c r="G35" s="45" t="s">
        <v>489</v>
      </c>
      <c r="H35" s="28" t="s">
        <v>362</v>
      </c>
      <c r="I35" s="28" t="s">
        <v>331</v>
      </c>
      <c r="J35" s="28" t="s">
        <v>391</v>
      </c>
    </row>
    <row r="36" ht="33.75" customHeight="1" spans="1:10">
      <c r="A36" s="28" t="s">
        <v>281</v>
      </c>
      <c r="B36" s="28" t="s">
        <v>487</v>
      </c>
      <c r="C36" s="28" t="s">
        <v>326</v>
      </c>
      <c r="D36" s="28" t="s">
        <v>364</v>
      </c>
      <c r="E36" s="28" t="s">
        <v>490</v>
      </c>
      <c r="F36" s="28" t="s">
        <v>329</v>
      </c>
      <c r="G36" s="45" t="s">
        <v>491</v>
      </c>
      <c r="H36" s="28" t="s">
        <v>341</v>
      </c>
      <c r="I36" s="28" t="s">
        <v>331</v>
      </c>
      <c r="J36" s="28" t="s">
        <v>492</v>
      </c>
    </row>
    <row r="37" ht="33.75" customHeight="1" spans="1:10">
      <c r="A37" s="28" t="s">
        <v>281</v>
      </c>
      <c r="B37" s="28" t="s">
        <v>487</v>
      </c>
      <c r="C37" s="28" t="s">
        <v>326</v>
      </c>
      <c r="D37" s="28" t="s">
        <v>364</v>
      </c>
      <c r="E37" s="28" t="s">
        <v>395</v>
      </c>
      <c r="F37" s="28" t="s">
        <v>329</v>
      </c>
      <c r="G37" s="45" t="s">
        <v>55</v>
      </c>
      <c r="H37" s="28" t="s">
        <v>359</v>
      </c>
      <c r="I37" s="28" t="s">
        <v>331</v>
      </c>
      <c r="J37" s="28" t="s">
        <v>397</v>
      </c>
    </row>
    <row r="38" ht="33.75" customHeight="1" spans="1:10">
      <c r="A38" s="28" t="s">
        <v>281</v>
      </c>
      <c r="B38" s="28" t="s">
        <v>487</v>
      </c>
      <c r="C38" s="28" t="s">
        <v>338</v>
      </c>
      <c r="D38" s="28" t="s">
        <v>371</v>
      </c>
      <c r="E38" s="28" t="s">
        <v>401</v>
      </c>
      <c r="F38" s="28" t="s">
        <v>329</v>
      </c>
      <c r="G38" s="45" t="s">
        <v>493</v>
      </c>
      <c r="H38" s="28" t="s">
        <v>374</v>
      </c>
      <c r="I38" s="28" t="s">
        <v>331</v>
      </c>
      <c r="J38" s="28" t="s">
        <v>403</v>
      </c>
    </row>
    <row r="39" ht="33.75" customHeight="1" spans="1:10">
      <c r="A39" s="28" t="s">
        <v>281</v>
      </c>
      <c r="B39" s="28" t="s">
        <v>487</v>
      </c>
      <c r="C39" s="28" t="s">
        <v>338</v>
      </c>
      <c r="D39" s="28" t="s">
        <v>371</v>
      </c>
      <c r="E39" s="28" t="s">
        <v>494</v>
      </c>
      <c r="F39" s="28" t="s">
        <v>329</v>
      </c>
      <c r="G39" s="45" t="s">
        <v>495</v>
      </c>
      <c r="H39" s="28" t="s">
        <v>374</v>
      </c>
      <c r="I39" s="28" t="s">
        <v>331</v>
      </c>
      <c r="J39" s="28" t="s">
        <v>400</v>
      </c>
    </row>
    <row r="40" ht="33.75" customHeight="1" spans="1:10">
      <c r="A40" s="28" t="s">
        <v>281</v>
      </c>
      <c r="B40" s="28" t="s">
        <v>487</v>
      </c>
      <c r="C40" s="28" t="s">
        <v>338</v>
      </c>
      <c r="D40" s="28" t="s">
        <v>339</v>
      </c>
      <c r="E40" s="28" t="s">
        <v>406</v>
      </c>
      <c r="F40" s="28" t="s">
        <v>329</v>
      </c>
      <c r="G40" s="45" t="s">
        <v>496</v>
      </c>
      <c r="H40" s="28" t="s">
        <v>408</v>
      </c>
      <c r="I40" s="28" t="s">
        <v>331</v>
      </c>
      <c r="J40" s="28" t="s">
        <v>409</v>
      </c>
    </row>
    <row r="41" ht="33.75" customHeight="1" spans="1:10">
      <c r="A41" s="28" t="s">
        <v>281</v>
      </c>
      <c r="B41" s="28" t="s">
        <v>487</v>
      </c>
      <c r="C41" s="28" t="s">
        <v>338</v>
      </c>
      <c r="D41" s="28" t="s">
        <v>339</v>
      </c>
      <c r="E41" s="28" t="s">
        <v>404</v>
      </c>
      <c r="F41" s="28" t="s">
        <v>329</v>
      </c>
      <c r="G41" s="45" t="s">
        <v>48</v>
      </c>
      <c r="H41" s="28" t="s">
        <v>341</v>
      </c>
      <c r="I41" s="28" t="s">
        <v>331</v>
      </c>
      <c r="J41" s="28" t="s">
        <v>405</v>
      </c>
    </row>
    <row r="42" ht="33.75" customHeight="1" spans="1:10">
      <c r="A42" s="28" t="s">
        <v>281</v>
      </c>
      <c r="B42" s="28" t="s">
        <v>487</v>
      </c>
      <c r="C42" s="28" t="s">
        <v>343</v>
      </c>
      <c r="D42" s="28" t="s">
        <v>344</v>
      </c>
      <c r="E42" s="28" t="s">
        <v>344</v>
      </c>
      <c r="F42" s="28" t="s">
        <v>329</v>
      </c>
      <c r="G42" s="45" t="s">
        <v>382</v>
      </c>
      <c r="H42" s="28" t="s">
        <v>347</v>
      </c>
      <c r="I42" s="28" t="s">
        <v>331</v>
      </c>
      <c r="J42" s="28" t="s">
        <v>410</v>
      </c>
    </row>
    <row r="43" ht="33.75" customHeight="1" spans="1:10">
      <c r="A43" s="28" t="s">
        <v>291</v>
      </c>
      <c r="B43" s="28" t="s">
        <v>497</v>
      </c>
      <c r="C43" s="28" t="s">
        <v>326</v>
      </c>
      <c r="D43" s="28" t="s">
        <v>327</v>
      </c>
      <c r="E43" s="28" t="s">
        <v>498</v>
      </c>
      <c r="F43" s="28" t="s">
        <v>329</v>
      </c>
      <c r="G43" s="45" t="s">
        <v>151</v>
      </c>
      <c r="H43" s="28" t="s">
        <v>416</v>
      </c>
      <c r="I43" s="28" t="s">
        <v>331</v>
      </c>
      <c r="J43" s="28" t="s">
        <v>499</v>
      </c>
    </row>
    <row r="44" ht="33.75" customHeight="1" spans="1:10">
      <c r="A44" s="28" t="s">
        <v>291</v>
      </c>
      <c r="B44" s="28" t="s">
        <v>497</v>
      </c>
      <c r="C44" s="28" t="s">
        <v>326</v>
      </c>
      <c r="D44" s="28" t="s">
        <v>327</v>
      </c>
      <c r="E44" s="28" t="s">
        <v>424</v>
      </c>
      <c r="F44" s="28" t="s">
        <v>329</v>
      </c>
      <c r="G44" s="45" t="s">
        <v>46</v>
      </c>
      <c r="H44" s="28" t="s">
        <v>330</v>
      </c>
      <c r="I44" s="28" t="s">
        <v>331</v>
      </c>
      <c r="J44" s="28" t="s">
        <v>500</v>
      </c>
    </row>
    <row r="45" ht="33.75" customHeight="1" spans="1:10">
      <c r="A45" s="28" t="s">
        <v>291</v>
      </c>
      <c r="B45" s="28" t="s">
        <v>497</v>
      </c>
      <c r="C45" s="28" t="s">
        <v>326</v>
      </c>
      <c r="D45" s="28" t="s">
        <v>327</v>
      </c>
      <c r="E45" s="28" t="s">
        <v>422</v>
      </c>
      <c r="F45" s="28" t="s">
        <v>329</v>
      </c>
      <c r="G45" s="45" t="s">
        <v>488</v>
      </c>
      <c r="H45" s="28" t="s">
        <v>334</v>
      </c>
      <c r="I45" s="28" t="s">
        <v>331</v>
      </c>
      <c r="J45" s="28" t="s">
        <v>501</v>
      </c>
    </row>
    <row r="46" ht="33.75" customHeight="1" spans="1:10">
      <c r="A46" s="28" t="s">
        <v>291</v>
      </c>
      <c r="B46" s="28" t="s">
        <v>497</v>
      </c>
      <c r="C46" s="28" t="s">
        <v>326</v>
      </c>
      <c r="D46" s="28" t="s">
        <v>327</v>
      </c>
      <c r="E46" s="28" t="s">
        <v>502</v>
      </c>
      <c r="F46" s="28" t="s">
        <v>329</v>
      </c>
      <c r="G46" s="45" t="s">
        <v>51</v>
      </c>
      <c r="H46" s="28" t="s">
        <v>503</v>
      </c>
      <c r="I46" s="28" t="s">
        <v>331</v>
      </c>
      <c r="J46" s="28" t="s">
        <v>504</v>
      </c>
    </row>
    <row r="47" ht="33.75" customHeight="1" spans="1:10">
      <c r="A47" s="28" t="s">
        <v>291</v>
      </c>
      <c r="B47" s="28" t="s">
        <v>497</v>
      </c>
      <c r="C47" s="28" t="s">
        <v>326</v>
      </c>
      <c r="D47" s="28" t="s">
        <v>364</v>
      </c>
      <c r="E47" s="28" t="s">
        <v>505</v>
      </c>
      <c r="F47" s="28" t="s">
        <v>329</v>
      </c>
      <c r="G47" s="45" t="s">
        <v>46</v>
      </c>
      <c r="H47" s="28" t="s">
        <v>503</v>
      </c>
      <c r="I47" s="28" t="s">
        <v>331</v>
      </c>
      <c r="J47" s="28" t="s">
        <v>506</v>
      </c>
    </row>
    <row r="48" ht="33.75" customHeight="1" spans="1:10">
      <c r="A48" s="28" t="s">
        <v>291</v>
      </c>
      <c r="B48" s="28" t="s">
        <v>497</v>
      </c>
      <c r="C48" s="28" t="s">
        <v>338</v>
      </c>
      <c r="D48" s="28" t="s">
        <v>371</v>
      </c>
      <c r="E48" s="28" t="s">
        <v>376</v>
      </c>
      <c r="F48" s="28" t="s">
        <v>329</v>
      </c>
      <c r="G48" s="45" t="s">
        <v>46</v>
      </c>
      <c r="H48" s="28" t="s">
        <v>347</v>
      </c>
      <c r="I48" s="28" t="s">
        <v>331</v>
      </c>
      <c r="J48" s="28" t="s">
        <v>507</v>
      </c>
    </row>
    <row r="49" ht="33.75" customHeight="1" spans="1:10">
      <c r="A49" s="28" t="s">
        <v>291</v>
      </c>
      <c r="B49" s="28" t="s">
        <v>497</v>
      </c>
      <c r="C49" s="28" t="s">
        <v>338</v>
      </c>
      <c r="D49" s="28" t="s">
        <v>339</v>
      </c>
      <c r="E49" s="28" t="s">
        <v>508</v>
      </c>
      <c r="F49" s="28" t="s">
        <v>329</v>
      </c>
      <c r="G49" s="45" t="s">
        <v>48</v>
      </c>
      <c r="H49" s="28" t="s">
        <v>416</v>
      </c>
      <c r="I49" s="28" t="s">
        <v>331</v>
      </c>
      <c r="J49" s="28" t="s">
        <v>509</v>
      </c>
    </row>
    <row r="50" ht="33.75" customHeight="1" spans="1:10">
      <c r="A50" s="28" t="s">
        <v>291</v>
      </c>
      <c r="B50" s="28" t="s">
        <v>497</v>
      </c>
      <c r="C50" s="28" t="s">
        <v>338</v>
      </c>
      <c r="D50" s="28" t="s">
        <v>339</v>
      </c>
      <c r="E50" s="28" t="s">
        <v>510</v>
      </c>
      <c r="F50" s="28" t="s">
        <v>329</v>
      </c>
      <c r="G50" s="45" t="s">
        <v>48</v>
      </c>
      <c r="H50" s="28" t="s">
        <v>341</v>
      </c>
      <c r="I50" s="28" t="s">
        <v>331</v>
      </c>
      <c r="J50" s="28" t="s">
        <v>511</v>
      </c>
    </row>
    <row r="51" ht="33.75" customHeight="1" spans="1:10">
      <c r="A51" s="28" t="s">
        <v>291</v>
      </c>
      <c r="B51" s="28" t="s">
        <v>497</v>
      </c>
      <c r="C51" s="28" t="s">
        <v>343</v>
      </c>
      <c r="D51" s="28" t="s">
        <v>344</v>
      </c>
      <c r="E51" s="28" t="s">
        <v>512</v>
      </c>
      <c r="F51" s="28" t="s">
        <v>354</v>
      </c>
      <c r="G51" s="45" t="s">
        <v>382</v>
      </c>
      <c r="H51" s="28" t="s">
        <v>347</v>
      </c>
      <c r="I51" s="28" t="s">
        <v>331</v>
      </c>
      <c r="J51" s="28" t="s">
        <v>513</v>
      </c>
    </row>
  </sheetData>
  <mergeCells count="11">
    <mergeCell ref="A2:J2"/>
    <mergeCell ref="A3:J3"/>
    <mergeCell ref="A4:H4"/>
    <mergeCell ref="A9:A19"/>
    <mergeCell ref="A20:A32"/>
    <mergeCell ref="A33:A42"/>
    <mergeCell ref="A43:A51"/>
    <mergeCell ref="B9:B19"/>
    <mergeCell ref="B20:B32"/>
    <mergeCell ref="B33:B42"/>
    <mergeCell ref="B43:B5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H17" sqref="H17"/>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customHeight="1" spans="1:8">
      <c r="A1" s="57"/>
      <c r="B1" s="57"/>
      <c r="C1" s="57"/>
      <c r="D1" s="57"/>
      <c r="E1" s="57"/>
      <c r="F1" s="57"/>
      <c r="G1" s="57"/>
      <c r="H1" s="57"/>
    </row>
    <row r="2" ht="18.75" customHeight="1" spans="1:8">
      <c r="A2" s="58" t="s">
        <v>565</v>
      </c>
      <c r="B2" s="58"/>
      <c r="C2" s="58"/>
      <c r="D2" s="58"/>
      <c r="E2" s="58"/>
      <c r="F2" s="58"/>
      <c r="G2" s="58"/>
      <c r="H2" s="58" t="s">
        <v>565</v>
      </c>
    </row>
    <row r="3" ht="28.5" customHeight="1" spans="1:8">
      <c r="A3" s="59" t="s">
        <v>566</v>
      </c>
      <c r="B3" s="59"/>
      <c r="C3" s="59"/>
      <c r="D3" s="59"/>
      <c r="E3" s="59"/>
      <c r="F3" s="59"/>
      <c r="G3" s="59"/>
      <c r="H3" s="59"/>
    </row>
    <row r="4" ht="18.75" customHeight="1" spans="1:8">
      <c r="A4" s="60" t="str">
        <f>"单位名称："&amp;"玉溪市科学技术局"</f>
        <v>单位名称：玉溪市科学技术局</v>
      </c>
      <c r="B4" s="60"/>
      <c r="C4" s="60"/>
      <c r="D4" s="60"/>
      <c r="E4" s="60"/>
      <c r="F4" s="60"/>
      <c r="G4" s="60"/>
      <c r="H4" s="60"/>
    </row>
    <row r="5" ht="18.75" customHeight="1" spans="1:8">
      <c r="A5" s="61" t="s">
        <v>136</v>
      </c>
      <c r="B5" s="61" t="s">
        <v>567</v>
      </c>
      <c r="C5" s="61" t="s">
        <v>568</v>
      </c>
      <c r="D5" s="61" t="s">
        <v>569</v>
      </c>
      <c r="E5" s="61" t="s">
        <v>570</v>
      </c>
      <c r="F5" s="61" t="s">
        <v>571</v>
      </c>
      <c r="G5" s="61"/>
      <c r="H5" s="61"/>
    </row>
    <row r="6" ht="18.75" customHeight="1" spans="1:8">
      <c r="A6" s="61"/>
      <c r="B6" s="61"/>
      <c r="C6" s="61"/>
      <c r="D6" s="61"/>
      <c r="E6" s="61"/>
      <c r="F6" s="61" t="s">
        <v>533</v>
      </c>
      <c r="G6" s="61" t="s">
        <v>572</v>
      </c>
      <c r="H6" s="61" t="s">
        <v>573</v>
      </c>
    </row>
    <row r="7" ht="18.75" customHeight="1" spans="1:8">
      <c r="A7" s="62" t="s">
        <v>44</v>
      </c>
      <c r="B7" s="62" t="s">
        <v>45</v>
      </c>
      <c r="C7" s="62" t="s">
        <v>46</v>
      </c>
      <c r="D7" s="62" t="s">
        <v>47</v>
      </c>
      <c r="E7" s="62" t="s">
        <v>48</v>
      </c>
      <c r="F7" s="62" t="s">
        <v>49</v>
      </c>
      <c r="G7" s="62" t="s">
        <v>50</v>
      </c>
      <c r="H7" s="62" t="s">
        <v>51</v>
      </c>
    </row>
    <row r="8" ht="18" customHeight="1" spans="1:8">
      <c r="A8" s="63"/>
      <c r="B8" s="63"/>
      <c r="C8" s="63"/>
      <c r="D8" s="63"/>
      <c r="E8" s="64"/>
      <c r="F8" s="65"/>
      <c r="G8" s="66"/>
      <c r="H8" s="66"/>
    </row>
    <row r="9" ht="18" customHeight="1" spans="1:8">
      <c r="A9" s="64" t="s">
        <v>30</v>
      </c>
      <c r="B9" s="64"/>
      <c r="C9" s="64"/>
      <c r="D9" s="64"/>
      <c r="E9" s="64"/>
      <c r="F9" s="65"/>
      <c r="G9" s="66"/>
      <c r="H9" s="66"/>
    </row>
  </sheetData>
  <mergeCells count="10">
    <mergeCell ref="A2:H2"/>
    <mergeCell ref="A3:H3"/>
    <mergeCell ref="A4:H4"/>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H17" sqref="H17"/>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1:11">
      <c r="A2" s="32" t="s">
        <v>574</v>
      </c>
      <c r="B2" s="32"/>
      <c r="C2" s="32"/>
      <c r="D2" s="33"/>
      <c r="E2" s="33"/>
      <c r="F2" s="33"/>
      <c r="G2" s="33"/>
      <c r="H2" s="32"/>
      <c r="I2" s="32"/>
      <c r="J2" s="32"/>
      <c r="K2" s="51"/>
    </row>
    <row r="3" ht="28.5" customHeight="1" spans="1:11">
      <c r="A3" s="34" t="s">
        <v>575</v>
      </c>
      <c r="B3" s="34"/>
      <c r="C3" s="34"/>
      <c r="D3" s="34"/>
      <c r="E3" s="34"/>
      <c r="F3" s="34"/>
      <c r="G3" s="34"/>
      <c r="H3" s="34"/>
      <c r="I3" s="34"/>
      <c r="J3" s="34"/>
      <c r="K3" s="34"/>
    </row>
    <row r="4" ht="13.5" customHeight="1" spans="1:11">
      <c r="A4" s="6" t="str">
        <f>"单位名称："&amp;"玉溪市科学技术局"</f>
        <v>单位名称：玉溪市科学技术局</v>
      </c>
      <c r="B4" s="7"/>
      <c r="C4" s="7"/>
      <c r="D4" s="7"/>
      <c r="E4" s="7"/>
      <c r="F4" s="7"/>
      <c r="G4" s="7"/>
      <c r="H4" s="8"/>
      <c r="I4" s="8"/>
      <c r="J4" s="8"/>
      <c r="K4" s="52" t="s">
        <v>2</v>
      </c>
    </row>
    <row r="5" ht="21.75" customHeight="1" spans="1:11">
      <c r="A5" s="35" t="s">
        <v>268</v>
      </c>
      <c r="B5" s="35" t="s">
        <v>138</v>
      </c>
      <c r="C5" s="35" t="s">
        <v>269</v>
      </c>
      <c r="D5" s="36" t="s">
        <v>139</v>
      </c>
      <c r="E5" s="36" t="s">
        <v>140</v>
      </c>
      <c r="F5" s="36" t="s">
        <v>141</v>
      </c>
      <c r="G5" s="36" t="s">
        <v>142</v>
      </c>
      <c r="H5" s="37" t="s">
        <v>30</v>
      </c>
      <c r="I5" s="53" t="s">
        <v>576</v>
      </c>
      <c r="J5" s="54"/>
      <c r="K5" s="55"/>
    </row>
    <row r="6" ht="21.75" customHeight="1" spans="1:11">
      <c r="A6" s="38"/>
      <c r="B6" s="38"/>
      <c r="C6" s="38"/>
      <c r="D6" s="39"/>
      <c r="E6" s="39"/>
      <c r="F6" s="39"/>
      <c r="G6" s="39"/>
      <c r="H6" s="40"/>
      <c r="I6" s="36" t="s">
        <v>33</v>
      </c>
      <c r="J6" s="36" t="s">
        <v>34</v>
      </c>
      <c r="K6" s="36" t="s">
        <v>35</v>
      </c>
    </row>
    <row r="7" ht="40.5" customHeight="1" spans="1:11">
      <c r="A7" s="41"/>
      <c r="B7" s="41"/>
      <c r="C7" s="41"/>
      <c r="D7" s="42"/>
      <c r="E7" s="42"/>
      <c r="F7" s="42"/>
      <c r="G7" s="42"/>
      <c r="H7" s="43"/>
      <c r="I7" s="42" t="s">
        <v>32</v>
      </c>
      <c r="J7" s="42"/>
      <c r="K7" s="42"/>
    </row>
    <row r="8" ht="15" customHeight="1" spans="1:11">
      <c r="A8" s="44">
        <v>1</v>
      </c>
      <c r="B8" s="44">
        <v>2</v>
      </c>
      <c r="C8" s="44">
        <v>3</v>
      </c>
      <c r="D8" s="44">
        <v>4</v>
      </c>
      <c r="E8" s="44">
        <v>5</v>
      </c>
      <c r="F8" s="44">
        <v>6</v>
      </c>
      <c r="G8" s="44">
        <v>7</v>
      </c>
      <c r="H8" s="44">
        <v>8</v>
      </c>
      <c r="I8" s="44">
        <v>9</v>
      </c>
      <c r="J8" s="56">
        <v>10</v>
      </c>
      <c r="K8" s="56">
        <v>11</v>
      </c>
    </row>
    <row r="9" ht="30.65" customHeight="1" spans="1:11">
      <c r="A9" s="45"/>
      <c r="B9" s="46"/>
      <c r="C9" s="45"/>
      <c r="D9" s="45"/>
      <c r="E9" s="45"/>
      <c r="F9" s="45"/>
      <c r="G9" s="45"/>
      <c r="H9" s="47"/>
      <c r="I9" s="47"/>
      <c r="J9" s="47"/>
      <c r="K9" s="47"/>
    </row>
    <row r="10" ht="30.65" customHeight="1" spans="1:11">
      <c r="A10" s="46"/>
      <c r="B10" s="46"/>
      <c r="C10" s="46"/>
      <c r="D10" s="46"/>
      <c r="E10" s="46"/>
      <c r="F10" s="46"/>
      <c r="G10" s="46"/>
      <c r="H10" s="47"/>
      <c r="I10" s="47"/>
      <c r="J10" s="47"/>
      <c r="K10" s="47"/>
    </row>
    <row r="11" ht="18.75" customHeight="1" spans="1:11">
      <c r="A11" s="48" t="s">
        <v>312</v>
      </c>
      <c r="B11" s="49"/>
      <c r="C11" s="49"/>
      <c r="D11" s="49"/>
      <c r="E11" s="49"/>
      <c r="F11" s="49"/>
      <c r="G11" s="50"/>
      <c r="H11" s="47"/>
      <c r="I11" s="47"/>
      <c r="J11" s="47"/>
      <c r="K11" s="47"/>
    </row>
  </sheetData>
  <mergeCells count="16">
    <mergeCell ref="A2:K2"/>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9"/>
  <sheetViews>
    <sheetView showZeros="0" workbookViewId="0">
      <pane ySplit="1" topLeftCell="A2" activePane="bottomLeft" state="frozen"/>
      <selection/>
      <selection pane="bottomLeft" activeCell="H17" sqref="H17"/>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customHeight="1" spans="1:7">
      <c r="A1" s="1"/>
      <c r="B1" s="1"/>
      <c r="C1" s="1"/>
      <c r="D1" s="1"/>
      <c r="E1" s="1"/>
      <c r="F1" s="1"/>
      <c r="G1" s="1"/>
    </row>
    <row r="2" ht="13.5" customHeight="1" spans="1:7">
      <c r="A2" s="2" t="s">
        <v>577</v>
      </c>
      <c r="B2" s="2"/>
      <c r="C2" s="2"/>
      <c r="D2" s="3"/>
      <c r="E2" s="2"/>
      <c r="F2" s="2"/>
      <c r="G2" s="4"/>
    </row>
    <row r="3" ht="27.75" customHeight="1" spans="1:7">
      <c r="A3" s="5" t="s">
        <v>578</v>
      </c>
      <c r="B3" s="5"/>
      <c r="C3" s="5"/>
      <c r="D3" s="5"/>
      <c r="E3" s="5"/>
      <c r="F3" s="5"/>
      <c r="G3" s="5"/>
    </row>
    <row r="4" ht="13.5" customHeight="1" spans="1:7">
      <c r="A4" s="6" t="str">
        <f>"单位名称："&amp;"玉溪市科学技术局"</f>
        <v>单位名称：玉溪市科学技术局</v>
      </c>
      <c r="B4" s="7"/>
      <c r="C4" s="7"/>
      <c r="D4" s="7"/>
      <c r="E4" s="8"/>
      <c r="F4" s="8"/>
      <c r="G4" s="9" t="s">
        <v>2</v>
      </c>
    </row>
    <row r="5" ht="21.75" customHeight="1" spans="1:7">
      <c r="A5" s="10" t="s">
        <v>269</v>
      </c>
      <c r="B5" s="10" t="s">
        <v>268</v>
      </c>
      <c r="C5" s="10" t="s">
        <v>138</v>
      </c>
      <c r="D5" s="11" t="s">
        <v>579</v>
      </c>
      <c r="E5" s="12" t="s">
        <v>33</v>
      </c>
      <c r="F5" s="13"/>
      <c r="G5" s="14"/>
    </row>
    <row r="6" ht="21.75" customHeight="1" spans="1:7">
      <c r="A6" s="15"/>
      <c r="B6" s="15"/>
      <c r="C6" s="15"/>
      <c r="D6" s="16"/>
      <c r="E6" s="17" t="s">
        <v>580</v>
      </c>
      <c r="F6" s="11" t="s">
        <v>581</v>
      </c>
      <c r="G6" s="11" t="s">
        <v>582</v>
      </c>
    </row>
    <row r="7" ht="40.5" customHeight="1" spans="1:7">
      <c r="A7" s="18"/>
      <c r="B7" s="18"/>
      <c r="C7" s="18"/>
      <c r="D7" s="19"/>
      <c r="E7" s="20"/>
      <c r="F7" s="19" t="s">
        <v>32</v>
      </c>
      <c r="G7" s="19"/>
    </row>
    <row r="8" ht="15" customHeight="1" spans="1:7">
      <c r="A8" s="21">
        <v>1</v>
      </c>
      <c r="B8" s="21">
        <v>2</v>
      </c>
      <c r="C8" s="21">
        <v>3</v>
      </c>
      <c r="D8" s="21">
        <v>4</v>
      </c>
      <c r="E8" s="21">
        <v>5</v>
      </c>
      <c r="F8" s="21">
        <v>6</v>
      </c>
      <c r="G8" s="21">
        <v>7</v>
      </c>
    </row>
    <row r="9" ht="21" customHeight="1" spans="1:7">
      <c r="A9" s="22" t="s">
        <v>64</v>
      </c>
      <c r="B9" s="23"/>
      <c r="C9" s="23"/>
      <c r="D9" s="24"/>
      <c r="E9" s="25">
        <v>5892000</v>
      </c>
      <c r="F9" s="25">
        <v>600000</v>
      </c>
      <c r="G9" s="25">
        <v>100000</v>
      </c>
    </row>
    <row r="10" ht="21" customHeight="1" spans="1:7">
      <c r="A10" s="26" t="s">
        <v>64</v>
      </c>
      <c r="B10" s="22"/>
      <c r="C10" s="22"/>
      <c r="D10" s="27"/>
      <c r="E10" s="25">
        <v>5892000</v>
      </c>
      <c r="F10" s="25">
        <v>600000</v>
      </c>
      <c r="G10" s="25">
        <v>100000</v>
      </c>
    </row>
    <row r="11" ht="21" customHeight="1" spans="1:7">
      <c r="A11" s="28"/>
      <c r="B11" s="22" t="s">
        <v>583</v>
      </c>
      <c r="C11" s="22" t="s">
        <v>289</v>
      </c>
      <c r="D11" s="27" t="s">
        <v>584</v>
      </c>
      <c r="E11" s="25">
        <v>410000</v>
      </c>
      <c r="F11" s="25">
        <v>100000</v>
      </c>
      <c r="G11" s="25"/>
    </row>
    <row r="12" ht="21" customHeight="1" spans="1:7">
      <c r="A12" s="28"/>
      <c r="B12" s="22" t="s">
        <v>585</v>
      </c>
      <c r="C12" s="22" t="s">
        <v>273</v>
      </c>
      <c r="D12" s="27" t="s">
        <v>586</v>
      </c>
      <c r="E12" s="25">
        <v>1460000</v>
      </c>
      <c r="F12" s="25"/>
      <c r="G12" s="25"/>
    </row>
    <row r="13" ht="21" customHeight="1" spans="1:7">
      <c r="A13" s="28"/>
      <c r="B13" s="22" t="s">
        <v>585</v>
      </c>
      <c r="C13" s="22" t="s">
        <v>284</v>
      </c>
      <c r="D13" s="27" t="s">
        <v>586</v>
      </c>
      <c r="E13" s="25">
        <v>1000000</v>
      </c>
      <c r="F13" s="25">
        <v>300000</v>
      </c>
      <c r="G13" s="25"/>
    </row>
    <row r="14" ht="21" customHeight="1" spans="1:7">
      <c r="A14" s="28"/>
      <c r="B14" s="22" t="s">
        <v>585</v>
      </c>
      <c r="C14" s="22" t="s">
        <v>286</v>
      </c>
      <c r="D14" s="27" t="s">
        <v>586</v>
      </c>
      <c r="E14" s="25">
        <v>90000</v>
      </c>
      <c r="F14" s="25">
        <v>100000</v>
      </c>
      <c r="G14" s="25"/>
    </row>
    <row r="15" ht="21" customHeight="1" spans="1:7">
      <c r="A15" s="28"/>
      <c r="B15" s="22" t="s">
        <v>583</v>
      </c>
      <c r="C15" s="22" t="s">
        <v>304</v>
      </c>
      <c r="D15" s="27" t="s">
        <v>584</v>
      </c>
      <c r="E15" s="25">
        <v>600000</v>
      </c>
      <c r="F15" s="25"/>
      <c r="G15" s="25"/>
    </row>
    <row r="16" ht="21" customHeight="1" spans="1:7">
      <c r="A16" s="28"/>
      <c r="B16" s="22" t="s">
        <v>585</v>
      </c>
      <c r="C16" s="22" t="s">
        <v>302</v>
      </c>
      <c r="D16" s="27" t="s">
        <v>586</v>
      </c>
      <c r="E16" s="25">
        <v>80000</v>
      </c>
      <c r="F16" s="25"/>
      <c r="G16" s="25"/>
    </row>
    <row r="17" ht="21" customHeight="1" spans="1:7">
      <c r="A17" s="28"/>
      <c r="B17" s="22" t="s">
        <v>583</v>
      </c>
      <c r="C17" s="22" t="s">
        <v>281</v>
      </c>
      <c r="D17" s="27" t="s">
        <v>584</v>
      </c>
      <c r="E17" s="25">
        <v>2152000</v>
      </c>
      <c r="F17" s="25"/>
      <c r="G17" s="25"/>
    </row>
    <row r="18" ht="21" customHeight="1" spans="1:7">
      <c r="A18" s="28"/>
      <c r="B18" s="22" t="s">
        <v>583</v>
      </c>
      <c r="C18" s="22" t="s">
        <v>291</v>
      </c>
      <c r="D18" s="27" t="s">
        <v>584</v>
      </c>
      <c r="E18" s="25">
        <v>100000</v>
      </c>
      <c r="F18" s="25">
        <v>100000</v>
      </c>
      <c r="G18" s="25">
        <v>100000</v>
      </c>
    </row>
    <row r="19" ht="21" customHeight="1" spans="1:7">
      <c r="A19" s="29" t="s">
        <v>30</v>
      </c>
      <c r="B19" s="30" t="s">
        <v>587</v>
      </c>
      <c r="C19" s="30"/>
      <c r="D19" s="31"/>
      <c r="E19" s="25">
        <v>5892000</v>
      </c>
      <c r="F19" s="25">
        <v>600000</v>
      </c>
      <c r="G19" s="25">
        <v>100000</v>
      </c>
    </row>
  </sheetData>
  <mergeCells count="12">
    <mergeCell ref="A2:G2"/>
    <mergeCell ref="A3:G3"/>
    <mergeCell ref="A4:D4"/>
    <mergeCell ref="E5:G5"/>
    <mergeCell ref="A19:D19"/>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3"/>
  <sheetViews>
    <sheetView showZeros="0" tabSelected="1" workbookViewId="0">
      <pane ySplit="1" topLeftCell="A2" activePane="bottomLeft" state="frozen"/>
      <selection/>
      <selection pane="bottomLeft" activeCell="H17" sqref="H17"/>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1"/>
      <c r="B1" s="151"/>
      <c r="C1" s="151"/>
      <c r="D1" s="151"/>
      <c r="E1" s="151"/>
      <c r="F1" s="151"/>
      <c r="G1" s="151"/>
      <c r="H1" s="151"/>
      <c r="I1" s="151"/>
      <c r="J1" s="151"/>
      <c r="K1" s="151"/>
      <c r="L1" s="151"/>
      <c r="M1" s="151"/>
      <c r="N1" s="151"/>
      <c r="O1" s="151"/>
      <c r="P1" s="151"/>
      <c r="Q1" s="151"/>
      <c r="R1" s="151"/>
      <c r="S1" s="151"/>
    </row>
    <row r="2" customHeight="1" spans="1:19">
      <c r="A2" s="160" t="s">
        <v>26</v>
      </c>
      <c r="B2" s="160"/>
      <c r="C2" s="160"/>
      <c r="D2" s="160"/>
      <c r="E2" s="160"/>
      <c r="F2" s="160"/>
      <c r="G2" s="160"/>
      <c r="H2" s="160"/>
      <c r="I2" s="160"/>
      <c r="J2" s="160"/>
      <c r="K2" s="160"/>
      <c r="L2" s="160"/>
      <c r="M2" s="160"/>
      <c r="N2" s="160"/>
      <c r="O2" s="160"/>
      <c r="P2" s="160"/>
      <c r="Q2" s="160"/>
      <c r="R2" s="160"/>
      <c r="S2" s="160"/>
    </row>
    <row r="3" ht="28.5" customHeight="1" spans="1:19">
      <c r="A3" s="153" t="s">
        <v>27</v>
      </c>
      <c r="B3" s="153"/>
      <c r="C3" s="153"/>
      <c r="D3" s="153"/>
      <c r="E3" s="153"/>
      <c r="F3" s="153"/>
      <c r="G3" s="153"/>
      <c r="H3" s="153"/>
      <c r="I3" s="153"/>
      <c r="J3" s="153"/>
      <c r="K3" s="153"/>
      <c r="L3" s="153"/>
      <c r="M3" s="153"/>
      <c r="N3" s="153"/>
      <c r="O3" s="153"/>
      <c r="P3" s="153"/>
      <c r="Q3" s="153"/>
      <c r="R3" s="153"/>
      <c r="S3" s="153"/>
    </row>
    <row r="4" ht="20.25" customHeight="1" spans="1:19">
      <c r="A4" s="154" t="str">
        <f>"单位名称："&amp;"玉溪市科学技术局"</f>
        <v>单位名称：玉溪市科学技术局</v>
      </c>
      <c r="B4" s="154"/>
      <c r="C4" s="154"/>
      <c r="D4" s="154"/>
      <c r="E4" s="154"/>
      <c r="F4" s="154"/>
      <c r="G4" s="154"/>
      <c r="H4" s="154"/>
      <c r="I4" s="154"/>
      <c r="J4" s="154"/>
      <c r="K4" s="154"/>
      <c r="L4" s="161"/>
      <c r="M4" s="161"/>
      <c r="N4" s="161"/>
      <c r="O4" s="161"/>
      <c r="P4" s="161"/>
      <c r="Q4" s="161"/>
      <c r="R4" s="161"/>
      <c r="S4" s="161" t="s">
        <v>2</v>
      </c>
    </row>
    <row r="5" ht="27" customHeight="1" spans="1:19">
      <c r="A5" s="155" t="s">
        <v>28</v>
      </c>
      <c r="B5" s="155" t="s">
        <v>29</v>
      </c>
      <c r="C5" s="155" t="s">
        <v>30</v>
      </c>
      <c r="D5" s="155" t="s">
        <v>31</v>
      </c>
      <c r="E5" s="155"/>
      <c r="F5" s="155"/>
      <c r="G5" s="155"/>
      <c r="H5" s="155"/>
      <c r="I5" s="155"/>
      <c r="J5" s="155"/>
      <c r="K5" s="155"/>
      <c r="L5" s="155"/>
      <c r="M5" s="155"/>
      <c r="N5" s="155"/>
      <c r="O5" s="155" t="s">
        <v>20</v>
      </c>
      <c r="P5" s="155"/>
      <c r="Q5" s="155"/>
      <c r="R5" s="155"/>
      <c r="S5" s="155"/>
    </row>
    <row r="6" ht="27" customHeight="1" spans="1:19">
      <c r="A6" s="155"/>
      <c r="B6" s="155"/>
      <c r="C6" s="155"/>
      <c r="D6" s="155" t="s">
        <v>32</v>
      </c>
      <c r="E6" s="155" t="s">
        <v>33</v>
      </c>
      <c r="F6" s="155" t="s">
        <v>34</v>
      </c>
      <c r="G6" s="155" t="s">
        <v>35</v>
      </c>
      <c r="H6" s="155" t="s">
        <v>36</v>
      </c>
      <c r="I6" s="155" t="s">
        <v>37</v>
      </c>
      <c r="J6" s="155"/>
      <c r="K6" s="155"/>
      <c r="L6" s="155"/>
      <c r="M6" s="155"/>
      <c r="N6" s="155"/>
      <c r="O6" s="155" t="s">
        <v>32</v>
      </c>
      <c r="P6" s="155" t="s">
        <v>33</v>
      </c>
      <c r="Q6" s="155" t="s">
        <v>34</v>
      </c>
      <c r="R6" s="155" t="s">
        <v>35</v>
      </c>
      <c r="S6" s="155" t="s">
        <v>38</v>
      </c>
    </row>
    <row r="7" ht="27" customHeight="1" spans="1:19">
      <c r="A7" s="155"/>
      <c r="B7" s="155"/>
      <c r="C7" s="155"/>
      <c r="D7" s="155"/>
      <c r="E7" s="155"/>
      <c r="F7" s="155"/>
      <c r="G7" s="155"/>
      <c r="H7" s="155"/>
      <c r="I7" s="155" t="s">
        <v>32</v>
      </c>
      <c r="J7" s="155" t="s">
        <v>39</v>
      </c>
      <c r="K7" s="155" t="s">
        <v>40</v>
      </c>
      <c r="L7" s="155" t="s">
        <v>41</v>
      </c>
      <c r="M7" s="155" t="s">
        <v>42</v>
      </c>
      <c r="N7" s="155" t="s">
        <v>43</v>
      </c>
      <c r="O7" s="155"/>
      <c r="P7" s="155"/>
      <c r="Q7" s="155"/>
      <c r="R7" s="155"/>
      <c r="S7" s="155"/>
    </row>
    <row r="8" ht="20.25" customHeight="1" spans="1:19">
      <c r="A8" s="159" t="s">
        <v>44</v>
      </c>
      <c r="B8" s="159" t="s">
        <v>45</v>
      </c>
      <c r="C8" s="159" t="s">
        <v>46</v>
      </c>
      <c r="D8" s="159" t="s">
        <v>47</v>
      </c>
      <c r="E8" s="159" t="s">
        <v>48</v>
      </c>
      <c r="F8" s="159" t="s">
        <v>49</v>
      </c>
      <c r="G8" s="159" t="s">
        <v>50</v>
      </c>
      <c r="H8" s="159" t="s">
        <v>51</v>
      </c>
      <c r="I8" s="159" t="s">
        <v>52</v>
      </c>
      <c r="J8" s="159" t="s">
        <v>53</v>
      </c>
      <c r="K8" s="159" t="s">
        <v>54</v>
      </c>
      <c r="L8" s="159" t="s">
        <v>55</v>
      </c>
      <c r="M8" s="159" t="s">
        <v>56</v>
      </c>
      <c r="N8" s="159" t="s">
        <v>57</v>
      </c>
      <c r="O8" s="159" t="s">
        <v>58</v>
      </c>
      <c r="P8" s="159" t="s">
        <v>59</v>
      </c>
      <c r="Q8" s="159" t="s">
        <v>60</v>
      </c>
      <c r="R8" s="159" t="s">
        <v>61</v>
      </c>
      <c r="S8" s="159" t="s">
        <v>62</v>
      </c>
    </row>
    <row r="9" ht="20.25" customHeight="1" spans="1:19">
      <c r="A9" s="154" t="s">
        <v>63</v>
      </c>
      <c r="B9" s="154" t="s">
        <v>64</v>
      </c>
      <c r="C9" s="157">
        <v>36478158.22</v>
      </c>
      <c r="D9" s="157">
        <v>17922849.22</v>
      </c>
      <c r="E9" s="66">
        <v>15842849.22</v>
      </c>
      <c r="F9" s="66"/>
      <c r="G9" s="66"/>
      <c r="H9" s="66"/>
      <c r="I9" s="66">
        <v>2080000</v>
      </c>
      <c r="J9" s="66"/>
      <c r="K9" s="66"/>
      <c r="L9" s="66"/>
      <c r="M9" s="66"/>
      <c r="N9" s="66">
        <v>2080000</v>
      </c>
      <c r="O9" s="157">
        <v>18555309</v>
      </c>
      <c r="P9" s="157">
        <v>18555309</v>
      </c>
      <c r="Q9" s="157"/>
      <c r="R9" s="157"/>
      <c r="S9" s="157"/>
    </row>
    <row r="10" ht="20.25" customHeight="1" spans="1:19">
      <c r="A10" s="158" t="s">
        <v>65</v>
      </c>
      <c r="B10" s="158" t="s">
        <v>64</v>
      </c>
      <c r="C10" s="157">
        <v>30450646.3</v>
      </c>
      <c r="D10" s="157">
        <v>12195337.3</v>
      </c>
      <c r="E10" s="66">
        <v>11195337.3</v>
      </c>
      <c r="F10" s="66"/>
      <c r="G10" s="66"/>
      <c r="H10" s="66"/>
      <c r="I10" s="66">
        <v>1000000</v>
      </c>
      <c r="J10" s="66"/>
      <c r="K10" s="66"/>
      <c r="L10" s="66"/>
      <c r="M10" s="66"/>
      <c r="N10" s="66">
        <v>1000000</v>
      </c>
      <c r="O10" s="157">
        <v>18255309</v>
      </c>
      <c r="P10" s="157">
        <v>18255309</v>
      </c>
      <c r="Q10" s="157"/>
      <c r="R10" s="154"/>
      <c r="S10" s="157"/>
    </row>
    <row r="11" ht="20.25" customHeight="1" spans="1:19">
      <c r="A11" s="158" t="s">
        <v>66</v>
      </c>
      <c r="B11" s="158" t="s">
        <v>67</v>
      </c>
      <c r="C11" s="157">
        <v>3471769.87</v>
      </c>
      <c r="D11" s="157">
        <v>3171769.87</v>
      </c>
      <c r="E11" s="66">
        <v>2091769.87</v>
      </c>
      <c r="F11" s="66"/>
      <c r="G11" s="66"/>
      <c r="H11" s="66"/>
      <c r="I11" s="66">
        <v>1080000</v>
      </c>
      <c r="J11" s="66"/>
      <c r="K11" s="66"/>
      <c r="L11" s="66"/>
      <c r="M11" s="66"/>
      <c r="N11" s="66">
        <v>1080000</v>
      </c>
      <c r="O11" s="157">
        <v>300000</v>
      </c>
      <c r="P11" s="157">
        <v>300000</v>
      </c>
      <c r="Q11" s="157"/>
      <c r="R11" s="154"/>
      <c r="S11" s="157"/>
    </row>
    <row r="12" ht="20.25" customHeight="1" spans="1:19">
      <c r="A12" s="158" t="s">
        <v>68</v>
      </c>
      <c r="B12" s="158" t="s">
        <v>69</v>
      </c>
      <c r="C12" s="157">
        <v>2555742.05</v>
      </c>
      <c r="D12" s="157">
        <v>2555742.05</v>
      </c>
      <c r="E12" s="66">
        <v>2555742.05</v>
      </c>
      <c r="F12" s="66"/>
      <c r="G12" s="66"/>
      <c r="H12" s="66"/>
      <c r="I12" s="66"/>
      <c r="J12" s="66"/>
      <c r="K12" s="66"/>
      <c r="L12" s="66"/>
      <c r="M12" s="66"/>
      <c r="N12" s="66"/>
      <c r="O12" s="157"/>
      <c r="P12" s="157"/>
      <c r="Q12" s="157"/>
      <c r="R12" s="154"/>
      <c r="S12" s="157"/>
    </row>
    <row r="13" ht="20.25" customHeight="1" spans="1:19">
      <c r="A13" s="156" t="s">
        <v>30</v>
      </c>
      <c r="B13" s="154"/>
      <c r="C13" s="157">
        <v>36478158.22</v>
      </c>
      <c r="D13" s="157">
        <v>17922849.22</v>
      </c>
      <c r="E13" s="157">
        <v>15842849.22</v>
      </c>
      <c r="F13" s="157"/>
      <c r="G13" s="157"/>
      <c r="H13" s="157"/>
      <c r="I13" s="157">
        <v>2080000</v>
      </c>
      <c r="J13" s="157"/>
      <c r="K13" s="157"/>
      <c r="L13" s="157"/>
      <c r="M13" s="157"/>
      <c r="N13" s="157">
        <v>2080000</v>
      </c>
      <c r="O13" s="157">
        <v>18555309</v>
      </c>
      <c r="P13" s="157">
        <v>18555309</v>
      </c>
      <c r="Q13" s="157"/>
      <c r="R13" s="157"/>
      <c r="S13" s="157"/>
    </row>
  </sheetData>
  <mergeCells count="20">
    <mergeCell ref="A2:S2"/>
    <mergeCell ref="A3:S3"/>
    <mergeCell ref="A4:R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5"/>
  <sheetViews>
    <sheetView showZeros="0" workbookViewId="0">
      <pane ySplit="1" topLeftCell="A17" activePane="bottomLeft" state="frozen"/>
      <selection/>
      <selection pane="bottomLeft" activeCell="A30" sqref="$A30:$XFD30"/>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51"/>
      <c r="B1" s="151"/>
      <c r="C1" s="151"/>
      <c r="D1" s="151"/>
      <c r="E1" s="151"/>
      <c r="F1" s="151"/>
      <c r="G1" s="151"/>
      <c r="H1" s="151"/>
      <c r="I1" s="151"/>
      <c r="J1" s="151"/>
      <c r="K1" s="151"/>
      <c r="L1" s="151"/>
      <c r="M1" s="151"/>
      <c r="N1" s="151"/>
      <c r="O1" s="151"/>
    </row>
    <row r="2" customHeight="1" spans="1:15">
      <c r="A2" s="160" t="s">
        <v>70</v>
      </c>
      <c r="B2" s="160"/>
      <c r="C2" s="160"/>
      <c r="D2" s="160"/>
      <c r="E2" s="160"/>
      <c r="F2" s="160"/>
      <c r="G2" s="160"/>
      <c r="H2" s="160"/>
      <c r="I2" s="160"/>
      <c r="J2" s="160"/>
      <c r="K2" s="160"/>
      <c r="L2" s="160"/>
      <c r="M2" s="160"/>
      <c r="N2" s="160"/>
      <c r="O2" s="160"/>
    </row>
    <row r="3" ht="28.5" customHeight="1" spans="1:15">
      <c r="A3" s="153" t="s">
        <v>71</v>
      </c>
      <c r="B3" s="153"/>
      <c r="C3" s="153"/>
      <c r="D3" s="153"/>
      <c r="E3" s="153"/>
      <c r="F3" s="153"/>
      <c r="G3" s="153"/>
      <c r="H3" s="153"/>
      <c r="I3" s="153"/>
      <c r="J3" s="153"/>
      <c r="K3" s="153"/>
      <c r="L3" s="153"/>
      <c r="M3" s="153"/>
      <c r="N3" s="153"/>
      <c r="O3" s="153"/>
    </row>
    <row r="4" ht="20.25" customHeight="1" spans="1:15">
      <c r="A4" s="154" t="str">
        <f>"单位名称："&amp;"玉溪市科学技术局"</f>
        <v>单位名称：玉溪市科学技术局</v>
      </c>
      <c r="B4" s="154"/>
      <c r="C4" s="154"/>
      <c r="D4" s="154"/>
      <c r="E4" s="154"/>
      <c r="F4" s="154"/>
      <c r="G4" s="154"/>
      <c r="H4" s="154"/>
      <c r="I4" s="154"/>
      <c r="J4" s="161"/>
      <c r="K4" s="161"/>
      <c r="L4" s="161"/>
      <c r="M4" s="161"/>
      <c r="N4" s="161"/>
      <c r="O4" s="161" t="s">
        <v>2</v>
      </c>
    </row>
    <row r="5" ht="27" customHeight="1" spans="1:15">
      <c r="A5" s="155" t="s">
        <v>72</v>
      </c>
      <c r="B5" s="155" t="s">
        <v>73</v>
      </c>
      <c r="C5" s="155" t="s">
        <v>30</v>
      </c>
      <c r="D5" s="155" t="s">
        <v>33</v>
      </c>
      <c r="E5" s="155"/>
      <c r="F5" s="155"/>
      <c r="G5" s="155" t="s">
        <v>34</v>
      </c>
      <c r="H5" s="155" t="s">
        <v>35</v>
      </c>
      <c r="I5" s="155" t="s">
        <v>74</v>
      </c>
      <c r="J5" s="155" t="s">
        <v>75</v>
      </c>
      <c r="K5" s="155"/>
      <c r="L5" s="155"/>
      <c r="M5" s="155"/>
      <c r="N5" s="155"/>
      <c r="O5" s="155"/>
    </row>
    <row r="6" ht="27" customHeight="1" spans="1:15">
      <c r="A6" s="155"/>
      <c r="B6" s="155"/>
      <c r="C6" s="155"/>
      <c r="D6" s="155" t="s">
        <v>32</v>
      </c>
      <c r="E6" s="155" t="s">
        <v>76</v>
      </c>
      <c r="F6" s="155" t="s">
        <v>77</v>
      </c>
      <c r="G6" s="155"/>
      <c r="H6" s="155"/>
      <c r="I6" s="155"/>
      <c r="J6" s="155" t="s">
        <v>32</v>
      </c>
      <c r="K6" s="155" t="s">
        <v>78</v>
      </c>
      <c r="L6" s="155" t="s">
        <v>79</v>
      </c>
      <c r="M6" s="155" t="s">
        <v>80</v>
      </c>
      <c r="N6" s="155" t="s">
        <v>81</v>
      </c>
      <c r="O6" s="155" t="s">
        <v>82</v>
      </c>
    </row>
    <row r="7" ht="20.25" customHeight="1" spans="1:15">
      <c r="A7" s="159" t="s">
        <v>44</v>
      </c>
      <c r="B7" s="159" t="s">
        <v>45</v>
      </c>
      <c r="C7" s="159" t="s">
        <v>46</v>
      </c>
      <c r="D7" s="159" t="s">
        <v>47</v>
      </c>
      <c r="E7" s="159" t="s">
        <v>48</v>
      </c>
      <c r="F7" s="159" t="s">
        <v>49</v>
      </c>
      <c r="G7" s="159" t="s">
        <v>50</v>
      </c>
      <c r="H7" s="159" t="s">
        <v>51</v>
      </c>
      <c r="I7" s="159" t="s">
        <v>52</v>
      </c>
      <c r="J7" s="159" t="s">
        <v>53</v>
      </c>
      <c r="K7" s="159" t="s">
        <v>54</v>
      </c>
      <c r="L7" s="159" t="s">
        <v>55</v>
      </c>
      <c r="M7" s="159" t="s">
        <v>56</v>
      </c>
      <c r="N7" s="159" t="s">
        <v>57</v>
      </c>
      <c r="O7" s="159" t="s">
        <v>58</v>
      </c>
    </row>
    <row r="8" ht="20.25" customHeight="1" spans="1:15">
      <c r="A8" s="154" t="s">
        <v>83</v>
      </c>
      <c r="B8" s="154" t="str">
        <f>"        "&amp;"科学技术支出"</f>
        <v>        科学技术支出</v>
      </c>
      <c r="C8" s="66">
        <v>33190943.13</v>
      </c>
      <c r="D8" s="66">
        <v>31110943.13</v>
      </c>
      <c r="E8" s="66">
        <v>6663634.13</v>
      </c>
      <c r="F8" s="66">
        <v>24447309</v>
      </c>
      <c r="G8" s="66"/>
      <c r="H8" s="66"/>
      <c r="I8" s="66"/>
      <c r="J8" s="66">
        <v>2080000</v>
      </c>
      <c r="K8" s="66"/>
      <c r="L8" s="66"/>
      <c r="M8" s="66"/>
      <c r="N8" s="66"/>
      <c r="O8" s="66">
        <v>2080000</v>
      </c>
    </row>
    <row r="9" ht="20.25" customHeight="1" spans="1:15">
      <c r="A9" s="158" t="s">
        <v>84</v>
      </c>
      <c r="B9" s="158" t="str">
        <f>"        "&amp;"科学技术管理事务"</f>
        <v>        科学技术管理事务</v>
      </c>
      <c r="C9" s="66">
        <v>4295417.37</v>
      </c>
      <c r="D9" s="66">
        <v>4295417.37</v>
      </c>
      <c r="E9" s="66">
        <v>3295417.37</v>
      </c>
      <c r="F9" s="66">
        <v>1000000</v>
      </c>
      <c r="G9" s="66"/>
      <c r="H9" s="66"/>
      <c r="I9" s="66"/>
      <c r="J9" s="66"/>
      <c r="K9" s="66"/>
      <c r="L9" s="66"/>
      <c r="M9" s="66"/>
      <c r="N9" s="66"/>
      <c r="O9" s="66"/>
    </row>
    <row r="10" s="171" customFormat="1" ht="20.25" customHeight="1" spans="1:15">
      <c r="A10" s="172" t="s">
        <v>85</v>
      </c>
      <c r="B10" s="172" t="str">
        <f>"        "&amp;"行政运行"</f>
        <v>        行政运行</v>
      </c>
      <c r="C10" s="173">
        <v>2860417.37</v>
      </c>
      <c r="D10" s="173">
        <v>2860417.37</v>
      </c>
      <c r="E10" s="173">
        <v>2860417.37</v>
      </c>
      <c r="F10" s="173"/>
      <c r="G10" s="173"/>
      <c r="H10" s="173"/>
      <c r="I10" s="173"/>
      <c r="J10" s="173"/>
      <c r="K10" s="173"/>
      <c r="L10" s="173"/>
      <c r="M10" s="173"/>
      <c r="N10" s="173"/>
      <c r="O10" s="173"/>
    </row>
    <row r="11" s="171" customFormat="1" ht="20.25" customHeight="1" spans="1:15">
      <c r="A11" s="172" t="s">
        <v>86</v>
      </c>
      <c r="B11" s="172" t="str">
        <f>"        "&amp;"一般行政管理事务"</f>
        <v>        一般行政管理事务</v>
      </c>
      <c r="C11" s="173">
        <v>1435000</v>
      </c>
      <c r="D11" s="173">
        <v>1435000</v>
      </c>
      <c r="E11" s="173">
        <v>435000</v>
      </c>
      <c r="F11" s="173">
        <v>1000000</v>
      </c>
      <c r="G11" s="173"/>
      <c r="H11" s="173"/>
      <c r="I11" s="173"/>
      <c r="J11" s="173"/>
      <c r="K11" s="173"/>
      <c r="L11" s="173"/>
      <c r="M11" s="173"/>
      <c r="N11" s="173"/>
      <c r="O11" s="173"/>
    </row>
    <row r="12" ht="20.25" customHeight="1" spans="1:15">
      <c r="A12" s="158" t="s">
        <v>87</v>
      </c>
      <c r="B12" s="158" t="str">
        <f>"        "&amp;"基础研究"</f>
        <v>        基础研究</v>
      </c>
      <c r="C12" s="66">
        <v>1180000</v>
      </c>
      <c r="D12" s="66">
        <v>1180000</v>
      </c>
      <c r="E12" s="66"/>
      <c r="F12" s="66">
        <v>1180000</v>
      </c>
      <c r="G12" s="66"/>
      <c r="H12" s="66"/>
      <c r="I12" s="66"/>
      <c r="J12" s="66"/>
      <c r="K12" s="66"/>
      <c r="L12" s="66"/>
      <c r="M12" s="66"/>
      <c r="N12" s="66"/>
      <c r="O12" s="66"/>
    </row>
    <row r="13" s="171" customFormat="1" ht="20.25" customHeight="1" spans="1:15">
      <c r="A13" s="172" t="s">
        <v>88</v>
      </c>
      <c r="B13" s="172" t="str">
        <f>"        "&amp;"科技人才队伍建设"</f>
        <v>        科技人才队伍建设</v>
      </c>
      <c r="C13" s="173">
        <v>1180000</v>
      </c>
      <c r="D13" s="173">
        <v>1180000</v>
      </c>
      <c r="E13" s="173"/>
      <c r="F13" s="173">
        <v>1180000</v>
      </c>
      <c r="G13" s="173"/>
      <c r="H13" s="173"/>
      <c r="I13" s="173"/>
      <c r="J13" s="173"/>
      <c r="K13" s="173"/>
      <c r="L13" s="173"/>
      <c r="M13" s="173"/>
      <c r="N13" s="173"/>
      <c r="O13" s="173"/>
    </row>
    <row r="14" ht="20.25" customHeight="1" spans="1:15">
      <c r="A14" s="158" t="s">
        <v>89</v>
      </c>
      <c r="B14" s="158" t="str">
        <f>"        "&amp;"应用研究"</f>
        <v>        应用研究</v>
      </c>
      <c r="C14" s="66">
        <v>1520926.88</v>
      </c>
      <c r="D14" s="66">
        <v>1520926.88</v>
      </c>
      <c r="E14" s="66">
        <v>1520926.88</v>
      </c>
      <c r="F14" s="66"/>
      <c r="G14" s="66"/>
      <c r="H14" s="66"/>
      <c r="I14" s="66"/>
      <c r="J14" s="66"/>
      <c r="K14" s="66"/>
      <c r="L14" s="66"/>
      <c r="M14" s="66"/>
      <c r="N14" s="66"/>
      <c r="O14" s="66"/>
    </row>
    <row r="15" s="171" customFormat="1" ht="20.25" customHeight="1" spans="1:15">
      <c r="A15" s="172" t="s">
        <v>90</v>
      </c>
      <c r="B15" s="172" t="str">
        <f t="shared" ref="B15:B17" si="0">"        "&amp;"机构运行"</f>
        <v>        机构运行</v>
      </c>
      <c r="C15" s="173">
        <v>1520926.88</v>
      </c>
      <c r="D15" s="173">
        <v>1520926.88</v>
      </c>
      <c r="E15" s="173">
        <v>1520926.88</v>
      </c>
      <c r="F15" s="173"/>
      <c r="G15" s="173"/>
      <c r="H15" s="173"/>
      <c r="I15" s="173"/>
      <c r="J15" s="173"/>
      <c r="K15" s="173"/>
      <c r="L15" s="173"/>
      <c r="M15" s="173"/>
      <c r="N15" s="173"/>
      <c r="O15" s="173"/>
    </row>
    <row r="16" ht="20.25" customHeight="1" spans="1:15">
      <c r="A16" s="158" t="s">
        <v>91</v>
      </c>
      <c r="B16" s="158" t="str">
        <f>"        "&amp;"技术研究与开发"</f>
        <v>        技术研究与开发</v>
      </c>
      <c r="C16" s="66">
        <v>26194598.88</v>
      </c>
      <c r="D16" s="66">
        <v>24114598.88</v>
      </c>
      <c r="E16" s="66">
        <v>1847289.88</v>
      </c>
      <c r="F16" s="66">
        <v>22267309</v>
      </c>
      <c r="G16" s="66"/>
      <c r="H16" s="66"/>
      <c r="I16" s="66"/>
      <c r="J16" s="66">
        <v>2080000</v>
      </c>
      <c r="K16" s="66"/>
      <c r="L16" s="66"/>
      <c r="M16" s="66"/>
      <c r="N16" s="66"/>
      <c r="O16" s="66">
        <v>2080000</v>
      </c>
    </row>
    <row r="17" s="171" customFormat="1" ht="20.25" customHeight="1" spans="1:15">
      <c r="A17" s="172" t="s">
        <v>92</v>
      </c>
      <c r="B17" s="172" t="str">
        <f t="shared" si="0"/>
        <v>        机构运行</v>
      </c>
      <c r="C17" s="173">
        <v>1847289.88</v>
      </c>
      <c r="D17" s="173">
        <v>1847289.88</v>
      </c>
      <c r="E17" s="173">
        <v>1847289.88</v>
      </c>
      <c r="F17" s="173"/>
      <c r="G17" s="173"/>
      <c r="H17" s="173"/>
      <c r="I17" s="173"/>
      <c r="J17" s="173"/>
      <c r="K17" s="173"/>
      <c r="L17" s="173"/>
      <c r="M17" s="173"/>
      <c r="N17" s="173"/>
      <c r="O17" s="173"/>
    </row>
    <row r="18" s="171" customFormat="1" ht="20.25" customHeight="1" spans="1:15">
      <c r="A18" s="172" t="s">
        <v>93</v>
      </c>
      <c r="B18" s="172" t="str">
        <f>"        "&amp;"其他技术研究与开发支出"</f>
        <v>        其他技术研究与开发支出</v>
      </c>
      <c r="C18" s="173">
        <v>24347309</v>
      </c>
      <c r="D18" s="173">
        <v>22267309</v>
      </c>
      <c r="E18" s="173"/>
      <c r="F18" s="173">
        <v>22267309</v>
      </c>
      <c r="G18" s="173"/>
      <c r="H18" s="173"/>
      <c r="I18" s="173"/>
      <c r="J18" s="173">
        <v>2080000</v>
      </c>
      <c r="K18" s="173"/>
      <c r="L18" s="173"/>
      <c r="M18" s="173"/>
      <c r="N18" s="173"/>
      <c r="O18" s="173">
        <v>2080000</v>
      </c>
    </row>
    <row r="19" ht="20.25" customHeight="1" spans="1:15">
      <c r="A19" s="154" t="s">
        <v>94</v>
      </c>
      <c r="B19" s="154" t="str">
        <f>"        "&amp;"社会保障和就业支出"</f>
        <v>        社会保障和就业支出</v>
      </c>
      <c r="C19" s="66">
        <v>1886681.6</v>
      </c>
      <c r="D19" s="66">
        <v>1886681.6</v>
      </c>
      <c r="E19" s="66">
        <v>1886681.6</v>
      </c>
      <c r="F19" s="66"/>
      <c r="G19" s="66"/>
      <c r="H19" s="66"/>
      <c r="I19" s="66"/>
      <c r="J19" s="66"/>
      <c r="K19" s="66"/>
      <c r="L19" s="66"/>
      <c r="M19" s="66"/>
      <c r="N19" s="66"/>
      <c r="O19" s="66"/>
    </row>
    <row r="20" ht="20.25" customHeight="1" spans="1:15">
      <c r="A20" s="158" t="s">
        <v>95</v>
      </c>
      <c r="B20" s="158" t="str">
        <f>"        "&amp;"行政事业单位养老支出"</f>
        <v>        行政事业单位养老支出</v>
      </c>
      <c r="C20" s="66">
        <v>1886681.6</v>
      </c>
      <c r="D20" s="66">
        <v>1886681.6</v>
      </c>
      <c r="E20" s="66">
        <v>1886681.6</v>
      </c>
      <c r="F20" s="66"/>
      <c r="G20" s="66"/>
      <c r="H20" s="66"/>
      <c r="I20" s="66"/>
      <c r="J20" s="66"/>
      <c r="K20" s="66"/>
      <c r="L20" s="66"/>
      <c r="M20" s="66"/>
      <c r="N20" s="66"/>
      <c r="O20" s="66"/>
    </row>
    <row r="21" s="171" customFormat="1" ht="20.25" customHeight="1" spans="1:15">
      <c r="A21" s="172" t="s">
        <v>96</v>
      </c>
      <c r="B21" s="172" t="str">
        <f>"        "&amp;"行政单位离退休"</f>
        <v>        行政单位离退休</v>
      </c>
      <c r="C21" s="173">
        <v>858600</v>
      </c>
      <c r="D21" s="173">
        <v>858600</v>
      </c>
      <c r="E21" s="173">
        <v>858600</v>
      </c>
      <c r="F21" s="173"/>
      <c r="G21" s="173"/>
      <c r="H21" s="173"/>
      <c r="I21" s="173"/>
      <c r="J21" s="173"/>
      <c r="K21" s="173"/>
      <c r="L21" s="173"/>
      <c r="M21" s="173"/>
      <c r="N21" s="173"/>
      <c r="O21" s="173"/>
    </row>
    <row r="22" s="171" customFormat="1" ht="20.25" customHeight="1" spans="1:15">
      <c r="A22" s="172" t="s">
        <v>97</v>
      </c>
      <c r="B22" s="172" t="str">
        <f>"        "&amp;"事业单位离退休"</f>
        <v>        事业单位离退休</v>
      </c>
      <c r="C22" s="173">
        <v>243000</v>
      </c>
      <c r="D22" s="173">
        <v>243000</v>
      </c>
      <c r="E22" s="173">
        <v>243000</v>
      </c>
      <c r="F22" s="173"/>
      <c r="G22" s="173"/>
      <c r="H22" s="173"/>
      <c r="I22" s="173"/>
      <c r="J22" s="173"/>
      <c r="K22" s="173"/>
      <c r="L22" s="173"/>
      <c r="M22" s="173"/>
      <c r="N22" s="173"/>
      <c r="O22" s="173"/>
    </row>
    <row r="23" s="171" customFormat="1" ht="20.25" customHeight="1" spans="1:15">
      <c r="A23" s="172" t="s">
        <v>98</v>
      </c>
      <c r="B23" s="172" t="str">
        <f>"        "&amp;"机关事业单位基本养老保险缴费支出"</f>
        <v>        机关事业单位基本养老保险缴费支出</v>
      </c>
      <c r="C23" s="173">
        <v>685081.6</v>
      </c>
      <c r="D23" s="173">
        <v>685081.6</v>
      </c>
      <c r="E23" s="173">
        <v>685081.6</v>
      </c>
      <c r="F23" s="173"/>
      <c r="G23" s="173"/>
      <c r="H23" s="173"/>
      <c r="I23" s="173"/>
      <c r="J23" s="173"/>
      <c r="K23" s="173"/>
      <c r="L23" s="173"/>
      <c r="M23" s="173"/>
      <c r="N23" s="173"/>
      <c r="O23" s="173"/>
    </row>
    <row r="24" s="171" customFormat="1" ht="20.25" customHeight="1" spans="1:15">
      <c r="A24" s="172" t="s">
        <v>99</v>
      </c>
      <c r="B24" s="172" t="str">
        <f>"        "&amp;"机关事业单位职业年金缴费支出"</f>
        <v>        机关事业单位职业年金缴费支出</v>
      </c>
      <c r="C24" s="173">
        <v>100000</v>
      </c>
      <c r="D24" s="173">
        <v>100000</v>
      </c>
      <c r="E24" s="173">
        <v>100000</v>
      </c>
      <c r="F24" s="173"/>
      <c r="G24" s="173"/>
      <c r="H24" s="173"/>
      <c r="I24" s="173"/>
      <c r="J24" s="173"/>
      <c r="K24" s="173"/>
      <c r="L24" s="173"/>
      <c r="M24" s="173"/>
      <c r="N24" s="173"/>
      <c r="O24" s="173"/>
    </row>
    <row r="25" ht="20.25" customHeight="1" spans="1:15">
      <c r="A25" s="154" t="s">
        <v>100</v>
      </c>
      <c r="B25" s="154" t="str">
        <f>"        "&amp;"卫生健康支出"</f>
        <v>        卫生健康支出</v>
      </c>
      <c r="C25" s="66">
        <v>724453.49</v>
      </c>
      <c r="D25" s="66">
        <v>724453.49</v>
      </c>
      <c r="E25" s="66">
        <v>724453.49</v>
      </c>
      <c r="F25" s="66"/>
      <c r="G25" s="66"/>
      <c r="H25" s="66"/>
      <c r="I25" s="66"/>
      <c r="J25" s="66"/>
      <c r="K25" s="66"/>
      <c r="L25" s="66"/>
      <c r="M25" s="66"/>
      <c r="N25" s="66"/>
      <c r="O25" s="66"/>
    </row>
    <row r="26" ht="20.25" customHeight="1" spans="1:15">
      <c r="A26" s="158" t="s">
        <v>101</v>
      </c>
      <c r="B26" s="158" t="str">
        <f>"        "&amp;"行政事业单位医疗"</f>
        <v>        行政事业单位医疗</v>
      </c>
      <c r="C26" s="66">
        <v>724453.49</v>
      </c>
      <c r="D26" s="66">
        <v>724453.49</v>
      </c>
      <c r="E26" s="66">
        <v>724453.49</v>
      </c>
      <c r="F26" s="66"/>
      <c r="G26" s="66"/>
      <c r="H26" s="66"/>
      <c r="I26" s="66"/>
      <c r="J26" s="66"/>
      <c r="K26" s="66"/>
      <c r="L26" s="66"/>
      <c r="M26" s="66"/>
      <c r="N26" s="66"/>
      <c r="O26" s="66"/>
    </row>
    <row r="27" s="171" customFormat="1" ht="20.25" customHeight="1" spans="1:15">
      <c r="A27" s="172" t="s">
        <v>102</v>
      </c>
      <c r="B27" s="172" t="str">
        <f>"        "&amp;"行政单位医疗"</f>
        <v>        行政单位医疗</v>
      </c>
      <c r="C27" s="173">
        <v>182985.45</v>
      </c>
      <c r="D27" s="173">
        <v>182985.45</v>
      </c>
      <c r="E27" s="173">
        <v>182985.45</v>
      </c>
      <c r="F27" s="173"/>
      <c r="G27" s="173"/>
      <c r="H27" s="173"/>
      <c r="I27" s="173"/>
      <c r="J27" s="173"/>
      <c r="K27" s="173"/>
      <c r="L27" s="173"/>
      <c r="M27" s="173"/>
      <c r="N27" s="173"/>
      <c r="O27" s="173"/>
    </row>
    <row r="28" s="171" customFormat="1" ht="20.25" customHeight="1" spans="1:15">
      <c r="A28" s="172" t="s">
        <v>103</v>
      </c>
      <c r="B28" s="172" t="str">
        <f>"        "&amp;"事业单位医疗"</f>
        <v>        事业单位医疗</v>
      </c>
      <c r="C28" s="173">
        <v>172400.63</v>
      </c>
      <c r="D28" s="173">
        <v>172400.63</v>
      </c>
      <c r="E28" s="173">
        <v>172400.63</v>
      </c>
      <c r="F28" s="173"/>
      <c r="G28" s="173"/>
      <c r="H28" s="173"/>
      <c r="I28" s="173"/>
      <c r="J28" s="173"/>
      <c r="K28" s="173"/>
      <c r="L28" s="173"/>
      <c r="M28" s="173"/>
      <c r="N28" s="173"/>
      <c r="O28" s="173"/>
    </row>
    <row r="29" s="171" customFormat="1" ht="20.25" customHeight="1" spans="1:15">
      <c r="A29" s="172" t="s">
        <v>104</v>
      </c>
      <c r="B29" s="172" t="str">
        <f>"        "&amp;"公务员医疗补助"</f>
        <v>        公务员医疗补助</v>
      </c>
      <c r="C29" s="173">
        <v>325368.2</v>
      </c>
      <c r="D29" s="173">
        <v>325368.2</v>
      </c>
      <c r="E29" s="173">
        <v>325368.2</v>
      </c>
      <c r="F29" s="173"/>
      <c r="G29" s="173"/>
      <c r="H29" s="173"/>
      <c r="I29" s="173"/>
      <c r="J29" s="173"/>
      <c r="K29" s="173"/>
      <c r="L29" s="173"/>
      <c r="M29" s="173"/>
      <c r="N29" s="173"/>
      <c r="O29" s="173"/>
    </row>
    <row r="30" s="171" customFormat="1" ht="20.25" customHeight="1" spans="1:15">
      <c r="A30" s="172" t="s">
        <v>105</v>
      </c>
      <c r="B30" s="172" t="str">
        <f>"        "&amp;"其他行政事业单位医疗支出"</f>
        <v>        其他行政事业单位医疗支出</v>
      </c>
      <c r="C30" s="173">
        <v>43699.21</v>
      </c>
      <c r="D30" s="173">
        <v>43699.21</v>
      </c>
      <c r="E30" s="173">
        <v>43699.21</v>
      </c>
      <c r="F30" s="173"/>
      <c r="G30" s="173"/>
      <c r="H30" s="173"/>
      <c r="I30" s="173"/>
      <c r="J30" s="173"/>
      <c r="K30" s="173"/>
      <c r="L30" s="173"/>
      <c r="M30" s="173"/>
      <c r="N30" s="173"/>
      <c r="O30" s="173"/>
    </row>
    <row r="31" ht="20.25" customHeight="1" spans="1:15">
      <c r="A31" s="154" t="s">
        <v>106</v>
      </c>
      <c r="B31" s="154" t="str">
        <f>"        "&amp;"住房保障支出"</f>
        <v>        住房保障支出</v>
      </c>
      <c r="C31" s="66">
        <v>676080</v>
      </c>
      <c r="D31" s="66">
        <v>676080</v>
      </c>
      <c r="E31" s="66">
        <v>676080</v>
      </c>
      <c r="F31" s="66"/>
      <c r="G31" s="66"/>
      <c r="H31" s="66"/>
      <c r="I31" s="66"/>
      <c r="J31" s="66"/>
      <c r="K31" s="66"/>
      <c r="L31" s="66"/>
      <c r="M31" s="66"/>
      <c r="N31" s="66"/>
      <c r="O31" s="66"/>
    </row>
    <row r="32" ht="20.25" customHeight="1" spans="1:15">
      <c r="A32" s="158" t="s">
        <v>107</v>
      </c>
      <c r="B32" s="158" t="str">
        <f>"        "&amp;"住房改革支出"</f>
        <v>        住房改革支出</v>
      </c>
      <c r="C32" s="66">
        <v>676080</v>
      </c>
      <c r="D32" s="66">
        <v>676080</v>
      </c>
      <c r="E32" s="66">
        <v>676080</v>
      </c>
      <c r="F32" s="66"/>
      <c r="G32" s="66"/>
      <c r="H32" s="66"/>
      <c r="I32" s="66"/>
      <c r="J32" s="66"/>
      <c r="K32" s="66"/>
      <c r="L32" s="66"/>
      <c r="M32" s="66"/>
      <c r="N32" s="66"/>
      <c r="O32" s="66"/>
    </row>
    <row r="33" ht="20.25" customHeight="1" spans="1:15">
      <c r="A33" s="162" t="s">
        <v>108</v>
      </c>
      <c r="B33" s="162" t="str">
        <f>"        "&amp;"住房公积金"</f>
        <v>        住房公积金</v>
      </c>
      <c r="C33" s="66">
        <v>619824</v>
      </c>
      <c r="D33" s="66">
        <v>619824</v>
      </c>
      <c r="E33" s="66">
        <v>619824</v>
      </c>
      <c r="F33" s="66"/>
      <c r="G33" s="66"/>
      <c r="H33" s="66"/>
      <c r="I33" s="66"/>
      <c r="J33" s="66"/>
      <c r="K33" s="66"/>
      <c r="L33" s="66"/>
      <c r="M33" s="66"/>
      <c r="N33" s="66"/>
      <c r="O33" s="66"/>
    </row>
    <row r="34" ht="20.25" customHeight="1" spans="1:15">
      <c r="A34" s="162" t="s">
        <v>109</v>
      </c>
      <c r="B34" s="162" t="str">
        <f>"        "&amp;"购房补贴"</f>
        <v>        购房补贴</v>
      </c>
      <c r="C34" s="66">
        <v>56256</v>
      </c>
      <c r="D34" s="66">
        <v>56256</v>
      </c>
      <c r="E34" s="66">
        <v>56256</v>
      </c>
      <c r="F34" s="66"/>
      <c r="G34" s="66"/>
      <c r="H34" s="66"/>
      <c r="I34" s="66"/>
      <c r="J34" s="66"/>
      <c r="K34" s="66"/>
      <c r="L34" s="66"/>
      <c r="M34" s="66"/>
      <c r="N34" s="66"/>
      <c r="O34" s="66"/>
    </row>
    <row r="35" ht="20.25" customHeight="1" spans="1:15">
      <c r="A35" s="156" t="s">
        <v>30</v>
      </c>
      <c r="B35" s="154"/>
      <c r="C35" s="157">
        <v>36478158.22</v>
      </c>
      <c r="D35" s="157">
        <v>34398158.22</v>
      </c>
      <c r="E35" s="157">
        <v>9950849.22</v>
      </c>
      <c r="F35" s="157">
        <v>24447309</v>
      </c>
      <c r="G35" s="157"/>
      <c r="H35" s="157"/>
      <c r="I35" s="157"/>
      <c r="J35" s="157">
        <v>2080000</v>
      </c>
      <c r="K35" s="157"/>
      <c r="L35" s="157"/>
      <c r="M35" s="157"/>
      <c r="N35" s="157"/>
      <c r="O35" s="157">
        <v>2080000</v>
      </c>
    </row>
  </sheetData>
  <mergeCells count="12">
    <mergeCell ref="A2:O2"/>
    <mergeCell ref="A3:O3"/>
    <mergeCell ref="A4:N4"/>
    <mergeCell ref="D5:F5"/>
    <mergeCell ref="J5:O5"/>
    <mergeCell ref="A35:B35"/>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pane ySplit="1" topLeftCell="A2" activePane="bottomLeft" state="frozen"/>
      <selection/>
      <selection pane="bottomLeft" activeCell="H17" sqref="H17"/>
    </sheetView>
  </sheetViews>
  <sheetFormatPr defaultColWidth="8.85" defaultRowHeight="15" customHeight="1" outlineLevelCol="3"/>
  <cols>
    <col min="1" max="2" width="28.575" customWidth="1"/>
    <col min="3" max="3" width="35.7" customWidth="1"/>
    <col min="4" max="4" width="28.575" customWidth="1"/>
  </cols>
  <sheetData>
    <row r="1" customHeight="1" spans="1:4">
      <c r="A1" s="57"/>
      <c r="B1" s="57"/>
      <c r="C1" s="57"/>
      <c r="D1" s="57"/>
    </row>
    <row r="2" ht="18.75" customHeight="1" spans="1:4">
      <c r="A2" s="152" t="s">
        <v>110</v>
      </c>
      <c r="B2" s="163"/>
      <c r="C2" s="163"/>
      <c r="D2" s="163"/>
    </row>
    <row r="3" ht="28.5" customHeight="1" spans="1:4">
      <c r="A3" s="164" t="s">
        <v>111</v>
      </c>
      <c r="B3" s="164"/>
      <c r="C3" s="164"/>
      <c r="D3" s="164"/>
    </row>
    <row r="4" ht="18.75" customHeight="1" spans="1:4">
      <c r="A4" s="154" t="str">
        <f>"单位名称："&amp;"玉溪市科学技术局"</f>
        <v>单位名称：玉溪市科学技术局</v>
      </c>
      <c r="B4" s="154"/>
      <c r="C4" s="154"/>
      <c r="D4" s="152" t="s">
        <v>2</v>
      </c>
    </row>
    <row r="5" ht="18.75" customHeight="1" spans="1:4">
      <c r="A5" s="61" t="s">
        <v>3</v>
      </c>
      <c r="B5" s="61"/>
      <c r="C5" s="61" t="s">
        <v>4</v>
      </c>
      <c r="D5" s="61"/>
    </row>
    <row r="6" ht="18.75" customHeight="1" spans="1:4">
      <c r="A6" s="61" t="s">
        <v>5</v>
      </c>
      <c r="B6" s="61" t="s">
        <v>6</v>
      </c>
      <c r="C6" s="61" t="s">
        <v>112</v>
      </c>
      <c r="D6" s="61" t="s">
        <v>6</v>
      </c>
    </row>
    <row r="7" ht="18.75" customHeight="1" spans="1:4">
      <c r="A7" s="165" t="s">
        <v>113</v>
      </c>
      <c r="B7" s="166"/>
      <c r="C7" s="167" t="s">
        <v>114</v>
      </c>
      <c r="D7" s="166"/>
    </row>
    <row r="8" ht="18.75" customHeight="1" spans="1:4">
      <c r="A8" s="154" t="s">
        <v>115</v>
      </c>
      <c r="B8" s="168">
        <v>15842849.22</v>
      </c>
      <c r="C8" s="169" t="str">
        <f>"（一）"&amp;"科学技术支出"</f>
        <v>（一）科学技术支出</v>
      </c>
      <c r="D8" s="168">
        <v>31110943.13</v>
      </c>
    </row>
    <row r="9" ht="18.75" customHeight="1" spans="1:4">
      <c r="A9" s="154" t="s">
        <v>116</v>
      </c>
      <c r="B9" s="168"/>
      <c r="C9" s="169" t="str">
        <f>"（二）"&amp;"社会保障和就业支出"</f>
        <v>（二）社会保障和就业支出</v>
      </c>
      <c r="D9" s="168">
        <v>1886681.6</v>
      </c>
    </row>
    <row r="10" ht="18.75" customHeight="1" spans="1:4">
      <c r="A10" s="154" t="s">
        <v>117</v>
      </c>
      <c r="B10" s="168"/>
      <c r="C10" s="169" t="str">
        <f>"（三）"&amp;"卫生健康支出"</f>
        <v>（三）卫生健康支出</v>
      </c>
      <c r="D10" s="168">
        <v>724453.49</v>
      </c>
    </row>
    <row r="11" ht="18.75" customHeight="1" spans="1:4">
      <c r="A11" s="154" t="s">
        <v>118</v>
      </c>
      <c r="B11" s="168"/>
      <c r="C11" s="169" t="str">
        <f>"（四）"&amp;"住房保障支出"</f>
        <v>（四）住房保障支出</v>
      </c>
      <c r="D11" s="168">
        <v>676080</v>
      </c>
    </row>
    <row r="12" ht="18.75" customHeight="1" spans="1:4">
      <c r="A12" s="63" t="s">
        <v>115</v>
      </c>
      <c r="B12" s="168">
        <v>18555309</v>
      </c>
      <c r="C12" s="154"/>
      <c r="D12" s="154"/>
    </row>
    <row r="13" ht="18.75" customHeight="1" spans="1:4">
      <c r="A13" s="63" t="s">
        <v>116</v>
      </c>
      <c r="B13" s="168"/>
      <c r="C13" s="154"/>
      <c r="D13" s="154"/>
    </row>
    <row r="14" ht="18.75" customHeight="1" spans="1:4">
      <c r="A14" s="63" t="s">
        <v>117</v>
      </c>
      <c r="B14" s="168"/>
      <c r="C14" s="154"/>
      <c r="D14" s="154"/>
    </row>
    <row r="15" ht="18.75" customHeight="1" spans="1:4">
      <c r="A15" s="154"/>
      <c r="B15" s="154"/>
      <c r="C15" s="154" t="s">
        <v>119</v>
      </c>
      <c r="D15" s="154"/>
    </row>
    <row r="16" ht="18.75" customHeight="1" spans="1:4">
      <c r="A16" s="170" t="s">
        <v>24</v>
      </c>
      <c r="B16" s="168">
        <v>34398158.22</v>
      </c>
      <c r="C16" s="170" t="s">
        <v>25</v>
      </c>
      <c r="D16" s="168">
        <v>34398158.22</v>
      </c>
    </row>
  </sheetData>
  <mergeCells count="5">
    <mergeCell ref="A2:D2"/>
    <mergeCell ref="A3:D3"/>
    <mergeCell ref="A4:C4"/>
    <mergeCell ref="A5:B5"/>
    <mergeCell ref="C5:D5"/>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5"/>
  <sheetViews>
    <sheetView showZeros="0" workbookViewId="0">
      <pane ySplit="1" topLeftCell="A2" activePane="bottomLeft" state="frozen"/>
      <selection/>
      <selection pane="bottomLeft" activeCell="H17" sqref="H17"/>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1"/>
      <c r="B1" s="151"/>
      <c r="C1" s="151"/>
      <c r="D1" s="151"/>
      <c r="E1" s="151"/>
      <c r="F1" s="151"/>
      <c r="G1" s="151"/>
    </row>
    <row r="2" customHeight="1" spans="1:7">
      <c r="A2" s="160" t="s">
        <v>120</v>
      </c>
      <c r="B2" s="160"/>
      <c r="C2" s="160"/>
      <c r="D2" s="160"/>
      <c r="E2" s="160"/>
      <c r="F2" s="160"/>
      <c r="G2" s="160"/>
    </row>
    <row r="3" ht="28.5" customHeight="1" spans="1:7">
      <c r="A3" s="153" t="s">
        <v>121</v>
      </c>
      <c r="B3" s="153"/>
      <c r="C3" s="153"/>
      <c r="D3" s="153"/>
      <c r="E3" s="153"/>
      <c r="F3" s="153"/>
      <c r="G3" s="153"/>
    </row>
    <row r="4" ht="20.25" customHeight="1" spans="1:7">
      <c r="A4" s="154" t="str">
        <f>"单位名称："&amp;"玉溪市科学技术局"</f>
        <v>单位名称：玉溪市科学技术局</v>
      </c>
      <c r="B4" s="154"/>
      <c r="C4" s="154"/>
      <c r="D4" s="154"/>
      <c r="E4" s="154"/>
      <c r="F4" s="154"/>
      <c r="G4" s="161" t="s">
        <v>2</v>
      </c>
    </row>
    <row r="5" ht="27" customHeight="1" spans="1:7">
      <c r="A5" s="155" t="s">
        <v>122</v>
      </c>
      <c r="B5" s="155"/>
      <c r="C5" s="155" t="s">
        <v>30</v>
      </c>
      <c r="D5" s="155" t="s">
        <v>33</v>
      </c>
      <c r="E5" s="155"/>
      <c r="F5" s="155"/>
      <c r="G5" s="155" t="s">
        <v>77</v>
      </c>
    </row>
    <row r="6" ht="27" customHeight="1" spans="1:7">
      <c r="A6" s="155" t="s">
        <v>72</v>
      </c>
      <c r="B6" s="155" t="s">
        <v>73</v>
      </c>
      <c r="C6" s="155"/>
      <c r="D6" s="155" t="s">
        <v>32</v>
      </c>
      <c r="E6" s="155" t="s">
        <v>123</v>
      </c>
      <c r="F6" s="155" t="s">
        <v>124</v>
      </c>
      <c r="G6" s="155"/>
    </row>
    <row r="7" ht="20.25" customHeight="1" spans="1:7">
      <c r="A7" s="159" t="s">
        <v>44</v>
      </c>
      <c r="B7" s="159" t="s">
        <v>45</v>
      </c>
      <c r="C7" s="159" t="s">
        <v>46</v>
      </c>
      <c r="D7" s="159" t="s">
        <v>47</v>
      </c>
      <c r="E7" s="159" t="s">
        <v>48</v>
      </c>
      <c r="F7" s="159" t="s">
        <v>49</v>
      </c>
      <c r="G7" s="159">
        <v>7</v>
      </c>
    </row>
    <row r="8" ht="20.25" customHeight="1" spans="1:7">
      <c r="A8" s="154" t="s">
        <v>83</v>
      </c>
      <c r="B8" s="154" t="str">
        <f>"        "&amp;"科学技术支出"</f>
        <v>        科学技术支出</v>
      </c>
      <c r="C8" s="66">
        <v>31110943.13</v>
      </c>
      <c r="D8" s="157">
        <v>6663634.13</v>
      </c>
      <c r="E8" s="66">
        <v>5491873.89</v>
      </c>
      <c r="F8" s="66">
        <v>1171760.24</v>
      </c>
      <c r="G8" s="66">
        <v>24447309</v>
      </c>
    </row>
    <row r="9" ht="20.25" customHeight="1" spans="1:7">
      <c r="A9" s="158" t="s">
        <v>84</v>
      </c>
      <c r="B9" s="158" t="str">
        <f>"        "&amp;"科学技术管理事务"</f>
        <v>        科学技术管理事务</v>
      </c>
      <c r="C9" s="66">
        <v>4295417.37</v>
      </c>
      <c r="D9" s="157">
        <v>3295417.37</v>
      </c>
      <c r="E9" s="66">
        <v>2441985.69</v>
      </c>
      <c r="F9" s="66">
        <v>853431.68</v>
      </c>
      <c r="G9" s="66">
        <v>1000000</v>
      </c>
    </row>
    <row r="10" ht="20.25" customHeight="1" spans="1:7">
      <c r="A10" s="162" t="s">
        <v>85</v>
      </c>
      <c r="B10" s="162" t="str">
        <f>"        "&amp;"行政运行"</f>
        <v>        行政运行</v>
      </c>
      <c r="C10" s="66">
        <v>2860417.37</v>
      </c>
      <c r="D10" s="157">
        <v>2860417.37</v>
      </c>
      <c r="E10" s="66">
        <v>2393985.69</v>
      </c>
      <c r="F10" s="66">
        <v>466431.68</v>
      </c>
      <c r="G10" s="66"/>
    </row>
    <row r="11" ht="20.25" customHeight="1" spans="1:7">
      <c r="A11" s="162" t="s">
        <v>86</v>
      </c>
      <c r="B11" s="162" t="str">
        <f>"        "&amp;"一般行政管理事务"</f>
        <v>        一般行政管理事务</v>
      </c>
      <c r="C11" s="66">
        <v>1435000</v>
      </c>
      <c r="D11" s="157">
        <v>435000</v>
      </c>
      <c r="E11" s="66">
        <v>48000</v>
      </c>
      <c r="F11" s="66">
        <v>387000</v>
      </c>
      <c r="G11" s="66">
        <v>1000000</v>
      </c>
    </row>
    <row r="12" ht="20.25" customHeight="1" spans="1:7">
      <c r="A12" s="158" t="s">
        <v>87</v>
      </c>
      <c r="B12" s="158" t="str">
        <f>"        "&amp;"基础研究"</f>
        <v>        基础研究</v>
      </c>
      <c r="C12" s="66">
        <v>1180000</v>
      </c>
      <c r="D12" s="157"/>
      <c r="E12" s="66"/>
      <c r="F12" s="66"/>
      <c r="G12" s="66">
        <v>1180000</v>
      </c>
    </row>
    <row r="13" ht="20.25" customHeight="1" spans="1:7">
      <c r="A13" s="162" t="s">
        <v>88</v>
      </c>
      <c r="B13" s="162" t="str">
        <f>"        "&amp;"科技人才队伍建设"</f>
        <v>        科技人才队伍建设</v>
      </c>
      <c r="C13" s="66">
        <v>1180000</v>
      </c>
      <c r="D13" s="157"/>
      <c r="E13" s="66"/>
      <c r="F13" s="66"/>
      <c r="G13" s="66">
        <v>1180000</v>
      </c>
    </row>
    <row r="14" ht="20.25" customHeight="1" spans="1:7">
      <c r="A14" s="158" t="s">
        <v>89</v>
      </c>
      <c r="B14" s="158" t="str">
        <f>"        "&amp;"应用研究"</f>
        <v>        应用研究</v>
      </c>
      <c r="C14" s="66">
        <v>1520926.88</v>
      </c>
      <c r="D14" s="157">
        <v>1520926.88</v>
      </c>
      <c r="E14" s="66">
        <v>1388249.2</v>
      </c>
      <c r="F14" s="66">
        <v>132677.68</v>
      </c>
      <c r="G14" s="66"/>
    </row>
    <row r="15" ht="20.25" customHeight="1" spans="1:7">
      <c r="A15" s="162" t="s">
        <v>90</v>
      </c>
      <c r="B15" s="162" t="str">
        <f t="shared" ref="B15:B17" si="0">"        "&amp;"机构运行"</f>
        <v>        机构运行</v>
      </c>
      <c r="C15" s="66">
        <v>1520926.88</v>
      </c>
      <c r="D15" s="157">
        <v>1520926.88</v>
      </c>
      <c r="E15" s="66">
        <v>1388249.2</v>
      </c>
      <c r="F15" s="66">
        <v>132677.68</v>
      </c>
      <c r="G15" s="66"/>
    </row>
    <row r="16" ht="20.25" customHeight="1" spans="1:7">
      <c r="A16" s="158" t="s">
        <v>91</v>
      </c>
      <c r="B16" s="158" t="str">
        <f>"        "&amp;"技术研究与开发"</f>
        <v>        技术研究与开发</v>
      </c>
      <c r="C16" s="66">
        <v>24114598.88</v>
      </c>
      <c r="D16" s="157">
        <v>1847289.88</v>
      </c>
      <c r="E16" s="66">
        <v>1661639</v>
      </c>
      <c r="F16" s="66">
        <v>185650.88</v>
      </c>
      <c r="G16" s="66">
        <v>22267309</v>
      </c>
    </row>
    <row r="17" ht="20.25" customHeight="1" spans="1:7">
      <c r="A17" s="162" t="s">
        <v>92</v>
      </c>
      <c r="B17" s="162" t="str">
        <f t="shared" si="0"/>
        <v>        机构运行</v>
      </c>
      <c r="C17" s="66">
        <v>1847289.88</v>
      </c>
      <c r="D17" s="157">
        <v>1847289.88</v>
      </c>
      <c r="E17" s="66">
        <v>1661639</v>
      </c>
      <c r="F17" s="66">
        <v>185650.88</v>
      </c>
      <c r="G17" s="66"/>
    </row>
    <row r="18" ht="20.25" customHeight="1" spans="1:7">
      <c r="A18" s="162" t="s">
        <v>93</v>
      </c>
      <c r="B18" s="162" t="str">
        <f>"        "&amp;"其他技术研究与开发支出"</f>
        <v>        其他技术研究与开发支出</v>
      </c>
      <c r="C18" s="66">
        <v>22267309</v>
      </c>
      <c r="D18" s="157"/>
      <c r="E18" s="66"/>
      <c r="F18" s="66"/>
      <c r="G18" s="66">
        <v>22267309</v>
      </c>
    </row>
    <row r="19" ht="20.25" customHeight="1" spans="1:7">
      <c r="A19" s="154" t="s">
        <v>94</v>
      </c>
      <c r="B19" s="154" t="str">
        <f>"        "&amp;"社会保障和就业支出"</f>
        <v>        社会保障和就业支出</v>
      </c>
      <c r="C19" s="66">
        <v>1886681.6</v>
      </c>
      <c r="D19" s="157">
        <v>1886681.6</v>
      </c>
      <c r="E19" s="66">
        <v>1865081.6</v>
      </c>
      <c r="F19" s="66">
        <v>21600</v>
      </c>
      <c r="G19" s="66"/>
    </row>
    <row r="20" ht="20.25" customHeight="1" spans="1:7">
      <c r="A20" s="158" t="s">
        <v>95</v>
      </c>
      <c r="B20" s="158" t="str">
        <f>"        "&amp;"行政事业单位养老支出"</f>
        <v>        行政事业单位养老支出</v>
      </c>
      <c r="C20" s="66">
        <v>1886681.6</v>
      </c>
      <c r="D20" s="157">
        <v>1886681.6</v>
      </c>
      <c r="E20" s="66">
        <v>1865081.6</v>
      </c>
      <c r="F20" s="66">
        <v>21600</v>
      </c>
      <c r="G20" s="66"/>
    </row>
    <row r="21" ht="20.25" customHeight="1" spans="1:7">
      <c r="A21" s="162" t="s">
        <v>96</v>
      </c>
      <c r="B21" s="162" t="str">
        <f>"        "&amp;"行政单位离退休"</f>
        <v>        行政单位离退休</v>
      </c>
      <c r="C21" s="66">
        <v>858600</v>
      </c>
      <c r="D21" s="157">
        <v>858600</v>
      </c>
      <c r="E21" s="66">
        <v>842400</v>
      </c>
      <c r="F21" s="66">
        <v>16200</v>
      </c>
      <c r="G21" s="66"/>
    </row>
    <row r="22" ht="20.25" customHeight="1" spans="1:7">
      <c r="A22" s="162" t="s">
        <v>97</v>
      </c>
      <c r="B22" s="162" t="str">
        <f>"        "&amp;"事业单位离退休"</f>
        <v>        事业单位离退休</v>
      </c>
      <c r="C22" s="66">
        <v>243000</v>
      </c>
      <c r="D22" s="157">
        <v>243000</v>
      </c>
      <c r="E22" s="66">
        <v>237600</v>
      </c>
      <c r="F22" s="66">
        <v>5400</v>
      </c>
      <c r="G22" s="66"/>
    </row>
    <row r="23" ht="20.25" customHeight="1" spans="1:7">
      <c r="A23" s="162" t="s">
        <v>98</v>
      </c>
      <c r="B23" s="162" t="str">
        <f>"        "&amp;"机关事业单位基本养老保险缴费支出"</f>
        <v>        机关事业单位基本养老保险缴费支出</v>
      </c>
      <c r="C23" s="66">
        <v>685081.6</v>
      </c>
      <c r="D23" s="157">
        <v>685081.6</v>
      </c>
      <c r="E23" s="66">
        <v>685081.6</v>
      </c>
      <c r="F23" s="66"/>
      <c r="G23" s="66"/>
    </row>
    <row r="24" ht="20.25" customHeight="1" spans="1:7">
      <c r="A24" s="162" t="s">
        <v>99</v>
      </c>
      <c r="B24" s="162" t="str">
        <f>"        "&amp;"机关事业单位职业年金缴费支出"</f>
        <v>        机关事业单位职业年金缴费支出</v>
      </c>
      <c r="C24" s="66">
        <v>100000</v>
      </c>
      <c r="D24" s="157">
        <v>100000</v>
      </c>
      <c r="E24" s="66">
        <v>100000</v>
      </c>
      <c r="F24" s="66"/>
      <c r="G24" s="66"/>
    </row>
    <row r="25" ht="20.25" customHeight="1" spans="1:7">
      <c r="A25" s="154" t="s">
        <v>100</v>
      </c>
      <c r="B25" s="154" t="str">
        <f>"        "&amp;"卫生健康支出"</f>
        <v>        卫生健康支出</v>
      </c>
      <c r="C25" s="66">
        <v>724453.49</v>
      </c>
      <c r="D25" s="157">
        <v>724453.49</v>
      </c>
      <c r="E25" s="66">
        <v>724453.49</v>
      </c>
      <c r="F25" s="66"/>
      <c r="G25" s="66"/>
    </row>
    <row r="26" ht="20.25" customHeight="1" spans="1:7">
      <c r="A26" s="158" t="s">
        <v>101</v>
      </c>
      <c r="B26" s="158" t="str">
        <f>"        "&amp;"行政事业单位医疗"</f>
        <v>        行政事业单位医疗</v>
      </c>
      <c r="C26" s="66">
        <v>724453.49</v>
      </c>
      <c r="D26" s="157">
        <v>724453.49</v>
      </c>
      <c r="E26" s="66">
        <v>724453.49</v>
      </c>
      <c r="F26" s="66"/>
      <c r="G26" s="66"/>
    </row>
    <row r="27" ht="20.25" customHeight="1" spans="1:7">
      <c r="A27" s="162" t="s">
        <v>102</v>
      </c>
      <c r="B27" s="162" t="str">
        <f>"        "&amp;"行政单位医疗"</f>
        <v>        行政单位医疗</v>
      </c>
      <c r="C27" s="66">
        <v>182985.45</v>
      </c>
      <c r="D27" s="157">
        <v>182985.45</v>
      </c>
      <c r="E27" s="66">
        <v>182985.45</v>
      </c>
      <c r="F27" s="66"/>
      <c r="G27" s="66"/>
    </row>
    <row r="28" ht="20.25" customHeight="1" spans="1:7">
      <c r="A28" s="162" t="s">
        <v>103</v>
      </c>
      <c r="B28" s="162" t="str">
        <f>"        "&amp;"事业单位医疗"</f>
        <v>        事业单位医疗</v>
      </c>
      <c r="C28" s="66">
        <v>172400.63</v>
      </c>
      <c r="D28" s="157">
        <v>172400.63</v>
      </c>
      <c r="E28" s="66">
        <v>172400.63</v>
      </c>
      <c r="F28" s="66"/>
      <c r="G28" s="66"/>
    </row>
    <row r="29" ht="20.25" customHeight="1" spans="1:7">
      <c r="A29" s="162" t="s">
        <v>104</v>
      </c>
      <c r="B29" s="162" t="str">
        <f>"        "&amp;"公务员医疗补助"</f>
        <v>        公务员医疗补助</v>
      </c>
      <c r="C29" s="66">
        <v>325368.2</v>
      </c>
      <c r="D29" s="157">
        <v>325368.2</v>
      </c>
      <c r="E29" s="66">
        <v>325368.2</v>
      </c>
      <c r="F29" s="66"/>
      <c r="G29" s="66"/>
    </row>
    <row r="30" ht="20.25" customHeight="1" spans="1:7">
      <c r="A30" s="162" t="s">
        <v>105</v>
      </c>
      <c r="B30" s="162" t="str">
        <f>"        "&amp;"其他行政事业单位医疗支出"</f>
        <v>        其他行政事业单位医疗支出</v>
      </c>
      <c r="C30" s="66">
        <v>43699.21</v>
      </c>
      <c r="D30" s="157">
        <v>43699.21</v>
      </c>
      <c r="E30" s="66">
        <v>43699.21</v>
      </c>
      <c r="F30" s="66"/>
      <c r="G30" s="66"/>
    </row>
    <row r="31" ht="20.25" customHeight="1" spans="1:7">
      <c r="A31" s="154" t="s">
        <v>106</v>
      </c>
      <c r="B31" s="154" t="str">
        <f>"        "&amp;"住房保障支出"</f>
        <v>        住房保障支出</v>
      </c>
      <c r="C31" s="66">
        <v>676080</v>
      </c>
      <c r="D31" s="157">
        <v>676080</v>
      </c>
      <c r="E31" s="66">
        <v>676080</v>
      </c>
      <c r="F31" s="66"/>
      <c r="G31" s="66"/>
    </row>
    <row r="32" ht="20.25" customHeight="1" spans="1:7">
      <c r="A32" s="158" t="s">
        <v>107</v>
      </c>
      <c r="B32" s="158" t="str">
        <f>"        "&amp;"住房改革支出"</f>
        <v>        住房改革支出</v>
      </c>
      <c r="C32" s="66">
        <v>676080</v>
      </c>
      <c r="D32" s="157">
        <v>676080</v>
      </c>
      <c r="E32" s="66">
        <v>676080</v>
      </c>
      <c r="F32" s="66"/>
      <c r="G32" s="66"/>
    </row>
    <row r="33" ht="20.25" customHeight="1" spans="1:7">
      <c r="A33" s="162" t="s">
        <v>108</v>
      </c>
      <c r="B33" s="162" t="str">
        <f>"        "&amp;"住房公积金"</f>
        <v>        住房公积金</v>
      </c>
      <c r="C33" s="66">
        <v>619824</v>
      </c>
      <c r="D33" s="157">
        <v>619824</v>
      </c>
      <c r="E33" s="66">
        <v>619824</v>
      </c>
      <c r="F33" s="66"/>
      <c r="G33" s="66"/>
    </row>
    <row r="34" ht="20.25" customHeight="1" spans="1:7">
      <c r="A34" s="162" t="s">
        <v>109</v>
      </c>
      <c r="B34" s="162" t="str">
        <f>"        "&amp;"购房补贴"</f>
        <v>        购房补贴</v>
      </c>
      <c r="C34" s="66">
        <v>56256</v>
      </c>
      <c r="D34" s="157">
        <v>56256</v>
      </c>
      <c r="E34" s="66">
        <v>56256</v>
      </c>
      <c r="F34" s="66"/>
      <c r="G34" s="66"/>
    </row>
    <row r="35" ht="20.25" customHeight="1" spans="1:7">
      <c r="A35" s="156" t="s">
        <v>30</v>
      </c>
      <c r="B35" s="154"/>
      <c r="C35" s="157">
        <v>34398158.22</v>
      </c>
      <c r="D35" s="157">
        <v>9950849.22</v>
      </c>
      <c r="E35" s="157">
        <v>8757488.98</v>
      </c>
      <c r="F35" s="157">
        <v>1193360.24</v>
      </c>
      <c r="G35" s="157">
        <v>24447309</v>
      </c>
    </row>
  </sheetData>
  <mergeCells count="8">
    <mergeCell ref="A2:G2"/>
    <mergeCell ref="A3:G3"/>
    <mergeCell ref="A4:F4"/>
    <mergeCell ref="A5:B5"/>
    <mergeCell ref="D5:F5"/>
    <mergeCell ref="A35:B35"/>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F8" sqref="F8"/>
    </sheetView>
  </sheetViews>
  <sheetFormatPr defaultColWidth="8.85" defaultRowHeight="15" customHeight="1" outlineLevelRow="7" outlineLevelCol="5"/>
  <cols>
    <col min="1" max="6" width="25.1333333333333" customWidth="1"/>
  </cols>
  <sheetData>
    <row r="1" customHeight="1" spans="1:6">
      <c r="A1" s="151"/>
      <c r="B1" s="151"/>
      <c r="C1" s="151"/>
      <c r="D1" s="151"/>
      <c r="E1" s="151"/>
      <c r="F1" s="151"/>
    </row>
    <row r="2" customHeight="1" spans="1:6">
      <c r="A2" s="152" t="s">
        <v>125</v>
      </c>
      <c r="B2" s="152"/>
      <c r="C2" s="152"/>
      <c r="D2" s="152"/>
      <c r="E2" s="152"/>
      <c r="F2" s="152"/>
    </row>
    <row r="3" ht="28.5" customHeight="1" spans="1:6">
      <c r="A3" s="153" t="s">
        <v>126</v>
      </c>
      <c r="B3" s="153"/>
      <c r="C3" s="153"/>
      <c r="D3" s="153"/>
      <c r="E3" s="153"/>
      <c r="F3" s="153"/>
    </row>
    <row r="4" ht="20.25" customHeight="1" spans="1:6">
      <c r="A4" s="154" t="str">
        <f>"单位名称："&amp;"玉溪市科学技术局"</f>
        <v>单位名称：玉溪市科学技术局</v>
      </c>
      <c r="B4" s="154"/>
      <c r="C4" s="154"/>
      <c r="D4" s="154"/>
      <c r="E4" s="154"/>
      <c r="F4" s="152" t="s">
        <v>2</v>
      </c>
    </row>
    <row r="5" ht="20.25" customHeight="1" spans="1:6">
      <c r="A5" s="155" t="s">
        <v>127</v>
      </c>
      <c r="B5" s="155" t="s">
        <v>128</v>
      </c>
      <c r="C5" s="155" t="s">
        <v>129</v>
      </c>
      <c r="D5" s="155"/>
      <c r="E5" s="155"/>
      <c r="F5" s="155"/>
    </row>
    <row r="6" ht="35.25" customHeight="1" spans="1:6">
      <c r="A6" s="155"/>
      <c r="B6" s="155"/>
      <c r="C6" s="155" t="s">
        <v>32</v>
      </c>
      <c r="D6" s="155" t="s">
        <v>130</v>
      </c>
      <c r="E6" s="155" t="s">
        <v>131</v>
      </c>
      <c r="F6" s="155" t="s">
        <v>132</v>
      </c>
    </row>
    <row r="7" ht="20.25" customHeight="1" spans="1:6">
      <c r="A7" s="159" t="s">
        <v>44</v>
      </c>
      <c r="B7" s="159">
        <v>2</v>
      </c>
      <c r="C7" s="159">
        <v>3</v>
      </c>
      <c r="D7" s="159">
        <v>4</v>
      </c>
      <c r="E7" s="159">
        <v>5</v>
      </c>
      <c r="F7" s="159">
        <v>6</v>
      </c>
    </row>
    <row r="8" ht="20.25" customHeight="1" spans="1:6">
      <c r="A8" s="66">
        <v>63100</v>
      </c>
      <c r="B8" s="66"/>
      <c r="C8" s="66">
        <v>32900</v>
      </c>
      <c r="D8" s="66"/>
      <c r="E8" s="157">
        <v>32900</v>
      </c>
      <c r="F8" s="66">
        <v>30200</v>
      </c>
    </row>
  </sheetData>
  <mergeCells count="6">
    <mergeCell ref="A2:F2"/>
    <mergeCell ref="A3:F3"/>
    <mergeCell ref="A4:E4"/>
    <mergeCell ref="C5:E5"/>
    <mergeCell ref="A5:A6"/>
    <mergeCell ref="B5:B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9"/>
  <sheetViews>
    <sheetView showZeros="0" workbookViewId="0">
      <pane ySplit="1" topLeftCell="A2" activePane="bottomLeft" state="frozen"/>
      <selection/>
      <selection pane="bottomLeft" activeCell="H17" sqref="H17"/>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1"/>
      <c r="B1" s="151"/>
      <c r="C1" s="151"/>
      <c r="D1" s="151"/>
      <c r="E1" s="151"/>
      <c r="F1" s="151"/>
      <c r="G1" s="151"/>
      <c r="H1" s="151"/>
      <c r="I1" s="151"/>
      <c r="J1" s="151"/>
      <c r="K1" s="151"/>
      <c r="L1" s="151"/>
      <c r="M1" s="151"/>
      <c r="N1" s="151"/>
      <c r="O1" s="151"/>
      <c r="P1" s="151"/>
      <c r="Q1" s="151"/>
      <c r="R1" s="151"/>
      <c r="S1" s="151"/>
      <c r="T1" s="151"/>
      <c r="U1" s="151"/>
      <c r="V1" s="151"/>
      <c r="W1" s="151"/>
    </row>
    <row r="2" customHeight="1" spans="1:23">
      <c r="A2" s="152" t="s">
        <v>133</v>
      </c>
      <c r="B2" s="152"/>
      <c r="C2" s="152"/>
      <c r="D2" s="152"/>
      <c r="E2" s="152"/>
      <c r="F2" s="152"/>
      <c r="G2" s="152"/>
      <c r="H2" s="152"/>
      <c r="I2" s="152"/>
      <c r="J2" s="152"/>
      <c r="K2" s="152"/>
      <c r="L2" s="152"/>
      <c r="M2" s="152"/>
      <c r="N2" s="152"/>
      <c r="O2" s="152"/>
      <c r="P2" s="152"/>
      <c r="Q2" s="152"/>
      <c r="R2" s="152"/>
      <c r="S2" s="152"/>
      <c r="T2" s="152"/>
      <c r="U2" s="152"/>
      <c r="V2" s="152"/>
      <c r="W2" s="152"/>
    </row>
    <row r="3" ht="28.5" customHeight="1" spans="1:23">
      <c r="A3" s="153" t="s">
        <v>134</v>
      </c>
      <c r="B3" s="153"/>
      <c r="C3" s="153" t="s">
        <v>135</v>
      </c>
      <c r="D3" s="153"/>
      <c r="E3" s="153"/>
      <c r="F3" s="153"/>
      <c r="G3" s="153"/>
      <c r="H3" s="153"/>
      <c r="I3" s="153"/>
      <c r="J3" s="153"/>
      <c r="K3" s="153"/>
      <c r="L3" s="153"/>
      <c r="M3" s="153"/>
      <c r="N3" s="153"/>
      <c r="O3" s="153"/>
      <c r="P3" s="153"/>
      <c r="Q3" s="153"/>
      <c r="R3" s="153"/>
      <c r="S3" s="153"/>
      <c r="T3" s="153"/>
      <c r="U3" s="153"/>
      <c r="V3" s="153"/>
      <c r="W3" s="153"/>
    </row>
    <row r="4" ht="19.5" customHeight="1" spans="1:23">
      <c r="A4" s="154" t="str">
        <f>"单位名称："&amp;"玉溪市科学技术局"</f>
        <v>单位名称：玉溪市科学技术局</v>
      </c>
      <c r="B4" s="154"/>
      <c r="C4" s="154"/>
      <c r="D4" s="154"/>
      <c r="E4" s="154"/>
      <c r="F4" s="154"/>
      <c r="G4" s="154"/>
      <c r="H4" s="154"/>
      <c r="I4" s="154"/>
      <c r="J4" s="154"/>
      <c r="K4" s="154"/>
      <c r="L4" s="154"/>
      <c r="M4" s="154"/>
      <c r="N4" s="154"/>
      <c r="O4" s="154"/>
      <c r="P4" s="154"/>
      <c r="Q4" s="154"/>
      <c r="R4" s="152"/>
      <c r="S4" s="152"/>
      <c r="T4" s="152"/>
      <c r="U4" s="152"/>
      <c r="V4" s="152"/>
      <c r="W4" s="152" t="s">
        <v>2</v>
      </c>
    </row>
    <row r="5" ht="19.5" customHeight="1" spans="1:23">
      <c r="A5" s="155" t="s">
        <v>136</v>
      </c>
      <c r="B5" s="155" t="s">
        <v>137</v>
      </c>
      <c r="C5" s="155" t="s">
        <v>138</v>
      </c>
      <c r="D5" s="155" t="s">
        <v>139</v>
      </c>
      <c r="E5" s="155" t="s">
        <v>140</v>
      </c>
      <c r="F5" s="155" t="s">
        <v>141</v>
      </c>
      <c r="G5" s="155" t="s">
        <v>142</v>
      </c>
      <c r="H5" s="155" t="s">
        <v>143</v>
      </c>
      <c r="I5" s="155"/>
      <c r="J5" s="155"/>
      <c r="K5" s="155"/>
      <c r="L5" s="155"/>
      <c r="M5" s="155"/>
      <c r="N5" s="155"/>
      <c r="O5" s="155"/>
      <c r="P5" s="155"/>
      <c r="Q5" s="155"/>
      <c r="R5" s="155"/>
      <c r="S5" s="155"/>
      <c r="T5" s="155"/>
      <c r="U5" s="155"/>
      <c r="V5" s="155"/>
      <c r="W5" s="155"/>
    </row>
    <row r="6" ht="19.5" customHeight="1" spans="1:23">
      <c r="A6" s="155"/>
      <c r="B6" s="155"/>
      <c r="C6" s="155"/>
      <c r="D6" s="155"/>
      <c r="E6" s="155"/>
      <c r="F6" s="155"/>
      <c r="G6" s="155"/>
      <c r="H6" s="155" t="s">
        <v>30</v>
      </c>
      <c r="I6" s="155" t="s">
        <v>33</v>
      </c>
      <c r="J6" s="155"/>
      <c r="K6" s="155"/>
      <c r="L6" s="155"/>
      <c r="M6" s="155"/>
      <c r="N6" s="155" t="s">
        <v>144</v>
      </c>
      <c r="O6" s="155"/>
      <c r="P6" s="155"/>
      <c r="Q6" s="155" t="s">
        <v>36</v>
      </c>
      <c r="R6" s="155" t="s">
        <v>75</v>
      </c>
      <c r="S6" s="155"/>
      <c r="T6" s="155"/>
      <c r="U6" s="155"/>
      <c r="V6" s="155"/>
      <c r="W6" s="155"/>
    </row>
    <row r="7" ht="41.25" customHeight="1" spans="1:23">
      <c r="A7" s="155"/>
      <c r="B7" s="155"/>
      <c r="C7" s="155"/>
      <c r="D7" s="155"/>
      <c r="E7" s="155"/>
      <c r="F7" s="155"/>
      <c r="G7" s="155"/>
      <c r="H7" s="155"/>
      <c r="I7" s="155" t="s">
        <v>145</v>
      </c>
      <c r="J7" s="155" t="s">
        <v>146</v>
      </c>
      <c r="K7" s="155" t="s">
        <v>147</v>
      </c>
      <c r="L7" s="155" t="s">
        <v>148</v>
      </c>
      <c r="M7" s="155" t="s">
        <v>149</v>
      </c>
      <c r="N7" s="155" t="s">
        <v>33</v>
      </c>
      <c r="O7" s="155" t="s">
        <v>34</v>
      </c>
      <c r="P7" s="155" t="s">
        <v>35</v>
      </c>
      <c r="Q7" s="155"/>
      <c r="R7" s="155" t="s">
        <v>32</v>
      </c>
      <c r="S7" s="155" t="s">
        <v>39</v>
      </c>
      <c r="T7" s="155" t="s">
        <v>150</v>
      </c>
      <c r="U7" s="155" t="s">
        <v>41</v>
      </c>
      <c r="V7" s="155" t="s">
        <v>42</v>
      </c>
      <c r="W7" s="155" t="s">
        <v>43</v>
      </c>
    </row>
    <row r="8" ht="20.25" customHeight="1" spans="1:23">
      <c r="A8" s="156" t="s">
        <v>44</v>
      </c>
      <c r="B8" s="156" t="s">
        <v>45</v>
      </c>
      <c r="C8" s="156" t="s">
        <v>46</v>
      </c>
      <c r="D8" s="156" t="s">
        <v>47</v>
      </c>
      <c r="E8" s="156" t="s">
        <v>48</v>
      </c>
      <c r="F8" s="156" t="s">
        <v>49</v>
      </c>
      <c r="G8" s="156" t="s">
        <v>50</v>
      </c>
      <c r="H8" s="156" t="s">
        <v>51</v>
      </c>
      <c r="I8" s="156" t="s">
        <v>52</v>
      </c>
      <c r="J8" s="156" t="s">
        <v>53</v>
      </c>
      <c r="K8" s="156" t="s">
        <v>54</v>
      </c>
      <c r="L8" s="156" t="s">
        <v>55</v>
      </c>
      <c r="M8" s="156" t="s">
        <v>56</v>
      </c>
      <c r="N8" s="156" t="s">
        <v>57</v>
      </c>
      <c r="O8" s="156" t="s">
        <v>58</v>
      </c>
      <c r="P8" s="156" t="s">
        <v>59</v>
      </c>
      <c r="Q8" s="156" t="s">
        <v>60</v>
      </c>
      <c r="R8" s="156" t="s">
        <v>61</v>
      </c>
      <c r="S8" s="156" t="s">
        <v>62</v>
      </c>
      <c r="T8" s="156" t="s">
        <v>151</v>
      </c>
      <c r="U8" s="156" t="s">
        <v>152</v>
      </c>
      <c r="V8" s="156" t="s">
        <v>153</v>
      </c>
      <c r="W8" s="156" t="s">
        <v>154</v>
      </c>
    </row>
    <row r="9" ht="20.25" customHeight="1" spans="1:23">
      <c r="A9" t="s">
        <v>64</v>
      </c>
      <c r="C9" s="154"/>
      <c r="D9" s="154"/>
      <c r="E9" s="154"/>
      <c r="G9" s="154"/>
      <c r="H9" s="157">
        <v>9950849.22</v>
      </c>
      <c r="I9" s="66">
        <v>9950849.22</v>
      </c>
      <c r="J9" s="66">
        <v>4474050</v>
      </c>
      <c r="K9" s="66"/>
      <c r="L9" s="66">
        <v>5476799.22</v>
      </c>
      <c r="M9" s="66"/>
      <c r="N9" s="66"/>
      <c r="O9" s="66"/>
      <c r="P9" s="66"/>
      <c r="Q9" s="66"/>
      <c r="R9" s="66"/>
      <c r="S9" s="66"/>
      <c r="T9" s="66"/>
      <c r="U9" s="66"/>
      <c r="V9" s="66"/>
      <c r="W9" s="66"/>
    </row>
    <row r="10" ht="20.25" customHeight="1" spans="1:23">
      <c r="A10" t="s">
        <v>64</v>
      </c>
      <c r="B10" s="154"/>
      <c r="C10" s="154"/>
      <c r="D10" s="154"/>
      <c r="E10" s="154"/>
      <c r="F10" s="154"/>
      <c r="G10" s="154"/>
      <c r="H10" s="157">
        <v>5303337.3</v>
      </c>
      <c r="I10" s="66">
        <v>5303337.3</v>
      </c>
      <c r="J10" s="66">
        <v>2191900.65</v>
      </c>
      <c r="K10" s="66"/>
      <c r="L10" s="66">
        <v>3111436.65</v>
      </c>
      <c r="M10" s="66"/>
      <c r="N10" s="66"/>
      <c r="O10" s="66"/>
      <c r="P10" s="66"/>
      <c r="Q10" s="66"/>
      <c r="R10" s="66"/>
      <c r="S10" s="66"/>
      <c r="T10" s="66"/>
      <c r="U10" s="66"/>
      <c r="V10" s="66"/>
      <c r="W10" s="66"/>
    </row>
    <row r="11" ht="20.25" customHeight="1" spans="1:23">
      <c r="A11" s="154" t="str">
        <f t="shared" ref="A11:A44" si="0">"       "&amp;"玉溪市科学技术局"</f>
        <v>       玉溪市科学技术局</v>
      </c>
      <c r="B11" s="154" t="s">
        <v>155</v>
      </c>
      <c r="C11" s="154" t="s">
        <v>156</v>
      </c>
      <c r="D11" s="154" t="s">
        <v>85</v>
      </c>
      <c r="E11" s="154" t="s">
        <v>157</v>
      </c>
      <c r="F11" s="154" t="s">
        <v>158</v>
      </c>
      <c r="G11" s="154" t="s">
        <v>159</v>
      </c>
      <c r="H11" s="157">
        <v>774192</v>
      </c>
      <c r="I11" s="66">
        <v>774192</v>
      </c>
      <c r="J11" s="66">
        <v>338709</v>
      </c>
      <c r="K11" s="154"/>
      <c r="L11" s="66">
        <v>435483</v>
      </c>
      <c r="M11" s="154"/>
      <c r="N11" s="66"/>
      <c r="O11" s="66"/>
      <c r="P11" s="154"/>
      <c r="Q11" s="66"/>
      <c r="R11" s="66"/>
      <c r="S11" s="66"/>
      <c r="T11" s="66"/>
      <c r="U11" s="66"/>
      <c r="V11" s="66"/>
      <c r="W11" s="66"/>
    </row>
    <row r="12" ht="20.25" customHeight="1" spans="1:23">
      <c r="A12" s="154" t="str">
        <f t="shared" si="0"/>
        <v>       玉溪市科学技术局</v>
      </c>
      <c r="B12" s="154" t="s">
        <v>155</v>
      </c>
      <c r="C12" s="154" t="s">
        <v>156</v>
      </c>
      <c r="D12" s="154" t="s">
        <v>85</v>
      </c>
      <c r="E12" s="154" t="s">
        <v>157</v>
      </c>
      <c r="F12" s="154" t="s">
        <v>160</v>
      </c>
      <c r="G12" s="154" t="s">
        <v>161</v>
      </c>
      <c r="H12" s="157">
        <v>999600</v>
      </c>
      <c r="I12" s="66">
        <v>999600</v>
      </c>
      <c r="J12" s="66">
        <v>437325</v>
      </c>
      <c r="K12" s="154"/>
      <c r="L12" s="66">
        <v>562275</v>
      </c>
      <c r="M12" s="154"/>
      <c r="N12" s="66"/>
      <c r="O12" s="66"/>
      <c r="P12" s="154"/>
      <c r="Q12" s="66"/>
      <c r="R12" s="66"/>
      <c r="S12" s="66"/>
      <c r="T12" s="66"/>
      <c r="U12" s="66"/>
      <c r="V12" s="66"/>
      <c r="W12" s="66"/>
    </row>
    <row r="13" ht="20.25" customHeight="1" spans="1:23">
      <c r="A13" s="154" t="str">
        <f t="shared" si="0"/>
        <v>       玉溪市科学技术局</v>
      </c>
      <c r="B13" s="154" t="s">
        <v>155</v>
      </c>
      <c r="C13" s="154" t="s">
        <v>156</v>
      </c>
      <c r="D13" s="154" t="s">
        <v>109</v>
      </c>
      <c r="E13" s="154" t="s">
        <v>162</v>
      </c>
      <c r="F13" s="154" t="s">
        <v>160</v>
      </c>
      <c r="G13" s="154" t="s">
        <v>161</v>
      </c>
      <c r="H13" s="157">
        <v>33792</v>
      </c>
      <c r="I13" s="66">
        <v>33792</v>
      </c>
      <c r="J13" s="66"/>
      <c r="K13" s="154"/>
      <c r="L13" s="66">
        <v>33792</v>
      </c>
      <c r="M13" s="154"/>
      <c r="N13" s="66"/>
      <c r="O13" s="66"/>
      <c r="P13" s="154"/>
      <c r="Q13" s="66"/>
      <c r="R13" s="66"/>
      <c r="S13" s="66"/>
      <c r="T13" s="66"/>
      <c r="U13" s="66"/>
      <c r="V13" s="66"/>
      <c r="W13" s="66"/>
    </row>
    <row r="14" ht="20.25" customHeight="1" spans="1:23">
      <c r="A14" s="154" t="str">
        <f t="shared" si="0"/>
        <v>       玉溪市科学技术局</v>
      </c>
      <c r="B14" s="154" t="s">
        <v>163</v>
      </c>
      <c r="C14" s="154" t="s">
        <v>164</v>
      </c>
      <c r="D14" s="154" t="s">
        <v>85</v>
      </c>
      <c r="E14" s="154" t="s">
        <v>157</v>
      </c>
      <c r="F14" s="154" t="s">
        <v>165</v>
      </c>
      <c r="G14" s="154" t="s">
        <v>166</v>
      </c>
      <c r="H14" s="157">
        <v>801.69</v>
      </c>
      <c r="I14" s="66">
        <v>801.69</v>
      </c>
      <c r="J14" s="66">
        <v>200.42</v>
      </c>
      <c r="K14" s="154"/>
      <c r="L14" s="66">
        <v>601.27</v>
      </c>
      <c r="M14" s="154"/>
      <c r="N14" s="66"/>
      <c r="O14" s="66"/>
      <c r="P14" s="154"/>
      <c r="Q14" s="66"/>
      <c r="R14" s="66"/>
      <c r="S14" s="66"/>
      <c r="T14" s="66"/>
      <c r="U14" s="66"/>
      <c r="V14" s="66"/>
      <c r="W14" s="66"/>
    </row>
    <row r="15" ht="20.25" customHeight="1" spans="1:23">
      <c r="A15" s="154" t="str">
        <f t="shared" si="0"/>
        <v>       玉溪市科学技术局</v>
      </c>
      <c r="B15" s="154" t="s">
        <v>163</v>
      </c>
      <c r="C15" s="154" t="s">
        <v>164</v>
      </c>
      <c r="D15" s="154" t="s">
        <v>98</v>
      </c>
      <c r="E15" s="154" t="s">
        <v>167</v>
      </c>
      <c r="F15" s="154" t="s">
        <v>168</v>
      </c>
      <c r="G15" s="154" t="s">
        <v>169</v>
      </c>
      <c r="H15" s="157">
        <v>352743.04</v>
      </c>
      <c r="I15" s="66">
        <v>352743.04</v>
      </c>
      <c r="J15" s="66">
        <v>88185.76</v>
      </c>
      <c r="K15" s="154"/>
      <c r="L15" s="66">
        <v>264557.28</v>
      </c>
      <c r="M15" s="154"/>
      <c r="N15" s="66"/>
      <c r="O15" s="66"/>
      <c r="P15" s="154"/>
      <c r="Q15" s="66"/>
      <c r="R15" s="66"/>
      <c r="S15" s="66"/>
      <c r="T15" s="66"/>
      <c r="U15" s="66"/>
      <c r="V15" s="66"/>
      <c r="W15" s="66"/>
    </row>
    <row r="16" ht="20.25" customHeight="1" spans="1:23">
      <c r="A16" s="154" t="str">
        <f t="shared" si="0"/>
        <v>       玉溪市科学技术局</v>
      </c>
      <c r="B16" s="154" t="s">
        <v>163</v>
      </c>
      <c r="C16" s="154" t="s">
        <v>164</v>
      </c>
      <c r="D16" s="154" t="s">
        <v>102</v>
      </c>
      <c r="E16" s="154" t="s">
        <v>170</v>
      </c>
      <c r="F16" s="154" t="s">
        <v>171</v>
      </c>
      <c r="G16" s="154" t="s">
        <v>172</v>
      </c>
      <c r="H16" s="157">
        <v>182985.45</v>
      </c>
      <c r="I16" s="66">
        <v>182985.45</v>
      </c>
      <c r="J16" s="66">
        <v>45746.36</v>
      </c>
      <c r="K16" s="154"/>
      <c r="L16" s="66">
        <v>137239.09</v>
      </c>
      <c r="M16" s="154"/>
      <c r="N16" s="66"/>
      <c r="O16" s="66"/>
      <c r="P16" s="154"/>
      <c r="Q16" s="66"/>
      <c r="R16" s="66"/>
      <c r="S16" s="66"/>
      <c r="T16" s="66"/>
      <c r="U16" s="66"/>
      <c r="V16" s="66"/>
      <c r="W16" s="66"/>
    </row>
    <row r="17" ht="20.25" customHeight="1" spans="1:23">
      <c r="A17" s="154" t="str">
        <f t="shared" si="0"/>
        <v>       玉溪市科学技术局</v>
      </c>
      <c r="B17" s="154" t="s">
        <v>163</v>
      </c>
      <c r="C17" s="154" t="s">
        <v>164</v>
      </c>
      <c r="D17" s="154" t="s">
        <v>104</v>
      </c>
      <c r="E17" s="154" t="s">
        <v>173</v>
      </c>
      <c r="F17" s="154" t="s">
        <v>174</v>
      </c>
      <c r="G17" s="154" t="s">
        <v>175</v>
      </c>
      <c r="H17" s="157">
        <v>189112.4</v>
      </c>
      <c r="I17" s="66">
        <v>189112.4</v>
      </c>
      <c r="J17" s="66">
        <v>47278.1</v>
      </c>
      <c r="K17" s="154"/>
      <c r="L17" s="66">
        <v>141834.3</v>
      </c>
      <c r="M17" s="154"/>
      <c r="N17" s="66"/>
      <c r="O17" s="66"/>
      <c r="P17" s="154"/>
      <c r="Q17" s="66"/>
      <c r="R17" s="66"/>
      <c r="S17" s="66"/>
      <c r="T17" s="66"/>
      <c r="U17" s="66"/>
      <c r="V17" s="66"/>
      <c r="W17" s="66"/>
    </row>
    <row r="18" ht="20.25" customHeight="1" spans="1:23">
      <c r="A18" s="154" t="str">
        <f t="shared" si="0"/>
        <v>       玉溪市科学技术局</v>
      </c>
      <c r="B18" s="154" t="s">
        <v>163</v>
      </c>
      <c r="C18" s="154" t="s">
        <v>164</v>
      </c>
      <c r="D18" s="154" t="s">
        <v>105</v>
      </c>
      <c r="E18" s="154" t="s">
        <v>176</v>
      </c>
      <c r="F18" s="154" t="s">
        <v>165</v>
      </c>
      <c r="G18" s="154" t="s">
        <v>166</v>
      </c>
      <c r="H18" s="157">
        <v>23831.04</v>
      </c>
      <c r="I18" s="66">
        <v>23831.04</v>
      </c>
      <c r="J18" s="66">
        <v>17051.76</v>
      </c>
      <c r="K18" s="154"/>
      <c r="L18" s="66">
        <v>6779.28</v>
      </c>
      <c r="M18" s="154"/>
      <c r="N18" s="66"/>
      <c r="O18" s="66"/>
      <c r="P18" s="154"/>
      <c r="Q18" s="66"/>
      <c r="R18" s="66"/>
      <c r="S18" s="66"/>
      <c r="T18" s="66"/>
      <c r="U18" s="66"/>
      <c r="V18" s="66"/>
      <c r="W18" s="66"/>
    </row>
    <row r="19" ht="20.25" customHeight="1" spans="1:23">
      <c r="A19" s="154" t="str">
        <f t="shared" si="0"/>
        <v>       玉溪市科学技术局</v>
      </c>
      <c r="B19" s="154" t="s">
        <v>177</v>
      </c>
      <c r="C19" s="154" t="s">
        <v>178</v>
      </c>
      <c r="D19" s="154" t="s">
        <v>108</v>
      </c>
      <c r="E19" s="154" t="s">
        <v>178</v>
      </c>
      <c r="F19" s="154" t="s">
        <v>179</v>
      </c>
      <c r="G19" s="154" t="s">
        <v>178</v>
      </c>
      <c r="H19" s="157">
        <v>266856</v>
      </c>
      <c r="I19" s="66">
        <v>266856</v>
      </c>
      <c r="J19" s="66">
        <v>66714</v>
      </c>
      <c r="K19" s="154"/>
      <c r="L19" s="66">
        <v>200142</v>
      </c>
      <c r="M19" s="154"/>
      <c r="N19" s="66"/>
      <c r="O19" s="66"/>
      <c r="P19" s="154"/>
      <c r="Q19" s="66"/>
      <c r="R19" s="66"/>
      <c r="S19" s="66"/>
      <c r="T19" s="66"/>
      <c r="U19" s="66"/>
      <c r="V19" s="66"/>
      <c r="W19" s="66"/>
    </row>
    <row r="20" ht="20.25" customHeight="1" spans="1:23">
      <c r="A20" s="154" t="str">
        <f t="shared" si="0"/>
        <v>       玉溪市科学技术局</v>
      </c>
      <c r="B20" s="154" t="s">
        <v>180</v>
      </c>
      <c r="C20" s="154" t="s">
        <v>181</v>
      </c>
      <c r="D20" s="154" t="s">
        <v>96</v>
      </c>
      <c r="E20" s="154" t="s">
        <v>182</v>
      </c>
      <c r="F20" s="154" t="s">
        <v>183</v>
      </c>
      <c r="G20" s="154" t="s">
        <v>184</v>
      </c>
      <c r="H20" s="157">
        <v>842400</v>
      </c>
      <c r="I20" s="66">
        <v>842400</v>
      </c>
      <c r="J20" s="66">
        <v>842400</v>
      </c>
      <c r="K20" s="154"/>
      <c r="L20" s="66"/>
      <c r="M20" s="154"/>
      <c r="N20" s="66"/>
      <c r="O20" s="66"/>
      <c r="P20" s="154"/>
      <c r="Q20" s="66"/>
      <c r="R20" s="66"/>
      <c r="S20" s="66"/>
      <c r="T20" s="66"/>
      <c r="U20" s="66"/>
      <c r="V20" s="66"/>
      <c r="W20" s="66"/>
    </row>
    <row r="21" ht="20.25" customHeight="1" spans="1:23">
      <c r="A21" s="154" t="str">
        <f t="shared" si="0"/>
        <v>       玉溪市科学技术局</v>
      </c>
      <c r="B21" s="154" t="s">
        <v>185</v>
      </c>
      <c r="C21" s="154" t="s">
        <v>186</v>
      </c>
      <c r="D21" s="154" t="s">
        <v>85</v>
      </c>
      <c r="E21" s="154" t="s">
        <v>157</v>
      </c>
      <c r="F21" s="154" t="s">
        <v>187</v>
      </c>
      <c r="G21" s="154" t="s">
        <v>188</v>
      </c>
      <c r="H21" s="157">
        <v>554876</v>
      </c>
      <c r="I21" s="66">
        <v>554876</v>
      </c>
      <c r="J21" s="66">
        <v>160298.25</v>
      </c>
      <c r="K21" s="154"/>
      <c r="L21" s="66">
        <v>394577.75</v>
      </c>
      <c r="M21" s="154"/>
      <c r="N21" s="66"/>
      <c r="O21" s="66"/>
      <c r="P21" s="154"/>
      <c r="Q21" s="66"/>
      <c r="R21" s="66"/>
      <c r="S21" s="66"/>
      <c r="T21" s="66"/>
      <c r="U21" s="66"/>
      <c r="V21" s="66"/>
      <c r="W21" s="66"/>
    </row>
    <row r="22" ht="20.25" customHeight="1" spans="1:23">
      <c r="A22" s="154" t="str">
        <f t="shared" si="0"/>
        <v>       玉溪市科学技术局</v>
      </c>
      <c r="B22" s="154" t="s">
        <v>189</v>
      </c>
      <c r="C22" s="154" t="s">
        <v>190</v>
      </c>
      <c r="D22" s="154" t="s">
        <v>85</v>
      </c>
      <c r="E22" s="154" t="s">
        <v>157</v>
      </c>
      <c r="F22" s="154" t="s">
        <v>191</v>
      </c>
      <c r="G22" s="154" t="s">
        <v>192</v>
      </c>
      <c r="H22" s="157">
        <v>32900</v>
      </c>
      <c r="I22" s="66">
        <v>32900</v>
      </c>
      <c r="J22" s="66"/>
      <c r="K22" s="154"/>
      <c r="L22" s="66">
        <v>32900</v>
      </c>
      <c r="M22" s="154"/>
      <c r="N22" s="66"/>
      <c r="O22" s="66"/>
      <c r="P22" s="154"/>
      <c r="Q22" s="66"/>
      <c r="R22" s="66"/>
      <c r="S22" s="66"/>
      <c r="T22" s="66"/>
      <c r="U22" s="66"/>
      <c r="V22" s="66"/>
      <c r="W22" s="66"/>
    </row>
    <row r="23" ht="20.25" customHeight="1" spans="1:23">
      <c r="A23" s="154" t="str">
        <f t="shared" si="0"/>
        <v>       玉溪市科学技术局</v>
      </c>
      <c r="B23" s="154" t="s">
        <v>193</v>
      </c>
      <c r="C23" s="154" t="s">
        <v>194</v>
      </c>
      <c r="D23" s="154" t="s">
        <v>85</v>
      </c>
      <c r="E23" s="154" t="s">
        <v>157</v>
      </c>
      <c r="F23" s="154" t="s">
        <v>195</v>
      </c>
      <c r="G23" s="154" t="s">
        <v>196</v>
      </c>
      <c r="H23" s="157">
        <v>169800</v>
      </c>
      <c r="I23" s="66">
        <v>169800</v>
      </c>
      <c r="J23" s="66">
        <v>74287.5</v>
      </c>
      <c r="K23" s="154"/>
      <c r="L23" s="66">
        <v>95512.5</v>
      </c>
      <c r="M23" s="154"/>
      <c r="N23" s="66"/>
      <c r="O23" s="66"/>
      <c r="P23" s="154"/>
      <c r="Q23" s="66"/>
      <c r="R23" s="66"/>
      <c r="S23" s="66"/>
      <c r="T23" s="66"/>
      <c r="U23" s="66"/>
      <c r="V23" s="66"/>
      <c r="W23" s="66"/>
    </row>
    <row r="24" ht="20.25" customHeight="1" spans="1:23">
      <c r="A24" s="154" t="str">
        <f t="shared" si="0"/>
        <v>       玉溪市科学技术局</v>
      </c>
      <c r="B24" s="154" t="s">
        <v>197</v>
      </c>
      <c r="C24" s="154" t="s">
        <v>198</v>
      </c>
      <c r="D24" s="154" t="s">
        <v>85</v>
      </c>
      <c r="E24" s="154" t="s">
        <v>157</v>
      </c>
      <c r="F24" s="154" t="s">
        <v>199</v>
      </c>
      <c r="G24" s="154" t="s">
        <v>198</v>
      </c>
      <c r="H24" s="157">
        <v>36151.68</v>
      </c>
      <c r="I24" s="66">
        <v>36151.68</v>
      </c>
      <c r="J24" s="66"/>
      <c r="K24" s="154"/>
      <c r="L24" s="66">
        <v>36151.68</v>
      </c>
      <c r="M24" s="154"/>
      <c r="N24" s="66"/>
      <c r="O24" s="66"/>
      <c r="P24" s="154"/>
      <c r="Q24" s="66"/>
      <c r="R24" s="66"/>
      <c r="S24" s="66"/>
      <c r="T24" s="66"/>
      <c r="U24" s="66"/>
      <c r="V24" s="66"/>
      <c r="W24" s="66"/>
    </row>
    <row r="25" ht="20.25" customHeight="1" spans="1:23">
      <c r="A25" s="154" t="str">
        <f t="shared" si="0"/>
        <v>       玉溪市科学技术局</v>
      </c>
      <c r="B25" s="154" t="s">
        <v>200</v>
      </c>
      <c r="C25" s="154" t="s">
        <v>201</v>
      </c>
      <c r="D25" s="154" t="s">
        <v>85</v>
      </c>
      <c r="E25" s="154" t="s">
        <v>157</v>
      </c>
      <c r="F25" s="154" t="s">
        <v>202</v>
      </c>
      <c r="G25" s="154" t="s">
        <v>203</v>
      </c>
      <c r="H25" s="157">
        <v>66280</v>
      </c>
      <c r="I25" s="66">
        <v>66280</v>
      </c>
      <c r="J25" s="66">
        <v>10179.5</v>
      </c>
      <c r="K25" s="154"/>
      <c r="L25" s="66">
        <v>56100.5</v>
      </c>
      <c r="M25" s="154"/>
      <c r="N25" s="66"/>
      <c r="O25" s="66"/>
      <c r="P25" s="154"/>
      <c r="Q25" s="66"/>
      <c r="R25" s="66"/>
      <c r="S25" s="66"/>
      <c r="T25" s="66"/>
      <c r="U25" s="66"/>
      <c r="V25" s="66"/>
      <c r="W25" s="66"/>
    </row>
    <row r="26" ht="20.25" customHeight="1" spans="1:23">
      <c r="A26" s="154" t="str">
        <f t="shared" si="0"/>
        <v>       玉溪市科学技术局</v>
      </c>
      <c r="B26" s="154" t="s">
        <v>200</v>
      </c>
      <c r="C26" s="154" t="s">
        <v>201</v>
      </c>
      <c r="D26" s="154" t="s">
        <v>85</v>
      </c>
      <c r="E26" s="154" t="s">
        <v>157</v>
      </c>
      <c r="F26" s="154" t="s">
        <v>204</v>
      </c>
      <c r="G26" s="154" t="s">
        <v>205</v>
      </c>
      <c r="H26" s="157">
        <v>5000</v>
      </c>
      <c r="I26" s="66">
        <v>5000</v>
      </c>
      <c r="J26" s="66">
        <v>1250</v>
      </c>
      <c r="K26" s="154"/>
      <c r="L26" s="66">
        <v>3750</v>
      </c>
      <c r="M26" s="154"/>
      <c r="N26" s="66"/>
      <c r="O26" s="66"/>
      <c r="P26" s="154"/>
      <c r="Q26" s="66"/>
      <c r="R26" s="66"/>
      <c r="S26" s="66"/>
      <c r="T26" s="66"/>
      <c r="U26" s="66"/>
      <c r="V26" s="66"/>
      <c r="W26" s="66"/>
    </row>
    <row r="27" ht="20.25" customHeight="1" spans="1:23">
      <c r="A27" s="154" t="str">
        <f t="shared" si="0"/>
        <v>       玉溪市科学技术局</v>
      </c>
      <c r="B27" s="154" t="s">
        <v>200</v>
      </c>
      <c r="C27" s="154" t="s">
        <v>201</v>
      </c>
      <c r="D27" s="154" t="s">
        <v>85</v>
      </c>
      <c r="E27" s="154" t="s">
        <v>157</v>
      </c>
      <c r="F27" s="154" t="s">
        <v>206</v>
      </c>
      <c r="G27" s="154" t="s">
        <v>207</v>
      </c>
      <c r="H27" s="157">
        <v>26000</v>
      </c>
      <c r="I27" s="66">
        <v>26000</v>
      </c>
      <c r="J27" s="66">
        <v>6500</v>
      </c>
      <c r="K27" s="154"/>
      <c r="L27" s="66">
        <v>19500</v>
      </c>
      <c r="M27" s="154"/>
      <c r="N27" s="66"/>
      <c r="O27" s="66"/>
      <c r="P27" s="154"/>
      <c r="Q27" s="66"/>
      <c r="R27" s="66"/>
      <c r="S27" s="66"/>
      <c r="T27" s="66"/>
      <c r="U27" s="66"/>
      <c r="V27" s="66"/>
      <c r="W27" s="66"/>
    </row>
    <row r="28" ht="20.25" customHeight="1" spans="1:23">
      <c r="A28" s="154" t="str">
        <f t="shared" si="0"/>
        <v>       玉溪市科学技术局</v>
      </c>
      <c r="B28" s="154" t="s">
        <v>200</v>
      </c>
      <c r="C28" s="154" t="s">
        <v>201</v>
      </c>
      <c r="D28" s="154" t="s">
        <v>85</v>
      </c>
      <c r="E28" s="154" t="s">
        <v>157</v>
      </c>
      <c r="F28" s="154" t="s">
        <v>208</v>
      </c>
      <c r="G28" s="154" t="s">
        <v>209</v>
      </c>
      <c r="H28" s="157">
        <v>8000</v>
      </c>
      <c r="I28" s="66">
        <v>8000</v>
      </c>
      <c r="J28" s="66">
        <v>2000</v>
      </c>
      <c r="K28" s="154"/>
      <c r="L28" s="66">
        <v>6000</v>
      </c>
      <c r="M28" s="154"/>
      <c r="N28" s="66"/>
      <c r="O28" s="66"/>
      <c r="P28" s="154"/>
      <c r="Q28" s="66"/>
      <c r="R28" s="66"/>
      <c r="S28" s="66"/>
      <c r="T28" s="66"/>
      <c r="U28" s="66"/>
      <c r="V28" s="66"/>
      <c r="W28" s="66"/>
    </row>
    <row r="29" ht="20.25" customHeight="1" spans="1:23">
      <c r="A29" s="154" t="str">
        <f t="shared" si="0"/>
        <v>       玉溪市科学技术局</v>
      </c>
      <c r="B29" s="154" t="s">
        <v>200</v>
      </c>
      <c r="C29" s="154" t="s">
        <v>201</v>
      </c>
      <c r="D29" s="154" t="s">
        <v>85</v>
      </c>
      <c r="E29" s="154" t="s">
        <v>157</v>
      </c>
      <c r="F29" s="154" t="s">
        <v>210</v>
      </c>
      <c r="G29" s="154" t="s">
        <v>211</v>
      </c>
      <c r="H29" s="157">
        <v>35000</v>
      </c>
      <c r="I29" s="66">
        <v>35000</v>
      </c>
      <c r="J29" s="66">
        <v>8750</v>
      </c>
      <c r="K29" s="154"/>
      <c r="L29" s="66">
        <v>26250</v>
      </c>
      <c r="M29" s="154"/>
      <c r="N29" s="66"/>
      <c r="O29" s="66"/>
      <c r="P29" s="154"/>
      <c r="Q29" s="66"/>
      <c r="R29" s="66"/>
      <c r="S29" s="66"/>
      <c r="T29" s="66"/>
      <c r="U29" s="66"/>
      <c r="V29" s="66"/>
      <c r="W29" s="66"/>
    </row>
    <row r="30" ht="20.25" customHeight="1" spans="1:23">
      <c r="A30" s="154" t="str">
        <f t="shared" si="0"/>
        <v>       玉溪市科学技术局</v>
      </c>
      <c r="B30" s="154" t="s">
        <v>200</v>
      </c>
      <c r="C30" s="154" t="s">
        <v>201</v>
      </c>
      <c r="D30" s="154" t="s">
        <v>85</v>
      </c>
      <c r="E30" s="154" t="s">
        <v>157</v>
      </c>
      <c r="F30" s="154" t="s">
        <v>212</v>
      </c>
      <c r="G30" s="154" t="s">
        <v>213</v>
      </c>
      <c r="H30" s="157">
        <v>24000</v>
      </c>
      <c r="I30" s="66">
        <v>24000</v>
      </c>
      <c r="J30" s="66">
        <v>6000</v>
      </c>
      <c r="K30" s="154"/>
      <c r="L30" s="66">
        <v>18000</v>
      </c>
      <c r="M30" s="154"/>
      <c r="N30" s="66"/>
      <c r="O30" s="66"/>
      <c r="P30" s="154"/>
      <c r="Q30" s="66"/>
      <c r="R30" s="66"/>
      <c r="S30" s="66"/>
      <c r="T30" s="66"/>
      <c r="U30" s="66"/>
      <c r="V30" s="66"/>
      <c r="W30" s="66"/>
    </row>
    <row r="31" ht="20.25" customHeight="1" spans="1:23">
      <c r="A31" s="154" t="str">
        <f t="shared" si="0"/>
        <v>       玉溪市科学技术局</v>
      </c>
      <c r="B31" s="154" t="s">
        <v>200</v>
      </c>
      <c r="C31" s="154" t="s">
        <v>201</v>
      </c>
      <c r="D31" s="154" t="s">
        <v>85</v>
      </c>
      <c r="E31" s="154" t="s">
        <v>157</v>
      </c>
      <c r="F31" s="154" t="s">
        <v>214</v>
      </c>
      <c r="G31" s="154" t="s">
        <v>215</v>
      </c>
      <c r="H31" s="157">
        <v>16000</v>
      </c>
      <c r="I31" s="66">
        <v>16000</v>
      </c>
      <c r="J31" s="66">
        <v>4000</v>
      </c>
      <c r="K31" s="154"/>
      <c r="L31" s="66">
        <v>12000</v>
      </c>
      <c r="M31" s="154"/>
      <c r="N31" s="66"/>
      <c r="O31" s="66"/>
      <c r="P31" s="154"/>
      <c r="Q31" s="66"/>
      <c r="R31" s="66"/>
      <c r="S31" s="66"/>
      <c r="T31" s="66"/>
      <c r="U31" s="66"/>
      <c r="V31" s="66"/>
      <c r="W31" s="66"/>
    </row>
    <row r="32" ht="20.25" customHeight="1" spans="1:23">
      <c r="A32" s="154" t="str">
        <f t="shared" si="0"/>
        <v>       玉溪市科学技术局</v>
      </c>
      <c r="B32" s="154" t="s">
        <v>200</v>
      </c>
      <c r="C32" s="154" t="s">
        <v>201</v>
      </c>
      <c r="D32" s="154" t="s">
        <v>85</v>
      </c>
      <c r="E32" s="154" t="s">
        <v>157</v>
      </c>
      <c r="F32" s="154" t="s">
        <v>195</v>
      </c>
      <c r="G32" s="154" t="s">
        <v>196</v>
      </c>
      <c r="H32" s="157">
        <v>16980</v>
      </c>
      <c r="I32" s="66">
        <v>16980</v>
      </c>
      <c r="J32" s="66">
        <v>4245</v>
      </c>
      <c r="K32" s="154"/>
      <c r="L32" s="66">
        <v>12735</v>
      </c>
      <c r="M32" s="154"/>
      <c r="N32" s="66"/>
      <c r="O32" s="66"/>
      <c r="P32" s="154"/>
      <c r="Q32" s="66"/>
      <c r="R32" s="66"/>
      <c r="S32" s="66"/>
      <c r="T32" s="66"/>
      <c r="U32" s="66"/>
      <c r="V32" s="66"/>
      <c r="W32" s="66"/>
    </row>
    <row r="33" ht="20.25" customHeight="1" spans="1:23">
      <c r="A33" s="154" t="str">
        <f t="shared" si="0"/>
        <v>       玉溪市科学技术局</v>
      </c>
      <c r="B33" s="154" t="s">
        <v>200</v>
      </c>
      <c r="C33" s="154" t="s">
        <v>201</v>
      </c>
      <c r="D33" s="154" t="s">
        <v>85</v>
      </c>
      <c r="E33" s="154" t="s">
        <v>157</v>
      </c>
      <c r="F33" s="154" t="s">
        <v>216</v>
      </c>
      <c r="G33" s="154" t="s">
        <v>217</v>
      </c>
      <c r="H33" s="157">
        <v>30320</v>
      </c>
      <c r="I33" s="66">
        <v>30320</v>
      </c>
      <c r="J33" s="66">
        <v>2580</v>
      </c>
      <c r="K33" s="154"/>
      <c r="L33" s="66">
        <v>27740</v>
      </c>
      <c r="M33" s="154"/>
      <c r="N33" s="66"/>
      <c r="O33" s="66"/>
      <c r="P33" s="154"/>
      <c r="Q33" s="66"/>
      <c r="R33" s="66"/>
      <c r="S33" s="66"/>
      <c r="T33" s="66"/>
      <c r="U33" s="66"/>
      <c r="V33" s="66"/>
      <c r="W33" s="66"/>
    </row>
    <row r="34" ht="20.25" customHeight="1" spans="1:23">
      <c r="A34" s="154" t="str">
        <f t="shared" si="0"/>
        <v>       玉溪市科学技术局</v>
      </c>
      <c r="B34" s="154" t="s">
        <v>200</v>
      </c>
      <c r="C34" s="154" t="s">
        <v>201</v>
      </c>
      <c r="D34" s="154" t="s">
        <v>96</v>
      </c>
      <c r="E34" s="154" t="s">
        <v>182</v>
      </c>
      <c r="F34" s="154" t="s">
        <v>216</v>
      </c>
      <c r="G34" s="154" t="s">
        <v>217</v>
      </c>
      <c r="H34" s="157">
        <v>16200</v>
      </c>
      <c r="I34" s="66">
        <v>16200</v>
      </c>
      <c r="J34" s="66">
        <v>16200</v>
      </c>
      <c r="K34" s="154"/>
      <c r="L34" s="66"/>
      <c r="M34" s="154"/>
      <c r="N34" s="66"/>
      <c r="O34" s="66"/>
      <c r="P34" s="154"/>
      <c r="Q34" s="66"/>
      <c r="R34" s="66"/>
      <c r="S34" s="66"/>
      <c r="T34" s="66"/>
      <c r="U34" s="66"/>
      <c r="V34" s="66"/>
      <c r="W34" s="66"/>
    </row>
    <row r="35" ht="20.25" customHeight="1" spans="1:23">
      <c r="A35" s="154" t="str">
        <f t="shared" si="0"/>
        <v>       玉溪市科学技术局</v>
      </c>
      <c r="B35" s="154" t="s">
        <v>218</v>
      </c>
      <c r="C35" s="154" t="s">
        <v>219</v>
      </c>
      <c r="D35" s="154" t="s">
        <v>86</v>
      </c>
      <c r="E35" s="154" t="s">
        <v>220</v>
      </c>
      <c r="F35" s="154" t="s">
        <v>210</v>
      </c>
      <c r="G35" s="154" t="s">
        <v>211</v>
      </c>
      <c r="H35" s="157">
        <v>108000</v>
      </c>
      <c r="I35" s="66">
        <v>108000</v>
      </c>
      <c r="J35" s="66"/>
      <c r="K35" s="154"/>
      <c r="L35" s="66">
        <v>108000</v>
      </c>
      <c r="M35" s="154"/>
      <c r="N35" s="66"/>
      <c r="O35" s="66"/>
      <c r="P35" s="154"/>
      <c r="Q35" s="66"/>
      <c r="R35" s="66"/>
      <c r="S35" s="66"/>
      <c r="T35" s="66"/>
      <c r="U35" s="66"/>
      <c r="V35" s="66"/>
      <c r="W35" s="66"/>
    </row>
    <row r="36" ht="20.25" customHeight="1" spans="1:23">
      <c r="A36" s="154" t="str">
        <f t="shared" si="0"/>
        <v>       玉溪市科学技术局</v>
      </c>
      <c r="B36" s="154" t="s">
        <v>218</v>
      </c>
      <c r="C36" s="154" t="s">
        <v>219</v>
      </c>
      <c r="D36" s="154" t="s">
        <v>86</v>
      </c>
      <c r="E36" s="154" t="s">
        <v>220</v>
      </c>
      <c r="F36" s="154" t="s">
        <v>221</v>
      </c>
      <c r="G36" s="154" t="s">
        <v>222</v>
      </c>
      <c r="H36" s="157">
        <v>50000</v>
      </c>
      <c r="I36" s="66">
        <v>50000</v>
      </c>
      <c r="J36" s="66"/>
      <c r="K36" s="154"/>
      <c r="L36" s="66">
        <v>50000</v>
      </c>
      <c r="M36" s="154"/>
      <c r="N36" s="66"/>
      <c r="O36" s="66"/>
      <c r="P36" s="154"/>
      <c r="Q36" s="66"/>
      <c r="R36" s="66"/>
      <c r="S36" s="66"/>
      <c r="T36" s="66"/>
      <c r="U36" s="66"/>
      <c r="V36" s="66"/>
      <c r="W36" s="66"/>
    </row>
    <row r="37" ht="20.25" customHeight="1" spans="1:23">
      <c r="A37" s="154" t="str">
        <f t="shared" si="0"/>
        <v>       玉溪市科学技术局</v>
      </c>
      <c r="B37" s="154" t="s">
        <v>218</v>
      </c>
      <c r="C37" s="154" t="s">
        <v>219</v>
      </c>
      <c r="D37" s="154" t="s">
        <v>86</v>
      </c>
      <c r="E37" s="154" t="s">
        <v>220</v>
      </c>
      <c r="F37" s="154" t="s">
        <v>223</v>
      </c>
      <c r="G37" s="154" t="s">
        <v>224</v>
      </c>
      <c r="H37" s="157">
        <v>50000</v>
      </c>
      <c r="I37" s="66">
        <v>50000</v>
      </c>
      <c r="J37" s="66"/>
      <c r="K37" s="154"/>
      <c r="L37" s="66">
        <v>50000</v>
      </c>
      <c r="M37" s="154"/>
      <c r="N37" s="66"/>
      <c r="O37" s="66"/>
      <c r="P37" s="154"/>
      <c r="Q37" s="66"/>
      <c r="R37" s="66"/>
      <c r="S37" s="66"/>
      <c r="T37" s="66"/>
      <c r="U37" s="66"/>
      <c r="V37" s="66"/>
      <c r="W37" s="66"/>
    </row>
    <row r="38" ht="20.25" customHeight="1" spans="1:23">
      <c r="A38" s="154" t="str">
        <f t="shared" si="0"/>
        <v>       玉溪市科学技术局</v>
      </c>
      <c r="B38" s="154" t="s">
        <v>218</v>
      </c>
      <c r="C38" s="154" t="s">
        <v>219</v>
      </c>
      <c r="D38" s="154" t="s">
        <v>86</v>
      </c>
      <c r="E38" s="154" t="s">
        <v>220</v>
      </c>
      <c r="F38" s="154" t="s">
        <v>212</v>
      </c>
      <c r="G38" s="154" t="s">
        <v>213</v>
      </c>
      <c r="H38" s="157">
        <v>39000</v>
      </c>
      <c r="I38" s="66">
        <v>39000</v>
      </c>
      <c r="J38" s="66"/>
      <c r="K38" s="154"/>
      <c r="L38" s="66">
        <v>39000</v>
      </c>
      <c r="M38" s="154"/>
      <c r="N38" s="66"/>
      <c r="O38" s="66"/>
      <c r="P38" s="154"/>
      <c r="Q38" s="66"/>
      <c r="R38" s="66"/>
      <c r="S38" s="66"/>
      <c r="T38" s="66"/>
      <c r="U38" s="66"/>
      <c r="V38" s="66"/>
      <c r="W38" s="66"/>
    </row>
    <row r="39" ht="20.25" customHeight="1" spans="1:23">
      <c r="A39" s="154" t="str">
        <f t="shared" si="0"/>
        <v>       玉溪市科学技术局</v>
      </c>
      <c r="B39" s="154" t="s">
        <v>218</v>
      </c>
      <c r="C39" s="154" t="s">
        <v>219</v>
      </c>
      <c r="D39" s="154" t="s">
        <v>86</v>
      </c>
      <c r="E39" s="154" t="s">
        <v>220</v>
      </c>
      <c r="F39" s="154" t="s">
        <v>225</v>
      </c>
      <c r="G39" s="154" t="s">
        <v>226</v>
      </c>
      <c r="H39" s="157">
        <v>65000</v>
      </c>
      <c r="I39" s="66">
        <v>65000</v>
      </c>
      <c r="J39" s="66"/>
      <c r="K39" s="154"/>
      <c r="L39" s="66">
        <v>65000</v>
      </c>
      <c r="M39" s="154"/>
      <c r="N39" s="66"/>
      <c r="O39" s="66"/>
      <c r="P39" s="154"/>
      <c r="Q39" s="66"/>
      <c r="R39" s="66"/>
      <c r="S39" s="66"/>
      <c r="T39" s="66"/>
      <c r="U39" s="66"/>
      <c r="V39" s="66"/>
      <c r="W39" s="66"/>
    </row>
    <row r="40" ht="20.25" customHeight="1" spans="1:23">
      <c r="A40" s="154" t="str">
        <f t="shared" si="0"/>
        <v>       玉溪市科学技术局</v>
      </c>
      <c r="B40" s="154" t="s">
        <v>218</v>
      </c>
      <c r="C40" s="154" t="s">
        <v>219</v>
      </c>
      <c r="D40" s="154" t="s">
        <v>86</v>
      </c>
      <c r="E40" s="154" t="s">
        <v>220</v>
      </c>
      <c r="F40" s="154" t="s">
        <v>195</v>
      </c>
      <c r="G40" s="154" t="s">
        <v>196</v>
      </c>
      <c r="H40" s="157">
        <v>50000</v>
      </c>
      <c r="I40" s="66">
        <v>50000</v>
      </c>
      <c r="J40" s="66"/>
      <c r="K40" s="154"/>
      <c r="L40" s="66">
        <v>50000</v>
      </c>
      <c r="M40" s="154"/>
      <c r="N40" s="66"/>
      <c r="O40" s="66"/>
      <c r="P40" s="154"/>
      <c r="Q40" s="66"/>
      <c r="R40" s="66"/>
      <c r="S40" s="66"/>
      <c r="T40" s="66"/>
      <c r="U40" s="66"/>
      <c r="V40" s="66"/>
      <c r="W40" s="66"/>
    </row>
    <row r="41" ht="20.25" customHeight="1" spans="1:23">
      <c r="A41" s="154" t="str">
        <f t="shared" si="0"/>
        <v>       玉溪市科学技术局</v>
      </c>
      <c r="B41" s="154" t="s">
        <v>227</v>
      </c>
      <c r="C41" s="154" t="s">
        <v>228</v>
      </c>
      <c r="D41" s="154" t="s">
        <v>86</v>
      </c>
      <c r="E41" s="154" t="s">
        <v>220</v>
      </c>
      <c r="F41" s="154" t="s">
        <v>229</v>
      </c>
      <c r="G41" s="154" t="s">
        <v>186</v>
      </c>
      <c r="H41" s="157">
        <v>48000</v>
      </c>
      <c r="I41" s="66">
        <v>48000</v>
      </c>
      <c r="J41" s="66">
        <v>12000</v>
      </c>
      <c r="K41" s="154"/>
      <c r="L41" s="66">
        <v>36000</v>
      </c>
      <c r="M41" s="154"/>
      <c r="N41" s="66"/>
      <c r="O41" s="66"/>
      <c r="P41" s="154"/>
      <c r="Q41" s="66"/>
      <c r="R41" s="66"/>
      <c r="S41" s="66"/>
      <c r="T41" s="66"/>
      <c r="U41" s="66"/>
      <c r="V41" s="66"/>
      <c r="W41" s="66"/>
    </row>
    <row r="42" ht="20.25" customHeight="1" spans="1:23">
      <c r="A42" s="154" t="str">
        <f t="shared" si="0"/>
        <v>       玉溪市科学技术局</v>
      </c>
      <c r="B42" s="154" t="s">
        <v>230</v>
      </c>
      <c r="C42" s="154" t="s">
        <v>231</v>
      </c>
      <c r="D42" s="154" t="s">
        <v>99</v>
      </c>
      <c r="E42" s="154" t="s">
        <v>232</v>
      </c>
      <c r="F42" s="154" t="s">
        <v>233</v>
      </c>
      <c r="G42" s="154" t="s">
        <v>234</v>
      </c>
      <c r="H42" s="157">
        <v>100000</v>
      </c>
      <c r="I42" s="66">
        <v>100000</v>
      </c>
      <c r="J42" s="66"/>
      <c r="K42" s="154"/>
      <c r="L42" s="66">
        <v>100000</v>
      </c>
      <c r="M42" s="154"/>
      <c r="N42" s="66"/>
      <c r="O42" s="66"/>
      <c r="P42" s="154"/>
      <c r="Q42" s="66"/>
      <c r="R42" s="66"/>
      <c r="S42" s="66"/>
      <c r="T42" s="66"/>
      <c r="U42" s="66"/>
      <c r="V42" s="66"/>
      <c r="W42" s="66"/>
    </row>
    <row r="43" ht="20.25" customHeight="1" spans="1:23">
      <c r="A43" s="154" t="str">
        <f t="shared" si="0"/>
        <v>       玉溪市科学技术局</v>
      </c>
      <c r="B43" s="154" t="s">
        <v>235</v>
      </c>
      <c r="C43" s="154" t="s">
        <v>236</v>
      </c>
      <c r="D43" s="154" t="s">
        <v>86</v>
      </c>
      <c r="E43" s="154" t="s">
        <v>220</v>
      </c>
      <c r="F43" s="154" t="s">
        <v>237</v>
      </c>
      <c r="G43" s="154" t="s">
        <v>132</v>
      </c>
      <c r="H43" s="157">
        <v>25000</v>
      </c>
      <c r="I43" s="66">
        <v>25000</v>
      </c>
      <c r="J43" s="66"/>
      <c r="K43" s="154"/>
      <c r="L43" s="66">
        <v>25000</v>
      </c>
      <c r="M43" s="154"/>
      <c r="N43" s="66"/>
      <c r="O43" s="66"/>
      <c r="P43" s="154"/>
      <c r="Q43" s="66"/>
      <c r="R43" s="66"/>
      <c r="S43" s="66"/>
      <c r="T43" s="66"/>
      <c r="U43" s="66"/>
      <c r="V43" s="66"/>
      <c r="W43" s="66"/>
    </row>
    <row r="44" ht="20.25" customHeight="1" spans="1:23">
      <c r="A44" s="154" t="str">
        <f t="shared" si="0"/>
        <v>       玉溪市科学技术局</v>
      </c>
      <c r="B44" s="154" t="s">
        <v>238</v>
      </c>
      <c r="C44" s="154" t="s">
        <v>239</v>
      </c>
      <c r="D44" s="154" t="s">
        <v>85</v>
      </c>
      <c r="E44" s="154" t="s">
        <v>157</v>
      </c>
      <c r="F44" s="154" t="s">
        <v>187</v>
      </c>
      <c r="G44" s="154" t="s">
        <v>188</v>
      </c>
      <c r="H44" s="157">
        <v>64516</v>
      </c>
      <c r="I44" s="66">
        <v>64516</v>
      </c>
      <c r="J44" s="66"/>
      <c r="K44" s="154"/>
      <c r="L44" s="66">
        <v>64516</v>
      </c>
      <c r="M44" s="154"/>
      <c r="N44" s="66"/>
      <c r="O44" s="66"/>
      <c r="P44" s="154"/>
      <c r="Q44" s="66"/>
      <c r="R44" s="66"/>
      <c r="S44" s="66"/>
      <c r="T44" s="66"/>
      <c r="U44" s="66"/>
      <c r="V44" s="66"/>
      <c r="W44" s="66"/>
    </row>
    <row r="45" ht="20.25" customHeight="1" spans="1:23">
      <c r="A45" s="158" t="s">
        <v>67</v>
      </c>
      <c r="B45" s="154"/>
      <c r="C45" s="154"/>
      <c r="D45" s="154"/>
      <c r="E45" s="154"/>
      <c r="F45" s="154"/>
      <c r="G45" s="154"/>
      <c r="H45" s="157">
        <v>2091769.87</v>
      </c>
      <c r="I45" s="66">
        <v>2091769.87</v>
      </c>
      <c r="J45" s="66">
        <v>1061466.3</v>
      </c>
      <c r="K45" s="154"/>
      <c r="L45" s="66">
        <v>1030303.57</v>
      </c>
      <c r="M45" s="154"/>
      <c r="N45" s="66"/>
      <c r="O45" s="66"/>
      <c r="P45" s="154"/>
      <c r="Q45" s="66"/>
      <c r="R45" s="66"/>
      <c r="S45" s="66"/>
      <c r="T45" s="66"/>
      <c r="U45" s="66"/>
      <c r="V45" s="66"/>
      <c r="W45" s="66"/>
    </row>
    <row r="46" ht="20.25" customHeight="1" spans="1:23">
      <c r="A46" s="154" t="str">
        <f t="shared" ref="A46:A71" si="1">"       "&amp;"玉溪市科技成果转化中心"</f>
        <v>       玉溪市科技成果转化中心</v>
      </c>
      <c r="B46" s="154" t="s">
        <v>240</v>
      </c>
      <c r="C46" s="154" t="s">
        <v>241</v>
      </c>
      <c r="D46" s="154" t="s">
        <v>90</v>
      </c>
      <c r="E46" s="154" t="s">
        <v>242</v>
      </c>
      <c r="F46" s="154" t="s">
        <v>158</v>
      </c>
      <c r="G46" s="154" t="s">
        <v>159</v>
      </c>
      <c r="H46" s="157">
        <v>402912</v>
      </c>
      <c r="I46" s="66">
        <v>402912</v>
      </c>
      <c r="J46" s="66">
        <v>176274</v>
      </c>
      <c r="K46" s="154"/>
      <c r="L46" s="66">
        <v>226638</v>
      </c>
      <c r="M46" s="154"/>
      <c r="N46" s="66"/>
      <c r="O46" s="66"/>
      <c r="P46" s="154"/>
      <c r="Q46" s="66"/>
      <c r="R46" s="66"/>
      <c r="S46" s="66"/>
      <c r="T46" s="66"/>
      <c r="U46" s="66"/>
      <c r="V46" s="66"/>
      <c r="W46" s="66"/>
    </row>
    <row r="47" ht="20.25" customHeight="1" spans="1:23">
      <c r="A47" s="154" t="str">
        <f t="shared" si="1"/>
        <v>       玉溪市科技成果转化中心</v>
      </c>
      <c r="B47" s="154" t="s">
        <v>240</v>
      </c>
      <c r="C47" s="154" t="s">
        <v>241</v>
      </c>
      <c r="D47" s="154" t="s">
        <v>90</v>
      </c>
      <c r="E47" s="154" t="s">
        <v>242</v>
      </c>
      <c r="F47" s="154" t="s">
        <v>160</v>
      </c>
      <c r="G47" s="154" t="s">
        <v>161</v>
      </c>
      <c r="H47" s="157">
        <v>60</v>
      </c>
      <c r="I47" s="66">
        <v>60</v>
      </c>
      <c r="J47" s="66">
        <v>26.25</v>
      </c>
      <c r="K47" s="154"/>
      <c r="L47" s="66">
        <v>33.75</v>
      </c>
      <c r="M47" s="154"/>
      <c r="N47" s="66"/>
      <c r="O47" s="66"/>
      <c r="P47" s="154"/>
      <c r="Q47" s="66"/>
      <c r="R47" s="66"/>
      <c r="S47" s="66"/>
      <c r="T47" s="66"/>
      <c r="U47" s="66"/>
      <c r="V47" s="66"/>
      <c r="W47" s="66"/>
    </row>
    <row r="48" ht="20.25" customHeight="1" spans="1:23">
      <c r="A48" s="154" t="str">
        <f t="shared" si="1"/>
        <v>       玉溪市科技成果转化中心</v>
      </c>
      <c r="B48" s="154" t="s">
        <v>240</v>
      </c>
      <c r="C48" s="154" t="s">
        <v>241</v>
      </c>
      <c r="D48" s="154" t="s">
        <v>90</v>
      </c>
      <c r="E48" s="154" t="s">
        <v>242</v>
      </c>
      <c r="F48" s="154" t="s">
        <v>243</v>
      </c>
      <c r="G48" s="154" t="s">
        <v>244</v>
      </c>
      <c r="H48" s="157">
        <v>160500</v>
      </c>
      <c r="I48" s="66">
        <v>160500</v>
      </c>
      <c r="J48" s="66">
        <v>70218.75</v>
      </c>
      <c r="K48" s="154"/>
      <c r="L48" s="66">
        <v>90281.25</v>
      </c>
      <c r="M48" s="154"/>
      <c r="N48" s="66"/>
      <c r="O48" s="66"/>
      <c r="P48" s="154"/>
      <c r="Q48" s="66"/>
      <c r="R48" s="66"/>
      <c r="S48" s="66"/>
      <c r="T48" s="66"/>
      <c r="U48" s="66"/>
      <c r="V48" s="66"/>
      <c r="W48" s="66"/>
    </row>
    <row r="49" ht="20.25" customHeight="1" spans="1:23">
      <c r="A49" s="154" t="str">
        <f t="shared" si="1"/>
        <v>       玉溪市科技成果转化中心</v>
      </c>
      <c r="B49" s="154" t="s">
        <v>240</v>
      </c>
      <c r="C49" s="154" t="s">
        <v>241</v>
      </c>
      <c r="D49" s="154" t="s">
        <v>109</v>
      </c>
      <c r="E49" s="154" t="s">
        <v>162</v>
      </c>
      <c r="F49" s="154" t="s">
        <v>160</v>
      </c>
      <c r="G49" s="154" t="s">
        <v>161</v>
      </c>
      <c r="H49" s="157">
        <v>6372</v>
      </c>
      <c r="I49" s="66">
        <v>6372</v>
      </c>
      <c r="J49" s="66"/>
      <c r="K49" s="154"/>
      <c r="L49" s="66">
        <v>6372</v>
      </c>
      <c r="M49" s="154"/>
      <c r="N49" s="66"/>
      <c r="O49" s="66"/>
      <c r="P49" s="154"/>
      <c r="Q49" s="66"/>
      <c r="R49" s="66"/>
      <c r="S49" s="66"/>
      <c r="T49" s="66"/>
      <c r="U49" s="66"/>
      <c r="V49" s="66"/>
      <c r="W49" s="66"/>
    </row>
    <row r="50" ht="20.25" customHeight="1" spans="1:23">
      <c r="A50" s="154" t="str">
        <f t="shared" si="1"/>
        <v>       玉溪市科技成果转化中心</v>
      </c>
      <c r="B50" s="154" t="s">
        <v>245</v>
      </c>
      <c r="C50" s="154" t="s">
        <v>164</v>
      </c>
      <c r="D50" s="154" t="s">
        <v>90</v>
      </c>
      <c r="E50" s="154" t="s">
        <v>242</v>
      </c>
      <c r="F50" s="154" t="s">
        <v>165</v>
      </c>
      <c r="G50" s="154" t="s">
        <v>166</v>
      </c>
      <c r="H50" s="157">
        <v>6377.2</v>
      </c>
      <c r="I50" s="66">
        <v>6377.2</v>
      </c>
      <c r="J50" s="66">
        <v>1594.3</v>
      </c>
      <c r="K50" s="154"/>
      <c r="L50" s="66">
        <v>4782.9</v>
      </c>
      <c r="M50" s="154"/>
      <c r="N50" s="66"/>
      <c r="O50" s="66"/>
      <c r="P50" s="154"/>
      <c r="Q50" s="66"/>
      <c r="R50" s="66"/>
      <c r="S50" s="66"/>
      <c r="T50" s="66"/>
      <c r="U50" s="66"/>
      <c r="V50" s="66"/>
      <c r="W50" s="66"/>
    </row>
    <row r="51" ht="20.25" customHeight="1" spans="1:23">
      <c r="A51" s="154" t="str">
        <f t="shared" si="1"/>
        <v>       玉溪市科技成果转化中心</v>
      </c>
      <c r="B51" s="154" t="s">
        <v>245</v>
      </c>
      <c r="C51" s="154" t="s">
        <v>164</v>
      </c>
      <c r="D51" s="154" t="s">
        <v>98</v>
      </c>
      <c r="E51" s="154" t="s">
        <v>167</v>
      </c>
      <c r="F51" s="154" t="s">
        <v>168</v>
      </c>
      <c r="G51" s="154" t="s">
        <v>169</v>
      </c>
      <c r="H51" s="157">
        <v>140392.32</v>
      </c>
      <c r="I51" s="66">
        <v>140392.32</v>
      </c>
      <c r="J51" s="66">
        <v>35098.08</v>
      </c>
      <c r="K51" s="154"/>
      <c r="L51" s="66">
        <v>105294.24</v>
      </c>
      <c r="M51" s="154"/>
      <c r="N51" s="66"/>
      <c r="O51" s="66"/>
      <c r="P51" s="154"/>
      <c r="Q51" s="66"/>
      <c r="R51" s="66"/>
      <c r="S51" s="66"/>
      <c r="T51" s="66"/>
      <c r="U51" s="66"/>
      <c r="V51" s="66"/>
      <c r="W51" s="66"/>
    </row>
    <row r="52" ht="20.25" customHeight="1" spans="1:23">
      <c r="A52" s="154" t="str">
        <f t="shared" si="1"/>
        <v>       玉溪市科技成果转化中心</v>
      </c>
      <c r="B52" s="154" t="s">
        <v>245</v>
      </c>
      <c r="C52" s="154" t="s">
        <v>164</v>
      </c>
      <c r="D52" s="154" t="s">
        <v>103</v>
      </c>
      <c r="E52" s="154" t="s">
        <v>246</v>
      </c>
      <c r="F52" s="154" t="s">
        <v>171</v>
      </c>
      <c r="G52" s="154" t="s">
        <v>172</v>
      </c>
      <c r="H52" s="157">
        <v>72828.52</v>
      </c>
      <c r="I52" s="66">
        <v>72828.52</v>
      </c>
      <c r="J52" s="66">
        <v>18207.13</v>
      </c>
      <c r="K52" s="154"/>
      <c r="L52" s="66">
        <v>54621.39</v>
      </c>
      <c r="M52" s="154"/>
      <c r="N52" s="66"/>
      <c r="O52" s="66"/>
      <c r="P52" s="154"/>
      <c r="Q52" s="66"/>
      <c r="R52" s="66"/>
      <c r="S52" s="66"/>
      <c r="T52" s="66"/>
      <c r="U52" s="66"/>
      <c r="V52" s="66"/>
      <c r="W52" s="66"/>
    </row>
    <row r="53" ht="20.25" customHeight="1" spans="1:23">
      <c r="A53" s="154" t="str">
        <f t="shared" si="1"/>
        <v>       玉溪市科技成果转化中心</v>
      </c>
      <c r="B53" s="154" t="s">
        <v>245</v>
      </c>
      <c r="C53" s="154" t="s">
        <v>164</v>
      </c>
      <c r="D53" s="154" t="s">
        <v>104</v>
      </c>
      <c r="E53" s="154" t="s">
        <v>173</v>
      </c>
      <c r="F53" s="154" t="s">
        <v>174</v>
      </c>
      <c r="G53" s="154" t="s">
        <v>175</v>
      </c>
      <c r="H53" s="157">
        <v>61872.6</v>
      </c>
      <c r="I53" s="66">
        <v>61872.6</v>
      </c>
      <c r="J53" s="66">
        <v>15468.15</v>
      </c>
      <c r="K53" s="154"/>
      <c r="L53" s="66">
        <v>46404.45</v>
      </c>
      <c r="M53" s="154"/>
      <c r="N53" s="66"/>
      <c r="O53" s="66"/>
      <c r="P53" s="154"/>
      <c r="Q53" s="66"/>
      <c r="R53" s="66"/>
      <c r="S53" s="66"/>
      <c r="T53" s="66"/>
      <c r="U53" s="66"/>
      <c r="V53" s="66"/>
      <c r="W53" s="66"/>
    </row>
    <row r="54" ht="20.25" customHeight="1" spans="1:23">
      <c r="A54" s="154" t="str">
        <f t="shared" si="1"/>
        <v>       玉溪市科技成果转化中心</v>
      </c>
      <c r="B54" s="154" t="s">
        <v>245</v>
      </c>
      <c r="C54" s="154" t="s">
        <v>164</v>
      </c>
      <c r="D54" s="154" t="s">
        <v>105</v>
      </c>
      <c r="E54" s="154" t="s">
        <v>176</v>
      </c>
      <c r="F54" s="154" t="s">
        <v>165</v>
      </c>
      <c r="G54" s="154" t="s">
        <v>166</v>
      </c>
      <c r="H54" s="157">
        <v>8757.55</v>
      </c>
      <c r="I54" s="66">
        <v>8757.55</v>
      </c>
      <c r="J54" s="66">
        <v>6059.39</v>
      </c>
      <c r="K54" s="154"/>
      <c r="L54" s="66">
        <v>2698.16</v>
      </c>
      <c r="M54" s="154"/>
      <c r="N54" s="66"/>
      <c r="O54" s="66"/>
      <c r="P54" s="154"/>
      <c r="Q54" s="66"/>
      <c r="R54" s="66"/>
      <c r="S54" s="66"/>
      <c r="T54" s="66"/>
      <c r="U54" s="66"/>
      <c r="V54" s="66"/>
      <c r="W54" s="66"/>
    </row>
    <row r="55" ht="20.25" customHeight="1" spans="1:23">
      <c r="A55" s="154" t="str">
        <f t="shared" si="1"/>
        <v>       玉溪市科技成果转化中心</v>
      </c>
      <c r="B55" s="154" t="s">
        <v>247</v>
      </c>
      <c r="C55" s="154" t="s">
        <v>178</v>
      </c>
      <c r="D55" s="154" t="s">
        <v>108</v>
      </c>
      <c r="E55" s="154" t="s">
        <v>178</v>
      </c>
      <c r="F55" s="154" t="s">
        <v>179</v>
      </c>
      <c r="G55" s="154" t="s">
        <v>178</v>
      </c>
      <c r="H55" s="157">
        <v>145620</v>
      </c>
      <c r="I55" s="66">
        <v>145620</v>
      </c>
      <c r="J55" s="66">
        <v>36405</v>
      </c>
      <c r="K55" s="154"/>
      <c r="L55" s="66">
        <v>109215</v>
      </c>
      <c r="M55" s="154"/>
      <c r="N55" s="66"/>
      <c r="O55" s="66"/>
      <c r="P55" s="154"/>
      <c r="Q55" s="66"/>
      <c r="R55" s="66"/>
      <c r="S55" s="66"/>
      <c r="T55" s="66"/>
      <c r="U55" s="66"/>
      <c r="V55" s="66"/>
      <c r="W55" s="66"/>
    </row>
    <row r="56" ht="20.25" customHeight="1" spans="1:23">
      <c r="A56" s="154" t="str">
        <f t="shared" si="1"/>
        <v>       玉溪市科技成果转化中心</v>
      </c>
      <c r="B56" s="154" t="s">
        <v>248</v>
      </c>
      <c r="C56" s="154" t="s">
        <v>181</v>
      </c>
      <c r="D56" s="154" t="s">
        <v>97</v>
      </c>
      <c r="E56" s="154" t="s">
        <v>249</v>
      </c>
      <c r="F56" s="154" t="s">
        <v>183</v>
      </c>
      <c r="G56" s="154" t="s">
        <v>184</v>
      </c>
      <c r="H56" s="157">
        <v>132000</v>
      </c>
      <c r="I56" s="66">
        <v>132000</v>
      </c>
      <c r="J56" s="66">
        <v>132000</v>
      </c>
      <c r="K56" s="154"/>
      <c r="L56" s="66"/>
      <c r="M56" s="154"/>
      <c r="N56" s="66"/>
      <c r="O56" s="66"/>
      <c r="P56" s="154"/>
      <c r="Q56" s="66"/>
      <c r="R56" s="66"/>
      <c r="S56" s="66"/>
      <c r="T56" s="66"/>
      <c r="U56" s="66"/>
      <c r="V56" s="66"/>
      <c r="W56" s="66"/>
    </row>
    <row r="57" ht="20.25" customHeight="1" spans="1:23">
      <c r="A57" s="154" t="str">
        <f t="shared" si="1"/>
        <v>       玉溪市科技成果转化中心</v>
      </c>
      <c r="B57" s="154" t="s">
        <v>250</v>
      </c>
      <c r="C57" s="154" t="s">
        <v>198</v>
      </c>
      <c r="D57" s="154" t="s">
        <v>90</v>
      </c>
      <c r="E57" s="154" t="s">
        <v>242</v>
      </c>
      <c r="F57" s="154" t="s">
        <v>199</v>
      </c>
      <c r="G57" s="154" t="s">
        <v>198</v>
      </c>
      <c r="H57" s="157">
        <v>17677.68</v>
      </c>
      <c r="I57" s="66">
        <v>17677.68</v>
      </c>
      <c r="J57" s="66"/>
      <c r="K57" s="154"/>
      <c r="L57" s="66">
        <v>17677.68</v>
      </c>
      <c r="M57" s="154"/>
      <c r="N57" s="66"/>
      <c r="O57" s="66"/>
      <c r="P57" s="154"/>
      <c r="Q57" s="66"/>
      <c r="R57" s="66"/>
      <c r="S57" s="66"/>
      <c r="T57" s="66"/>
      <c r="U57" s="66"/>
      <c r="V57" s="66"/>
      <c r="W57" s="66"/>
    </row>
    <row r="58" ht="20.25" customHeight="1" spans="1:23">
      <c r="A58" s="154" t="str">
        <f t="shared" si="1"/>
        <v>       玉溪市科技成果转化中心</v>
      </c>
      <c r="B58" s="154" t="s">
        <v>251</v>
      </c>
      <c r="C58" s="154" t="s">
        <v>201</v>
      </c>
      <c r="D58" s="154" t="s">
        <v>90</v>
      </c>
      <c r="E58" s="154" t="s">
        <v>242</v>
      </c>
      <c r="F58" s="154" t="s">
        <v>202</v>
      </c>
      <c r="G58" s="154" t="s">
        <v>203</v>
      </c>
      <c r="H58" s="157">
        <v>19400</v>
      </c>
      <c r="I58" s="66">
        <v>19400</v>
      </c>
      <c r="J58" s="66">
        <v>2815.25</v>
      </c>
      <c r="K58" s="154"/>
      <c r="L58" s="66">
        <v>16584.75</v>
      </c>
      <c r="M58" s="154"/>
      <c r="N58" s="66"/>
      <c r="O58" s="66"/>
      <c r="P58" s="154"/>
      <c r="Q58" s="66"/>
      <c r="R58" s="66"/>
      <c r="S58" s="66"/>
      <c r="T58" s="66"/>
      <c r="U58" s="66"/>
      <c r="V58" s="66"/>
      <c r="W58" s="66"/>
    </row>
    <row r="59" ht="20.25" customHeight="1" spans="1:23">
      <c r="A59" s="154" t="str">
        <f t="shared" si="1"/>
        <v>       玉溪市科技成果转化中心</v>
      </c>
      <c r="B59" s="154" t="s">
        <v>251</v>
      </c>
      <c r="C59" s="154" t="s">
        <v>201</v>
      </c>
      <c r="D59" s="154" t="s">
        <v>90</v>
      </c>
      <c r="E59" s="154" t="s">
        <v>242</v>
      </c>
      <c r="F59" s="154" t="s">
        <v>204</v>
      </c>
      <c r="G59" s="154" t="s">
        <v>205</v>
      </c>
      <c r="H59" s="157">
        <v>1000</v>
      </c>
      <c r="I59" s="66">
        <v>1000</v>
      </c>
      <c r="J59" s="66">
        <v>250</v>
      </c>
      <c r="K59" s="154"/>
      <c r="L59" s="66">
        <v>750</v>
      </c>
      <c r="M59" s="154"/>
      <c r="N59" s="66"/>
      <c r="O59" s="66"/>
      <c r="P59" s="154"/>
      <c r="Q59" s="66"/>
      <c r="R59" s="66"/>
      <c r="S59" s="66"/>
      <c r="T59" s="66"/>
      <c r="U59" s="66"/>
      <c r="V59" s="66"/>
      <c r="W59" s="66"/>
    </row>
    <row r="60" ht="20.25" customHeight="1" spans="1:23">
      <c r="A60" s="154" t="str">
        <f t="shared" si="1"/>
        <v>       玉溪市科技成果转化中心</v>
      </c>
      <c r="B60" s="154" t="s">
        <v>251</v>
      </c>
      <c r="C60" s="154" t="s">
        <v>201</v>
      </c>
      <c r="D60" s="154" t="s">
        <v>90</v>
      </c>
      <c r="E60" s="154" t="s">
        <v>242</v>
      </c>
      <c r="F60" s="154" t="s">
        <v>206</v>
      </c>
      <c r="G60" s="154" t="s">
        <v>207</v>
      </c>
      <c r="H60" s="157">
        <v>7500</v>
      </c>
      <c r="I60" s="66">
        <v>7500</v>
      </c>
      <c r="J60" s="66">
        <v>1875</v>
      </c>
      <c r="K60" s="154"/>
      <c r="L60" s="66">
        <v>5625</v>
      </c>
      <c r="M60" s="154"/>
      <c r="N60" s="66"/>
      <c r="O60" s="66"/>
      <c r="P60" s="154"/>
      <c r="Q60" s="66"/>
      <c r="R60" s="66"/>
      <c r="S60" s="66"/>
      <c r="T60" s="66"/>
      <c r="U60" s="66"/>
      <c r="V60" s="66"/>
      <c r="W60" s="66"/>
    </row>
    <row r="61" ht="20.25" customHeight="1" spans="1:23">
      <c r="A61" s="154" t="str">
        <f t="shared" si="1"/>
        <v>       玉溪市科技成果转化中心</v>
      </c>
      <c r="B61" s="154" t="s">
        <v>251</v>
      </c>
      <c r="C61" s="154" t="s">
        <v>201</v>
      </c>
      <c r="D61" s="154" t="s">
        <v>90</v>
      </c>
      <c r="E61" s="154" t="s">
        <v>242</v>
      </c>
      <c r="F61" s="154" t="s">
        <v>208</v>
      </c>
      <c r="G61" s="154" t="s">
        <v>209</v>
      </c>
      <c r="H61" s="157">
        <v>2500</v>
      </c>
      <c r="I61" s="66">
        <v>2500</v>
      </c>
      <c r="J61" s="66">
        <v>625</v>
      </c>
      <c r="K61" s="154"/>
      <c r="L61" s="66">
        <v>1875</v>
      </c>
      <c r="M61" s="154"/>
      <c r="N61" s="66"/>
      <c r="O61" s="66"/>
      <c r="P61" s="154"/>
      <c r="Q61" s="66"/>
      <c r="R61" s="66"/>
      <c r="S61" s="66"/>
      <c r="T61" s="66"/>
      <c r="U61" s="66"/>
      <c r="V61" s="66"/>
      <c r="W61" s="66"/>
    </row>
    <row r="62" ht="20.25" customHeight="1" spans="1:23">
      <c r="A62" s="154" t="str">
        <f t="shared" si="1"/>
        <v>       玉溪市科技成果转化中心</v>
      </c>
      <c r="B62" s="154" t="s">
        <v>251</v>
      </c>
      <c r="C62" s="154" t="s">
        <v>201</v>
      </c>
      <c r="D62" s="154" t="s">
        <v>90</v>
      </c>
      <c r="E62" s="154" t="s">
        <v>242</v>
      </c>
      <c r="F62" s="154" t="s">
        <v>210</v>
      </c>
      <c r="G62" s="154" t="s">
        <v>211</v>
      </c>
      <c r="H62" s="157">
        <v>20000</v>
      </c>
      <c r="I62" s="66">
        <v>20000</v>
      </c>
      <c r="J62" s="66">
        <v>5000</v>
      </c>
      <c r="K62" s="154"/>
      <c r="L62" s="66">
        <v>15000</v>
      </c>
      <c r="M62" s="154"/>
      <c r="N62" s="66"/>
      <c r="O62" s="66"/>
      <c r="P62" s="154"/>
      <c r="Q62" s="66"/>
      <c r="R62" s="66"/>
      <c r="S62" s="66"/>
      <c r="T62" s="66"/>
      <c r="U62" s="66"/>
      <c r="V62" s="66"/>
      <c r="W62" s="66"/>
    </row>
    <row r="63" ht="20.25" customHeight="1" spans="1:23">
      <c r="A63" s="154" t="str">
        <f t="shared" si="1"/>
        <v>       玉溪市科技成果转化中心</v>
      </c>
      <c r="B63" s="154" t="s">
        <v>251</v>
      </c>
      <c r="C63" s="154" t="s">
        <v>201</v>
      </c>
      <c r="D63" s="154" t="s">
        <v>90</v>
      </c>
      <c r="E63" s="154" t="s">
        <v>242</v>
      </c>
      <c r="F63" s="154" t="s">
        <v>223</v>
      </c>
      <c r="G63" s="154" t="s">
        <v>224</v>
      </c>
      <c r="H63" s="157">
        <v>8000</v>
      </c>
      <c r="I63" s="66">
        <v>8000</v>
      </c>
      <c r="J63" s="66">
        <v>2000</v>
      </c>
      <c r="K63" s="154"/>
      <c r="L63" s="66">
        <v>6000</v>
      </c>
      <c r="M63" s="154"/>
      <c r="N63" s="66"/>
      <c r="O63" s="66"/>
      <c r="P63" s="154"/>
      <c r="Q63" s="66"/>
      <c r="R63" s="66"/>
      <c r="S63" s="66"/>
      <c r="T63" s="66"/>
      <c r="U63" s="66"/>
      <c r="V63" s="66"/>
      <c r="W63" s="66"/>
    </row>
    <row r="64" ht="20.25" customHeight="1" spans="1:23">
      <c r="A64" s="154" t="str">
        <f t="shared" si="1"/>
        <v>       玉溪市科技成果转化中心</v>
      </c>
      <c r="B64" s="154" t="s">
        <v>251</v>
      </c>
      <c r="C64" s="154" t="s">
        <v>201</v>
      </c>
      <c r="D64" s="154" t="s">
        <v>90</v>
      </c>
      <c r="E64" s="154" t="s">
        <v>242</v>
      </c>
      <c r="F64" s="154" t="s">
        <v>225</v>
      </c>
      <c r="G64" s="154" t="s">
        <v>226</v>
      </c>
      <c r="H64" s="157">
        <v>9600</v>
      </c>
      <c r="I64" s="66">
        <v>9600</v>
      </c>
      <c r="J64" s="66">
        <v>2400</v>
      </c>
      <c r="K64" s="154"/>
      <c r="L64" s="66">
        <v>7200</v>
      </c>
      <c r="M64" s="154"/>
      <c r="N64" s="66"/>
      <c r="O64" s="66"/>
      <c r="P64" s="154"/>
      <c r="Q64" s="66"/>
      <c r="R64" s="66"/>
      <c r="S64" s="66"/>
      <c r="T64" s="66"/>
      <c r="U64" s="66"/>
      <c r="V64" s="66"/>
      <c r="W64" s="66"/>
    </row>
    <row r="65" ht="20.25" customHeight="1" spans="1:23">
      <c r="A65" s="154" t="str">
        <f t="shared" si="1"/>
        <v>       玉溪市科技成果转化中心</v>
      </c>
      <c r="B65" s="154" t="s">
        <v>251</v>
      </c>
      <c r="C65" s="154" t="s">
        <v>201</v>
      </c>
      <c r="D65" s="154" t="s">
        <v>90</v>
      </c>
      <c r="E65" s="154" t="s">
        <v>242</v>
      </c>
      <c r="F65" s="154" t="s">
        <v>214</v>
      </c>
      <c r="G65" s="154" t="s">
        <v>215</v>
      </c>
      <c r="H65" s="157">
        <v>10000</v>
      </c>
      <c r="I65" s="66">
        <v>10000</v>
      </c>
      <c r="J65" s="66">
        <v>2500</v>
      </c>
      <c r="K65" s="154"/>
      <c r="L65" s="66">
        <v>7500</v>
      </c>
      <c r="M65" s="154"/>
      <c r="N65" s="66"/>
      <c r="O65" s="66"/>
      <c r="P65" s="154"/>
      <c r="Q65" s="66"/>
      <c r="R65" s="66"/>
      <c r="S65" s="66"/>
      <c r="T65" s="66"/>
      <c r="U65" s="66"/>
      <c r="V65" s="66"/>
      <c r="W65" s="66"/>
    </row>
    <row r="66" ht="20.25" customHeight="1" spans="1:23">
      <c r="A66" s="154" t="str">
        <f t="shared" si="1"/>
        <v>       玉溪市科技成果转化中心</v>
      </c>
      <c r="B66" s="154" t="s">
        <v>251</v>
      </c>
      <c r="C66" s="154" t="s">
        <v>201</v>
      </c>
      <c r="D66" s="154" t="s">
        <v>90</v>
      </c>
      <c r="E66" s="154" t="s">
        <v>242</v>
      </c>
      <c r="F66" s="154" t="s">
        <v>195</v>
      </c>
      <c r="G66" s="154" t="s">
        <v>196</v>
      </c>
      <c r="H66" s="157">
        <v>25000</v>
      </c>
      <c r="I66" s="66">
        <v>25000</v>
      </c>
      <c r="J66" s="66">
        <v>6250</v>
      </c>
      <c r="K66" s="154"/>
      <c r="L66" s="66">
        <v>18750</v>
      </c>
      <c r="M66" s="154"/>
      <c r="N66" s="66"/>
      <c r="O66" s="66"/>
      <c r="P66" s="154"/>
      <c r="Q66" s="66"/>
      <c r="R66" s="66"/>
      <c r="S66" s="66"/>
      <c r="T66" s="66"/>
      <c r="U66" s="66"/>
      <c r="V66" s="66"/>
      <c r="W66" s="66"/>
    </row>
    <row r="67" ht="20.25" customHeight="1" spans="1:23">
      <c r="A67" s="154" t="str">
        <f t="shared" si="1"/>
        <v>       玉溪市科技成果转化中心</v>
      </c>
      <c r="B67" s="154" t="s">
        <v>251</v>
      </c>
      <c r="C67" s="154" t="s">
        <v>201</v>
      </c>
      <c r="D67" s="154" t="s">
        <v>90</v>
      </c>
      <c r="E67" s="154" t="s">
        <v>242</v>
      </c>
      <c r="F67" s="154" t="s">
        <v>216</v>
      </c>
      <c r="G67" s="154" t="s">
        <v>217</v>
      </c>
      <c r="H67" s="157">
        <v>9000</v>
      </c>
      <c r="I67" s="66">
        <v>9000</v>
      </c>
      <c r="J67" s="66"/>
      <c r="K67" s="154"/>
      <c r="L67" s="66">
        <v>9000</v>
      </c>
      <c r="M67" s="154"/>
      <c r="N67" s="66"/>
      <c r="O67" s="66"/>
      <c r="P67" s="154"/>
      <c r="Q67" s="66"/>
      <c r="R67" s="66"/>
      <c r="S67" s="66"/>
      <c r="T67" s="66"/>
      <c r="U67" s="66"/>
      <c r="V67" s="66"/>
      <c r="W67" s="66"/>
    </row>
    <row r="68" ht="20.25" customHeight="1" spans="1:23">
      <c r="A68" s="154" t="str">
        <f t="shared" si="1"/>
        <v>       玉溪市科技成果转化中心</v>
      </c>
      <c r="B68" s="154" t="s">
        <v>251</v>
      </c>
      <c r="C68" s="154" t="s">
        <v>201</v>
      </c>
      <c r="D68" s="154" t="s">
        <v>97</v>
      </c>
      <c r="E68" s="154" t="s">
        <v>249</v>
      </c>
      <c r="F68" s="154" t="s">
        <v>216</v>
      </c>
      <c r="G68" s="154" t="s">
        <v>217</v>
      </c>
      <c r="H68" s="157">
        <v>3000</v>
      </c>
      <c r="I68" s="66">
        <v>3000</v>
      </c>
      <c r="J68" s="66">
        <v>3000</v>
      </c>
      <c r="K68" s="154"/>
      <c r="L68" s="66"/>
      <c r="M68" s="154"/>
      <c r="N68" s="66"/>
      <c r="O68" s="66"/>
      <c r="P68" s="154"/>
      <c r="Q68" s="66"/>
      <c r="R68" s="66"/>
      <c r="S68" s="66"/>
      <c r="T68" s="66"/>
      <c r="U68" s="66"/>
      <c r="V68" s="66"/>
      <c r="W68" s="66"/>
    </row>
    <row r="69" ht="20.25" customHeight="1" spans="1:23">
      <c r="A69" s="154" t="str">
        <f t="shared" si="1"/>
        <v>       玉溪市科技成果转化中心</v>
      </c>
      <c r="B69" s="154" t="s">
        <v>252</v>
      </c>
      <c r="C69" s="154" t="s">
        <v>132</v>
      </c>
      <c r="D69" s="154" t="s">
        <v>90</v>
      </c>
      <c r="E69" s="154" t="s">
        <v>242</v>
      </c>
      <c r="F69" s="154" t="s">
        <v>237</v>
      </c>
      <c r="G69" s="154" t="s">
        <v>132</v>
      </c>
      <c r="H69" s="157">
        <v>3000</v>
      </c>
      <c r="I69" s="66">
        <v>3000</v>
      </c>
      <c r="J69" s="66"/>
      <c r="K69" s="154"/>
      <c r="L69" s="66">
        <v>3000</v>
      </c>
      <c r="M69" s="154"/>
      <c r="N69" s="66"/>
      <c r="O69" s="66"/>
      <c r="P69" s="154"/>
      <c r="Q69" s="66"/>
      <c r="R69" s="66"/>
      <c r="S69" s="66"/>
      <c r="T69" s="66"/>
      <c r="U69" s="66"/>
      <c r="V69" s="66"/>
      <c r="W69" s="66"/>
    </row>
    <row r="70" ht="20.25" customHeight="1" spans="1:23">
      <c r="A70" s="154" t="str">
        <f t="shared" si="1"/>
        <v>       玉溪市科技成果转化中心</v>
      </c>
      <c r="B70" s="154" t="s">
        <v>253</v>
      </c>
      <c r="C70" s="154" t="s">
        <v>254</v>
      </c>
      <c r="D70" s="154" t="s">
        <v>90</v>
      </c>
      <c r="E70" s="154" t="s">
        <v>242</v>
      </c>
      <c r="F70" s="154" t="s">
        <v>243</v>
      </c>
      <c r="G70" s="154" t="s">
        <v>244</v>
      </c>
      <c r="H70" s="157">
        <v>543400</v>
      </c>
      <c r="I70" s="66">
        <v>543400</v>
      </c>
      <c r="J70" s="66">
        <v>543400</v>
      </c>
      <c r="K70" s="154"/>
      <c r="L70" s="66"/>
      <c r="M70" s="154"/>
      <c r="N70" s="66"/>
      <c r="O70" s="66"/>
      <c r="P70" s="154"/>
      <c r="Q70" s="66"/>
      <c r="R70" s="66"/>
      <c r="S70" s="66"/>
      <c r="T70" s="66"/>
      <c r="U70" s="66"/>
      <c r="V70" s="66"/>
      <c r="W70" s="66"/>
    </row>
    <row r="71" ht="20.25" customHeight="1" spans="1:23">
      <c r="A71" s="154" t="str">
        <f t="shared" si="1"/>
        <v>       玉溪市科技成果转化中心</v>
      </c>
      <c r="B71" s="154" t="s">
        <v>255</v>
      </c>
      <c r="C71" s="154" t="s">
        <v>256</v>
      </c>
      <c r="D71" s="154" t="s">
        <v>90</v>
      </c>
      <c r="E71" s="154" t="s">
        <v>242</v>
      </c>
      <c r="F71" s="154" t="s">
        <v>243</v>
      </c>
      <c r="G71" s="154" t="s">
        <v>244</v>
      </c>
      <c r="H71" s="157">
        <v>275000</v>
      </c>
      <c r="I71" s="66">
        <v>275000</v>
      </c>
      <c r="J71" s="66"/>
      <c r="K71" s="154"/>
      <c r="L71" s="66">
        <v>275000</v>
      </c>
      <c r="M71" s="154"/>
      <c r="N71" s="66"/>
      <c r="O71" s="66"/>
      <c r="P71" s="154"/>
      <c r="Q71" s="66"/>
      <c r="R71" s="66"/>
      <c r="S71" s="66"/>
      <c r="T71" s="66"/>
      <c r="U71" s="66"/>
      <c r="V71" s="66"/>
      <c r="W71" s="66"/>
    </row>
    <row r="72" ht="20.25" customHeight="1" spans="1:23">
      <c r="A72" s="158" t="s">
        <v>69</v>
      </c>
      <c r="B72" s="154"/>
      <c r="C72" s="154"/>
      <c r="D72" s="154"/>
      <c r="E72" s="154"/>
      <c r="F72" s="154"/>
      <c r="G72" s="154"/>
      <c r="H72" s="157">
        <v>2555742.05</v>
      </c>
      <c r="I72" s="66">
        <v>2555742.05</v>
      </c>
      <c r="J72" s="66">
        <v>1220683.05</v>
      </c>
      <c r="K72" s="154"/>
      <c r="L72" s="66">
        <v>1335059</v>
      </c>
      <c r="M72" s="154"/>
      <c r="N72" s="66"/>
      <c r="O72" s="66"/>
      <c r="P72" s="154"/>
      <c r="Q72" s="66"/>
      <c r="R72" s="66"/>
      <c r="S72" s="66"/>
      <c r="T72" s="66"/>
      <c r="U72" s="66"/>
      <c r="V72" s="66"/>
      <c r="W72" s="66"/>
    </row>
    <row r="73" ht="20.25" customHeight="1" spans="1:23">
      <c r="A73" s="154" t="str">
        <f t="shared" ref="A73:A98" si="2">"       "&amp;"玉溪市科学技术创新发展中心"</f>
        <v>       玉溪市科学技术创新发展中心</v>
      </c>
      <c r="B73" s="154" t="s">
        <v>257</v>
      </c>
      <c r="C73" s="154" t="s">
        <v>198</v>
      </c>
      <c r="D73" s="154" t="s">
        <v>92</v>
      </c>
      <c r="E73" s="154" t="s">
        <v>242</v>
      </c>
      <c r="F73" s="154" t="s">
        <v>199</v>
      </c>
      <c r="G73" s="154" t="s">
        <v>198</v>
      </c>
      <c r="H73" s="157">
        <v>24650.88</v>
      </c>
      <c r="I73" s="66">
        <v>24650.88</v>
      </c>
      <c r="J73" s="66"/>
      <c r="K73" s="154"/>
      <c r="L73" s="66">
        <v>24650.88</v>
      </c>
      <c r="M73" s="154"/>
      <c r="N73" s="66"/>
      <c r="O73" s="66"/>
      <c r="P73" s="154"/>
      <c r="Q73" s="66"/>
      <c r="R73" s="66"/>
      <c r="S73" s="66"/>
      <c r="T73" s="66"/>
      <c r="U73" s="66"/>
      <c r="V73" s="66"/>
      <c r="W73" s="66"/>
    </row>
    <row r="74" ht="20.25" customHeight="1" spans="1:23">
      <c r="A74" s="154" t="str">
        <f t="shared" si="2"/>
        <v>       玉溪市科学技术创新发展中心</v>
      </c>
      <c r="B74" s="154" t="s">
        <v>258</v>
      </c>
      <c r="C74" s="154" t="s">
        <v>201</v>
      </c>
      <c r="D74" s="154" t="s">
        <v>92</v>
      </c>
      <c r="E74" s="154" t="s">
        <v>242</v>
      </c>
      <c r="F74" s="154" t="s">
        <v>202</v>
      </c>
      <c r="G74" s="154" t="s">
        <v>203</v>
      </c>
      <c r="H74" s="157">
        <v>33100</v>
      </c>
      <c r="I74" s="66">
        <v>33100</v>
      </c>
      <c r="J74" s="66">
        <v>6240.25</v>
      </c>
      <c r="K74" s="154"/>
      <c r="L74" s="66">
        <v>26859.75</v>
      </c>
      <c r="M74" s="154"/>
      <c r="N74" s="66"/>
      <c r="O74" s="66"/>
      <c r="P74" s="154"/>
      <c r="Q74" s="66"/>
      <c r="R74" s="66"/>
      <c r="S74" s="66"/>
      <c r="T74" s="66"/>
      <c r="U74" s="66"/>
      <c r="V74" s="66"/>
      <c r="W74" s="66"/>
    </row>
    <row r="75" ht="20.25" customHeight="1" spans="1:23">
      <c r="A75" s="154" t="str">
        <f t="shared" si="2"/>
        <v>       玉溪市科学技术创新发展中心</v>
      </c>
      <c r="B75" s="154" t="s">
        <v>258</v>
      </c>
      <c r="C75" s="154" t="s">
        <v>201</v>
      </c>
      <c r="D75" s="154" t="s">
        <v>92</v>
      </c>
      <c r="E75" s="154" t="s">
        <v>242</v>
      </c>
      <c r="F75" s="154" t="s">
        <v>204</v>
      </c>
      <c r="G75" s="154" t="s">
        <v>205</v>
      </c>
      <c r="H75" s="157">
        <v>1000</v>
      </c>
      <c r="I75" s="66">
        <v>1000</v>
      </c>
      <c r="J75" s="66">
        <v>250</v>
      </c>
      <c r="K75" s="154"/>
      <c r="L75" s="66">
        <v>750</v>
      </c>
      <c r="M75" s="154"/>
      <c r="N75" s="66"/>
      <c r="O75" s="66"/>
      <c r="P75" s="154"/>
      <c r="Q75" s="66"/>
      <c r="R75" s="66"/>
      <c r="S75" s="66"/>
      <c r="T75" s="66"/>
      <c r="U75" s="66"/>
      <c r="V75" s="66"/>
      <c r="W75" s="66"/>
    </row>
    <row r="76" ht="20.25" customHeight="1" spans="1:23">
      <c r="A76" s="154" t="str">
        <f t="shared" si="2"/>
        <v>       玉溪市科学技术创新发展中心</v>
      </c>
      <c r="B76" s="154" t="s">
        <v>258</v>
      </c>
      <c r="C76" s="154" t="s">
        <v>201</v>
      </c>
      <c r="D76" s="154" t="s">
        <v>92</v>
      </c>
      <c r="E76" s="154" t="s">
        <v>242</v>
      </c>
      <c r="F76" s="154" t="s">
        <v>206</v>
      </c>
      <c r="G76" s="154" t="s">
        <v>207</v>
      </c>
      <c r="H76" s="157">
        <v>7600</v>
      </c>
      <c r="I76" s="66">
        <v>7600</v>
      </c>
      <c r="J76" s="66">
        <v>1900</v>
      </c>
      <c r="K76" s="154"/>
      <c r="L76" s="66">
        <v>5700</v>
      </c>
      <c r="M76" s="154"/>
      <c r="N76" s="66"/>
      <c r="O76" s="66"/>
      <c r="P76" s="154"/>
      <c r="Q76" s="66"/>
      <c r="R76" s="66"/>
      <c r="S76" s="66"/>
      <c r="T76" s="66"/>
      <c r="U76" s="66"/>
      <c r="V76" s="66"/>
      <c r="W76" s="66"/>
    </row>
    <row r="77" ht="20.25" customHeight="1" spans="1:23">
      <c r="A77" s="154" t="str">
        <f t="shared" si="2"/>
        <v>       玉溪市科学技术创新发展中心</v>
      </c>
      <c r="B77" s="154" t="s">
        <v>258</v>
      </c>
      <c r="C77" s="154" t="s">
        <v>201</v>
      </c>
      <c r="D77" s="154" t="s">
        <v>92</v>
      </c>
      <c r="E77" s="154" t="s">
        <v>242</v>
      </c>
      <c r="F77" s="154" t="s">
        <v>208</v>
      </c>
      <c r="G77" s="154" t="s">
        <v>209</v>
      </c>
      <c r="H77" s="157">
        <v>2500</v>
      </c>
      <c r="I77" s="66">
        <v>2500</v>
      </c>
      <c r="J77" s="66">
        <v>625</v>
      </c>
      <c r="K77" s="154"/>
      <c r="L77" s="66">
        <v>1875</v>
      </c>
      <c r="M77" s="154"/>
      <c r="N77" s="66"/>
      <c r="O77" s="66"/>
      <c r="P77" s="154"/>
      <c r="Q77" s="66"/>
      <c r="R77" s="66"/>
      <c r="S77" s="66"/>
      <c r="T77" s="66"/>
      <c r="U77" s="66"/>
      <c r="V77" s="66"/>
      <c r="W77" s="66"/>
    </row>
    <row r="78" ht="20.25" customHeight="1" spans="1:23">
      <c r="A78" s="154" t="str">
        <f t="shared" si="2"/>
        <v>       玉溪市科学技术创新发展中心</v>
      </c>
      <c r="B78" s="154" t="s">
        <v>258</v>
      </c>
      <c r="C78" s="154" t="s">
        <v>201</v>
      </c>
      <c r="D78" s="154" t="s">
        <v>92</v>
      </c>
      <c r="E78" s="154" t="s">
        <v>242</v>
      </c>
      <c r="F78" s="154" t="s">
        <v>210</v>
      </c>
      <c r="G78" s="154" t="s">
        <v>211</v>
      </c>
      <c r="H78" s="157">
        <v>25000</v>
      </c>
      <c r="I78" s="66">
        <v>25000</v>
      </c>
      <c r="J78" s="66">
        <v>6250</v>
      </c>
      <c r="K78" s="154"/>
      <c r="L78" s="66">
        <v>18750</v>
      </c>
      <c r="M78" s="154"/>
      <c r="N78" s="66"/>
      <c r="O78" s="66"/>
      <c r="P78" s="154"/>
      <c r="Q78" s="66"/>
      <c r="R78" s="66"/>
      <c r="S78" s="66"/>
      <c r="T78" s="66"/>
      <c r="U78" s="66"/>
      <c r="V78" s="66"/>
      <c r="W78" s="66"/>
    </row>
    <row r="79" ht="20.25" customHeight="1" spans="1:23">
      <c r="A79" s="154" t="str">
        <f t="shared" si="2"/>
        <v>       玉溪市科学技术创新发展中心</v>
      </c>
      <c r="B79" s="154" t="s">
        <v>258</v>
      </c>
      <c r="C79" s="154" t="s">
        <v>201</v>
      </c>
      <c r="D79" s="154" t="s">
        <v>92</v>
      </c>
      <c r="E79" s="154" t="s">
        <v>242</v>
      </c>
      <c r="F79" s="154" t="s">
        <v>223</v>
      </c>
      <c r="G79" s="154" t="s">
        <v>224</v>
      </c>
      <c r="H79" s="157">
        <v>8000</v>
      </c>
      <c r="I79" s="66">
        <v>8000</v>
      </c>
      <c r="J79" s="66">
        <v>2000</v>
      </c>
      <c r="K79" s="154"/>
      <c r="L79" s="66">
        <v>6000</v>
      </c>
      <c r="M79" s="154"/>
      <c r="N79" s="66"/>
      <c r="O79" s="66"/>
      <c r="P79" s="154"/>
      <c r="Q79" s="66"/>
      <c r="R79" s="66"/>
      <c r="S79" s="66"/>
      <c r="T79" s="66"/>
      <c r="U79" s="66"/>
      <c r="V79" s="66"/>
      <c r="W79" s="66"/>
    </row>
    <row r="80" ht="20.25" customHeight="1" spans="1:23">
      <c r="A80" s="154" t="str">
        <f t="shared" si="2"/>
        <v>       玉溪市科学技术创新发展中心</v>
      </c>
      <c r="B80" s="154" t="s">
        <v>258</v>
      </c>
      <c r="C80" s="154" t="s">
        <v>201</v>
      </c>
      <c r="D80" s="154" t="s">
        <v>92</v>
      </c>
      <c r="E80" s="154" t="s">
        <v>242</v>
      </c>
      <c r="F80" s="154" t="s">
        <v>225</v>
      </c>
      <c r="G80" s="154" t="s">
        <v>226</v>
      </c>
      <c r="H80" s="157">
        <v>9600</v>
      </c>
      <c r="I80" s="66">
        <v>9600</v>
      </c>
      <c r="J80" s="66">
        <v>2400</v>
      </c>
      <c r="K80" s="154"/>
      <c r="L80" s="66">
        <v>7200</v>
      </c>
      <c r="M80" s="154"/>
      <c r="N80" s="66"/>
      <c r="O80" s="66"/>
      <c r="P80" s="154"/>
      <c r="Q80" s="66"/>
      <c r="R80" s="66"/>
      <c r="S80" s="66"/>
      <c r="T80" s="66"/>
      <c r="U80" s="66"/>
      <c r="V80" s="66"/>
      <c r="W80" s="66"/>
    </row>
    <row r="81" ht="20.25" customHeight="1" spans="1:23">
      <c r="A81" s="154" t="str">
        <f t="shared" si="2"/>
        <v>       玉溪市科学技术创新发展中心</v>
      </c>
      <c r="B81" s="154" t="s">
        <v>258</v>
      </c>
      <c r="C81" s="154" t="s">
        <v>201</v>
      </c>
      <c r="D81" s="154" t="s">
        <v>92</v>
      </c>
      <c r="E81" s="154" t="s">
        <v>242</v>
      </c>
      <c r="F81" s="154" t="s">
        <v>214</v>
      </c>
      <c r="G81" s="154" t="s">
        <v>215</v>
      </c>
      <c r="H81" s="157">
        <v>14000</v>
      </c>
      <c r="I81" s="66">
        <v>14000</v>
      </c>
      <c r="J81" s="66">
        <v>3500</v>
      </c>
      <c r="K81" s="154"/>
      <c r="L81" s="66">
        <v>10500</v>
      </c>
      <c r="M81" s="154"/>
      <c r="N81" s="66"/>
      <c r="O81" s="66"/>
      <c r="P81" s="154"/>
      <c r="Q81" s="66"/>
      <c r="R81" s="66"/>
      <c r="S81" s="66"/>
      <c r="T81" s="66"/>
      <c r="U81" s="66"/>
      <c r="V81" s="66"/>
      <c r="W81" s="66"/>
    </row>
    <row r="82" ht="20.25" customHeight="1" spans="1:23">
      <c r="A82" s="154" t="str">
        <f t="shared" si="2"/>
        <v>       玉溪市科学技术创新发展中心</v>
      </c>
      <c r="B82" s="154" t="s">
        <v>258</v>
      </c>
      <c r="C82" s="154" t="s">
        <v>201</v>
      </c>
      <c r="D82" s="154" t="s">
        <v>92</v>
      </c>
      <c r="E82" s="154" t="s">
        <v>242</v>
      </c>
      <c r="F82" s="154" t="s">
        <v>195</v>
      </c>
      <c r="G82" s="154" t="s">
        <v>196</v>
      </c>
      <c r="H82" s="157">
        <v>20000</v>
      </c>
      <c r="I82" s="66">
        <v>20000</v>
      </c>
      <c r="J82" s="66">
        <v>5000</v>
      </c>
      <c r="K82" s="154"/>
      <c r="L82" s="66">
        <v>15000</v>
      </c>
      <c r="M82" s="154"/>
      <c r="N82" s="66"/>
      <c r="O82" s="66"/>
      <c r="P82" s="154"/>
      <c r="Q82" s="66"/>
      <c r="R82" s="66"/>
      <c r="S82" s="66"/>
      <c r="T82" s="66"/>
      <c r="U82" s="66"/>
      <c r="V82" s="66"/>
      <c r="W82" s="66"/>
    </row>
    <row r="83" ht="20.25" customHeight="1" spans="1:23">
      <c r="A83" s="154" t="str">
        <f t="shared" si="2"/>
        <v>       玉溪市科学技术创新发展中心</v>
      </c>
      <c r="B83" s="154" t="s">
        <v>258</v>
      </c>
      <c r="C83" s="154" t="s">
        <v>201</v>
      </c>
      <c r="D83" s="154" t="s">
        <v>92</v>
      </c>
      <c r="E83" s="154" t="s">
        <v>242</v>
      </c>
      <c r="F83" s="154" t="s">
        <v>216</v>
      </c>
      <c r="G83" s="154" t="s">
        <v>217</v>
      </c>
      <c r="H83" s="157">
        <v>38000</v>
      </c>
      <c r="I83" s="66">
        <v>38000</v>
      </c>
      <c r="J83" s="66">
        <v>6250</v>
      </c>
      <c r="K83" s="154"/>
      <c r="L83" s="66">
        <v>31750</v>
      </c>
      <c r="M83" s="154"/>
      <c r="N83" s="66"/>
      <c r="O83" s="66"/>
      <c r="P83" s="154"/>
      <c r="Q83" s="66"/>
      <c r="R83" s="66"/>
      <c r="S83" s="66"/>
      <c r="T83" s="66"/>
      <c r="U83" s="66"/>
      <c r="V83" s="66"/>
      <c r="W83" s="66"/>
    </row>
    <row r="84" ht="20.25" customHeight="1" spans="1:23">
      <c r="A84" s="154" t="str">
        <f t="shared" si="2"/>
        <v>       玉溪市科学技术创新发展中心</v>
      </c>
      <c r="B84" s="154" t="s">
        <v>258</v>
      </c>
      <c r="C84" s="154" t="s">
        <v>201</v>
      </c>
      <c r="D84" s="154" t="s">
        <v>97</v>
      </c>
      <c r="E84" s="154" t="s">
        <v>249</v>
      </c>
      <c r="F84" s="154" t="s">
        <v>216</v>
      </c>
      <c r="G84" s="154" t="s">
        <v>217</v>
      </c>
      <c r="H84" s="157">
        <v>2400</v>
      </c>
      <c r="I84" s="66">
        <v>2400</v>
      </c>
      <c r="J84" s="66">
        <v>2400</v>
      </c>
      <c r="K84" s="154"/>
      <c r="L84" s="66"/>
      <c r="M84" s="154"/>
      <c r="N84" s="66"/>
      <c r="O84" s="66"/>
      <c r="P84" s="154"/>
      <c r="Q84" s="66"/>
      <c r="R84" s="66"/>
      <c r="S84" s="66"/>
      <c r="T84" s="66"/>
      <c r="U84" s="66"/>
      <c r="V84" s="66"/>
      <c r="W84" s="66"/>
    </row>
    <row r="85" ht="20.25" customHeight="1" spans="1:23">
      <c r="A85" s="154" t="str">
        <f t="shared" si="2"/>
        <v>       玉溪市科学技术创新发展中心</v>
      </c>
      <c r="B85" s="154" t="s">
        <v>259</v>
      </c>
      <c r="C85" s="154" t="s">
        <v>241</v>
      </c>
      <c r="D85" s="154" t="s">
        <v>92</v>
      </c>
      <c r="E85" s="154" t="s">
        <v>242</v>
      </c>
      <c r="F85" s="154" t="s">
        <v>158</v>
      </c>
      <c r="G85" s="154" t="s">
        <v>159</v>
      </c>
      <c r="H85" s="157">
        <v>537168</v>
      </c>
      <c r="I85" s="66">
        <v>537168</v>
      </c>
      <c r="J85" s="66">
        <v>235011</v>
      </c>
      <c r="K85" s="154"/>
      <c r="L85" s="66">
        <v>302157</v>
      </c>
      <c r="M85" s="154"/>
      <c r="N85" s="66"/>
      <c r="O85" s="66"/>
      <c r="P85" s="154"/>
      <c r="Q85" s="66"/>
      <c r="R85" s="66"/>
      <c r="S85" s="66"/>
      <c r="T85" s="66"/>
      <c r="U85" s="66"/>
      <c r="V85" s="66"/>
      <c r="W85" s="66"/>
    </row>
    <row r="86" ht="20.25" customHeight="1" spans="1:23">
      <c r="A86" s="154" t="str">
        <f t="shared" si="2"/>
        <v>       玉溪市科学技术创新发展中心</v>
      </c>
      <c r="B86" s="154" t="s">
        <v>259</v>
      </c>
      <c r="C86" s="154" t="s">
        <v>241</v>
      </c>
      <c r="D86" s="154" t="s">
        <v>92</v>
      </c>
      <c r="E86" s="154" t="s">
        <v>242</v>
      </c>
      <c r="F86" s="154" t="s">
        <v>160</v>
      </c>
      <c r="G86" s="154" t="s">
        <v>161</v>
      </c>
      <c r="H86" s="157">
        <v>120</v>
      </c>
      <c r="I86" s="66">
        <v>120</v>
      </c>
      <c r="J86" s="66">
        <v>52.5</v>
      </c>
      <c r="K86" s="154"/>
      <c r="L86" s="66">
        <v>67.5</v>
      </c>
      <c r="M86" s="154"/>
      <c r="N86" s="66"/>
      <c r="O86" s="66"/>
      <c r="P86" s="154"/>
      <c r="Q86" s="66"/>
      <c r="R86" s="66"/>
      <c r="S86" s="66"/>
      <c r="T86" s="66"/>
      <c r="U86" s="66"/>
      <c r="V86" s="66"/>
      <c r="W86" s="66"/>
    </row>
    <row r="87" ht="20.25" customHeight="1" spans="1:23">
      <c r="A87" s="154" t="str">
        <f t="shared" si="2"/>
        <v>       玉溪市科学技术创新发展中心</v>
      </c>
      <c r="B87" s="154" t="s">
        <v>259</v>
      </c>
      <c r="C87" s="154" t="s">
        <v>241</v>
      </c>
      <c r="D87" s="154" t="s">
        <v>92</v>
      </c>
      <c r="E87" s="154" t="s">
        <v>242</v>
      </c>
      <c r="F87" s="154" t="s">
        <v>243</v>
      </c>
      <c r="G87" s="154" t="s">
        <v>244</v>
      </c>
      <c r="H87" s="157">
        <v>222840</v>
      </c>
      <c r="I87" s="66">
        <v>222840</v>
      </c>
      <c r="J87" s="66">
        <v>97492.5</v>
      </c>
      <c r="K87" s="154"/>
      <c r="L87" s="66">
        <v>125347.5</v>
      </c>
      <c r="M87" s="154"/>
      <c r="N87" s="66"/>
      <c r="O87" s="66"/>
      <c r="P87" s="154"/>
      <c r="Q87" s="66"/>
      <c r="R87" s="66"/>
      <c r="S87" s="66"/>
      <c r="T87" s="66"/>
      <c r="U87" s="66"/>
      <c r="V87" s="66"/>
      <c r="W87" s="66"/>
    </row>
    <row r="88" ht="20.25" customHeight="1" spans="1:23">
      <c r="A88" s="154" t="str">
        <f t="shared" si="2"/>
        <v>       玉溪市科学技术创新发展中心</v>
      </c>
      <c r="B88" s="154" t="s">
        <v>259</v>
      </c>
      <c r="C88" s="154" t="s">
        <v>241</v>
      </c>
      <c r="D88" s="154" t="s">
        <v>109</v>
      </c>
      <c r="E88" s="154" t="s">
        <v>162</v>
      </c>
      <c r="F88" s="154" t="s">
        <v>160</v>
      </c>
      <c r="G88" s="154" t="s">
        <v>161</v>
      </c>
      <c r="H88" s="157">
        <v>16092</v>
      </c>
      <c r="I88" s="66">
        <v>16092</v>
      </c>
      <c r="J88" s="66"/>
      <c r="K88" s="154"/>
      <c r="L88" s="66">
        <v>16092</v>
      </c>
      <c r="M88" s="154"/>
      <c r="N88" s="66"/>
      <c r="O88" s="66"/>
      <c r="P88" s="154"/>
      <c r="Q88" s="66"/>
      <c r="R88" s="66"/>
      <c r="S88" s="66"/>
      <c r="T88" s="66"/>
      <c r="U88" s="66"/>
      <c r="V88" s="66"/>
      <c r="W88" s="66"/>
    </row>
    <row r="89" ht="20.25" customHeight="1" spans="1:23">
      <c r="A89" s="154" t="str">
        <f t="shared" si="2"/>
        <v>       玉溪市科学技术创新发展中心</v>
      </c>
      <c r="B89" s="154" t="s">
        <v>260</v>
      </c>
      <c r="C89" s="154" t="s">
        <v>164</v>
      </c>
      <c r="D89" s="154" t="s">
        <v>92</v>
      </c>
      <c r="E89" s="154" t="s">
        <v>242</v>
      </c>
      <c r="F89" s="154" t="s">
        <v>165</v>
      </c>
      <c r="G89" s="154" t="s">
        <v>166</v>
      </c>
      <c r="H89" s="157">
        <v>8711</v>
      </c>
      <c r="I89" s="66">
        <v>8711</v>
      </c>
      <c r="J89" s="66">
        <v>2177.75</v>
      </c>
      <c r="K89" s="154"/>
      <c r="L89" s="66">
        <v>6533.25</v>
      </c>
      <c r="M89" s="154"/>
      <c r="N89" s="66"/>
      <c r="O89" s="66"/>
      <c r="P89" s="154"/>
      <c r="Q89" s="66"/>
      <c r="R89" s="66"/>
      <c r="S89" s="66"/>
      <c r="T89" s="66"/>
      <c r="U89" s="66"/>
      <c r="V89" s="66"/>
      <c r="W89" s="66"/>
    </row>
    <row r="90" ht="20.25" customHeight="1" spans="1:23">
      <c r="A90" s="154" t="str">
        <f t="shared" si="2"/>
        <v>       玉溪市科学技术创新发展中心</v>
      </c>
      <c r="B90" s="154" t="s">
        <v>260</v>
      </c>
      <c r="C90" s="154" t="s">
        <v>164</v>
      </c>
      <c r="D90" s="154" t="s">
        <v>98</v>
      </c>
      <c r="E90" s="154" t="s">
        <v>167</v>
      </c>
      <c r="F90" s="154" t="s">
        <v>168</v>
      </c>
      <c r="G90" s="154" t="s">
        <v>169</v>
      </c>
      <c r="H90" s="157">
        <v>191946.24</v>
      </c>
      <c r="I90" s="66">
        <v>191946.24</v>
      </c>
      <c r="J90" s="66">
        <v>47986.56</v>
      </c>
      <c r="K90" s="154"/>
      <c r="L90" s="66">
        <v>143959.68</v>
      </c>
      <c r="M90" s="154"/>
      <c r="N90" s="66"/>
      <c r="O90" s="66"/>
      <c r="P90" s="154"/>
      <c r="Q90" s="66"/>
      <c r="R90" s="66"/>
      <c r="S90" s="66"/>
      <c r="T90" s="66"/>
      <c r="U90" s="66"/>
      <c r="V90" s="66"/>
      <c r="W90" s="66"/>
    </row>
    <row r="91" ht="20.25" customHeight="1" spans="1:23">
      <c r="A91" s="154" t="str">
        <f t="shared" si="2"/>
        <v>       玉溪市科学技术创新发展中心</v>
      </c>
      <c r="B91" s="154" t="s">
        <v>260</v>
      </c>
      <c r="C91" s="154" t="s">
        <v>164</v>
      </c>
      <c r="D91" s="154" t="s">
        <v>103</v>
      </c>
      <c r="E91" s="154" t="s">
        <v>246</v>
      </c>
      <c r="F91" s="154" t="s">
        <v>171</v>
      </c>
      <c r="G91" s="154" t="s">
        <v>172</v>
      </c>
      <c r="H91" s="157">
        <v>99572.11</v>
      </c>
      <c r="I91" s="66">
        <v>99572.11</v>
      </c>
      <c r="J91" s="66">
        <v>24893.03</v>
      </c>
      <c r="K91" s="154"/>
      <c r="L91" s="66">
        <v>74679.08</v>
      </c>
      <c r="M91" s="154"/>
      <c r="N91" s="66"/>
      <c r="O91" s="66"/>
      <c r="P91" s="154"/>
      <c r="Q91" s="66"/>
      <c r="R91" s="66"/>
      <c r="S91" s="66"/>
      <c r="T91" s="66"/>
      <c r="U91" s="66"/>
      <c r="V91" s="66"/>
      <c r="W91" s="66"/>
    </row>
    <row r="92" ht="20.25" customHeight="1" spans="1:23">
      <c r="A92" s="154" t="str">
        <f t="shared" si="2"/>
        <v>       玉溪市科学技术创新发展中心</v>
      </c>
      <c r="B92" s="154" t="s">
        <v>260</v>
      </c>
      <c r="C92" s="154" t="s">
        <v>164</v>
      </c>
      <c r="D92" s="154" t="s">
        <v>104</v>
      </c>
      <c r="E92" s="154" t="s">
        <v>173</v>
      </c>
      <c r="F92" s="154" t="s">
        <v>174</v>
      </c>
      <c r="G92" s="154" t="s">
        <v>175</v>
      </c>
      <c r="H92" s="157">
        <v>74383.2</v>
      </c>
      <c r="I92" s="66">
        <v>74383.2</v>
      </c>
      <c r="J92" s="66">
        <v>18595.8</v>
      </c>
      <c r="K92" s="154"/>
      <c r="L92" s="66">
        <v>55787.4</v>
      </c>
      <c r="M92" s="154"/>
      <c r="N92" s="66"/>
      <c r="O92" s="66"/>
      <c r="P92" s="154"/>
      <c r="Q92" s="66"/>
      <c r="R92" s="66"/>
      <c r="S92" s="66"/>
      <c r="T92" s="66"/>
      <c r="U92" s="66"/>
      <c r="V92" s="66"/>
      <c r="W92" s="66"/>
    </row>
    <row r="93" ht="20.25" customHeight="1" spans="1:23">
      <c r="A93" s="154" t="str">
        <f t="shared" si="2"/>
        <v>       玉溪市科学技术创新发展中心</v>
      </c>
      <c r="B93" s="154" t="s">
        <v>260</v>
      </c>
      <c r="C93" s="154" t="s">
        <v>164</v>
      </c>
      <c r="D93" s="154" t="s">
        <v>105</v>
      </c>
      <c r="E93" s="154" t="s">
        <v>176</v>
      </c>
      <c r="F93" s="154" t="s">
        <v>165</v>
      </c>
      <c r="G93" s="154" t="s">
        <v>166</v>
      </c>
      <c r="H93" s="157">
        <v>11110.62</v>
      </c>
      <c r="I93" s="66">
        <v>11110.62</v>
      </c>
      <c r="J93" s="66">
        <v>7421.66</v>
      </c>
      <c r="K93" s="154"/>
      <c r="L93" s="66">
        <v>3688.96</v>
      </c>
      <c r="M93" s="154"/>
      <c r="N93" s="66"/>
      <c r="O93" s="66"/>
      <c r="P93" s="154"/>
      <c r="Q93" s="66"/>
      <c r="R93" s="66"/>
      <c r="S93" s="66"/>
      <c r="T93" s="66"/>
      <c r="U93" s="66"/>
      <c r="V93" s="66"/>
      <c r="W93" s="66"/>
    </row>
    <row r="94" ht="20.25" customHeight="1" spans="1:23">
      <c r="A94" s="154" t="str">
        <f t="shared" si="2"/>
        <v>       玉溪市科学技术创新发展中心</v>
      </c>
      <c r="B94" s="154" t="s">
        <v>261</v>
      </c>
      <c r="C94" s="154" t="s">
        <v>178</v>
      </c>
      <c r="D94" s="154" t="s">
        <v>108</v>
      </c>
      <c r="E94" s="154" t="s">
        <v>178</v>
      </c>
      <c r="F94" s="154" t="s">
        <v>179</v>
      </c>
      <c r="G94" s="154" t="s">
        <v>178</v>
      </c>
      <c r="H94" s="157">
        <v>207348</v>
      </c>
      <c r="I94" s="66">
        <v>207348</v>
      </c>
      <c r="J94" s="66">
        <v>51837</v>
      </c>
      <c r="K94" s="154"/>
      <c r="L94" s="66">
        <v>155511</v>
      </c>
      <c r="M94" s="154"/>
      <c r="N94" s="66"/>
      <c r="O94" s="66"/>
      <c r="P94" s="154"/>
      <c r="Q94" s="66"/>
      <c r="R94" s="66"/>
      <c r="S94" s="66"/>
      <c r="T94" s="66"/>
      <c r="U94" s="66"/>
      <c r="V94" s="66"/>
      <c r="W94" s="66"/>
    </row>
    <row r="95" ht="20.25" customHeight="1" spans="1:23">
      <c r="A95" s="154" t="str">
        <f t="shared" si="2"/>
        <v>       玉溪市科学技术创新发展中心</v>
      </c>
      <c r="B95" s="154" t="s">
        <v>262</v>
      </c>
      <c r="C95" s="154" t="s">
        <v>181</v>
      </c>
      <c r="D95" s="154" t="s">
        <v>97</v>
      </c>
      <c r="E95" s="154" t="s">
        <v>249</v>
      </c>
      <c r="F95" s="154" t="s">
        <v>183</v>
      </c>
      <c r="G95" s="154" t="s">
        <v>184</v>
      </c>
      <c r="H95" s="157">
        <v>105600</v>
      </c>
      <c r="I95" s="66">
        <v>105600</v>
      </c>
      <c r="J95" s="66">
        <v>105600</v>
      </c>
      <c r="K95" s="154"/>
      <c r="L95" s="66"/>
      <c r="M95" s="154"/>
      <c r="N95" s="66"/>
      <c r="O95" s="66"/>
      <c r="P95" s="154"/>
      <c r="Q95" s="66"/>
      <c r="R95" s="66"/>
      <c r="S95" s="66"/>
      <c r="T95" s="66"/>
      <c r="U95" s="66"/>
      <c r="V95" s="66"/>
      <c r="W95" s="66"/>
    </row>
    <row r="96" ht="20.25" customHeight="1" spans="1:23">
      <c r="A96" s="154" t="str">
        <f t="shared" si="2"/>
        <v>       玉溪市科学技术创新发展中心</v>
      </c>
      <c r="B96" s="154" t="s">
        <v>263</v>
      </c>
      <c r="C96" s="154" t="s">
        <v>132</v>
      </c>
      <c r="D96" s="154" t="s">
        <v>92</v>
      </c>
      <c r="E96" s="154" t="s">
        <v>242</v>
      </c>
      <c r="F96" s="154" t="s">
        <v>237</v>
      </c>
      <c r="G96" s="154" t="s">
        <v>132</v>
      </c>
      <c r="H96" s="157">
        <v>2200</v>
      </c>
      <c r="I96" s="66">
        <v>2200</v>
      </c>
      <c r="J96" s="66"/>
      <c r="K96" s="154"/>
      <c r="L96" s="66">
        <v>2200</v>
      </c>
      <c r="M96" s="154"/>
      <c r="N96" s="66"/>
      <c r="O96" s="66"/>
      <c r="P96" s="154"/>
      <c r="Q96" s="66"/>
      <c r="R96" s="66"/>
      <c r="S96" s="66"/>
      <c r="T96" s="66"/>
      <c r="U96" s="66"/>
      <c r="V96" s="66"/>
      <c r="W96" s="66"/>
    </row>
    <row r="97" ht="20.25" customHeight="1" spans="1:23">
      <c r="A97" s="154" t="str">
        <f t="shared" si="2"/>
        <v>       玉溪市科学技术创新发展中心</v>
      </c>
      <c r="B97" s="154" t="s">
        <v>264</v>
      </c>
      <c r="C97" s="154" t="s">
        <v>254</v>
      </c>
      <c r="D97" s="154" t="s">
        <v>92</v>
      </c>
      <c r="E97" s="154" t="s">
        <v>242</v>
      </c>
      <c r="F97" s="154" t="s">
        <v>243</v>
      </c>
      <c r="G97" s="154" t="s">
        <v>244</v>
      </c>
      <c r="H97" s="157">
        <v>592800</v>
      </c>
      <c r="I97" s="66">
        <v>592800</v>
      </c>
      <c r="J97" s="66">
        <v>592800</v>
      </c>
      <c r="K97" s="154"/>
      <c r="L97" s="66"/>
      <c r="M97" s="154"/>
      <c r="N97" s="66"/>
      <c r="O97" s="66"/>
      <c r="P97" s="154"/>
      <c r="Q97" s="66"/>
      <c r="R97" s="66"/>
      <c r="S97" s="66"/>
      <c r="T97" s="66"/>
      <c r="U97" s="66"/>
      <c r="V97" s="66"/>
      <c r="W97" s="66"/>
    </row>
    <row r="98" ht="20.25" customHeight="1" spans="1:23">
      <c r="A98" s="154" t="str">
        <f t="shared" si="2"/>
        <v>       玉溪市科学技术创新发展中心</v>
      </c>
      <c r="B98" s="154" t="s">
        <v>265</v>
      </c>
      <c r="C98" s="154" t="s">
        <v>256</v>
      </c>
      <c r="D98" s="154" t="s">
        <v>92</v>
      </c>
      <c r="E98" s="154" t="s">
        <v>242</v>
      </c>
      <c r="F98" s="154" t="s">
        <v>243</v>
      </c>
      <c r="G98" s="154" t="s">
        <v>244</v>
      </c>
      <c r="H98" s="157">
        <v>300000</v>
      </c>
      <c r="I98" s="66">
        <v>300000</v>
      </c>
      <c r="J98" s="66"/>
      <c r="K98" s="154"/>
      <c r="L98" s="66">
        <v>300000</v>
      </c>
      <c r="M98" s="154"/>
      <c r="N98" s="66"/>
      <c r="O98" s="66"/>
      <c r="P98" s="154"/>
      <c r="Q98" s="66"/>
      <c r="R98" s="66"/>
      <c r="S98" s="66"/>
      <c r="T98" s="66"/>
      <c r="U98" s="66"/>
      <c r="V98" s="66"/>
      <c r="W98" s="66"/>
    </row>
    <row r="99" ht="20.25" customHeight="1" spans="1:23">
      <c r="A99" s="156" t="s">
        <v>30</v>
      </c>
      <c r="B99" s="156"/>
      <c r="C99" s="156"/>
      <c r="D99" s="156"/>
      <c r="E99" s="156"/>
      <c r="F99" s="156"/>
      <c r="G99" s="156"/>
      <c r="H99" s="66">
        <v>9950849.22</v>
      </c>
      <c r="I99" s="66">
        <v>9950849.22</v>
      </c>
      <c r="J99" s="66">
        <v>4474050</v>
      </c>
      <c r="K99" s="66"/>
      <c r="L99" s="66">
        <v>5476799.22</v>
      </c>
      <c r="M99" s="66"/>
      <c r="N99" s="66"/>
      <c r="O99" s="66"/>
      <c r="P99" s="66"/>
      <c r="Q99" s="66"/>
      <c r="R99" s="66"/>
      <c r="S99" s="66"/>
      <c r="T99" s="66"/>
      <c r="U99" s="66"/>
      <c r="V99" s="66"/>
      <c r="W99" s="66"/>
    </row>
  </sheetData>
  <mergeCells count="17">
    <mergeCell ref="A2:W2"/>
    <mergeCell ref="A3:W3"/>
    <mergeCell ref="A4:V4"/>
    <mergeCell ref="H5:W5"/>
    <mergeCell ref="I6:M6"/>
    <mergeCell ref="N6:P6"/>
    <mergeCell ref="R6:W6"/>
    <mergeCell ref="A99:G99"/>
    <mergeCell ref="A5:A7"/>
    <mergeCell ref="B5:B7"/>
    <mergeCell ref="C5:C7"/>
    <mergeCell ref="D5:D7"/>
    <mergeCell ref="E5:E7"/>
    <mergeCell ref="F5:F7"/>
    <mergeCell ref="G5:G7"/>
    <mergeCell ref="H6:H7"/>
    <mergeCell ref="Q6:Q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7"/>
  <sheetViews>
    <sheetView showZeros="0" topLeftCell="F1" workbookViewId="0">
      <pane ySplit="1" topLeftCell="A2" activePane="bottomLeft" state="frozen"/>
      <selection/>
      <selection pane="bottomLeft" activeCell="H17" sqref="H17"/>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5"/>
      <c r="E2" s="145"/>
      <c r="F2" s="145"/>
      <c r="G2" s="145"/>
      <c r="H2" s="145"/>
      <c r="K2" s="135"/>
      <c r="N2" s="135"/>
      <c r="O2" s="135"/>
      <c r="P2" s="135"/>
      <c r="U2" s="150"/>
      <c r="W2" s="136" t="s">
        <v>266</v>
      </c>
    </row>
    <row r="3" ht="27.75" customHeight="1" spans="1:23">
      <c r="A3" s="34" t="s">
        <v>267</v>
      </c>
      <c r="B3" s="34"/>
      <c r="C3" s="34"/>
      <c r="D3" s="34"/>
      <c r="E3" s="34"/>
      <c r="F3" s="34"/>
      <c r="G3" s="34"/>
      <c r="H3" s="34"/>
      <c r="I3" s="34"/>
      <c r="J3" s="34"/>
      <c r="K3" s="34"/>
      <c r="L3" s="34"/>
      <c r="M3" s="34"/>
      <c r="N3" s="34"/>
      <c r="O3" s="34"/>
      <c r="P3" s="34"/>
      <c r="Q3" s="34"/>
      <c r="R3" s="34"/>
      <c r="S3" s="34"/>
      <c r="T3" s="34"/>
      <c r="U3" s="34"/>
      <c r="V3" s="34"/>
      <c r="W3" s="34"/>
    </row>
    <row r="4" ht="13.5" customHeight="1" spans="1:23">
      <c r="A4" s="6" t="str">
        <f t="shared" ref="A4:B4" si="0">"单位名称："&amp;"玉溪市科学技术局"</f>
        <v>单位名称：玉溪市科学技术局</v>
      </c>
      <c r="B4" s="146" t="str">
        <f t="shared" si="0"/>
        <v>单位名称：玉溪市科学技术局</v>
      </c>
      <c r="C4" s="146"/>
      <c r="D4" s="146"/>
      <c r="E4" s="146"/>
      <c r="F4" s="146"/>
      <c r="G4" s="146"/>
      <c r="H4" s="146"/>
      <c r="I4" s="146"/>
      <c r="J4" s="8"/>
      <c r="K4" s="8"/>
      <c r="L4" s="8"/>
      <c r="M4" s="8"/>
      <c r="N4" s="8"/>
      <c r="O4" s="8"/>
      <c r="P4" s="8"/>
      <c r="Q4" s="8"/>
      <c r="U4" s="150"/>
      <c r="W4" s="139" t="s">
        <v>2</v>
      </c>
    </row>
    <row r="5" ht="21.75" customHeight="1" spans="1:23">
      <c r="A5" s="10" t="s">
        <v>268</v>
      </c>
      <c r="B5" s="10" t="s">
        <v>137</v>
      </c>
      <c r="C5" s="10" t="s">
        <v>138</v>
      </c>
      <c r="D5" s="10" t="s">
        <v>269</v>
      </c>
      <c r="E5" s="11" t="s">
        <v>139</v>
      </c>
      <c r="F5" s="11" t="s">
        <v>140</v>
      </c>
      <c r="G5" s="11" t="s">
        <v>141</v>
      </c>
      <c r="H5" s="11" t="s">
        <v>142</v>
      </c>
      <c r="I5" s="21" t="s">
        <v>30</v>
      </c>
      <c r="J5" s="21" t="s">
        <v>270</v>
      </c>
      <c r="K5" s="21"/>
      <c r="L5" s="21"/>
      <c r="M5" s="21"/>
      <c r="N5" s="21" t="s">
        <v>144</v>
      </c>
      <c r="O5" s="21"/>
      <c r="P5" s="21"/>
      <c r="Q5" s="11" t="s">
        <v>36</v>
      </c>
      <c r="R5" s="12" t="s">
        <v>271</v>
      </c>
      <c r="S5" s="13"/>
      <c r="T5" s="13"/>
      <c r="U5" s="13"/>
      <c r="V5" s="13"/>
      <c r="W5" s="14"/>
    </row>
    <row r="6" ht="21.75" customHeight="1" spans="1:23">
      <c r="A6" s="15"/>
      <c r="B6" s="15"/>
      <c r="C6" s="15"/>
      <c r="D6" s="15"/>
      <c r="E6" s="16"/>
      <c r="F6" s="16"/>
      <c r="G6" s="16"/>
      <c r="H6" s="16"/>
      <c r="I6" s="21"/>
      <c r="J6" s="149" t="s">
        <v>33</v>
      </c>
      <c r="K6" s="149"/>
      <c r="L6" s="149" t="s">
        <v>34</v>
      </c>
      <c r="M6" s="149" t="s">
        <v>35</v>
      </c>
      <c r="N6" s="11" t="s">
        <v>33</v>
      </c>
      <c r="O6" s="11" t="s">
        <v>34</v>
      </c>
      <c r="P6" s="11" t="s">
        <v>35</v>
      </c>
      <c r="Q6" s="16"/>
      <c r="R6" s="11" t="s">
        <v>32</v>
      </c>
      <c r="S6" s="11" t="s">
        <v>39</v>
      </c>
      <c r="T6" s="11" t="s">
        <v>150</v>
      </c>
      <c r="U6" s="11" t="s">
        <v>41</v>
      </c>
      <c r="V6" s="11" t="s">
        <v>42</v>
      </c>
      <c r="W6" s="11" t="s">
        <v>43</v>
      </c>
    </row>
    <row r="7" ht="40.5" customHeight="1" spans="1:23">
      <c r="A7" s="18"/>
      <c r="B7" s="18"/>
      <c r="C7" s="18"/>
      <c r="D7" s="18"/>
      <c r="E7" s="19"/>
      <c r="F7" s="19"/>
      <c r="G7" s="19"/>
      <c r="H7" s="19"/>
      <c r="I7" s="21"/>
      <c r="J7" s="149" t="s">
        <v>32</v>
      </c>
      <c r="K7" s="149" t="s">
        <v>272</v>
      </c>
      <c r="L7" s="149"/>
      <c r="M7" s="149"/>
      <c r="N7" s="19"/>
      <c r="O7" s="19"/>
      <c r="P7" s="19"/>
      <c r="Q7" s="19"/>
      <c r="R7" s="19"/>
      <c r="S7" s="19"/>
      <c r="T7" s="19"/>
      <c r="U7" s="20"/>
      <c r="V7" s="19"/>
      <c r="W7" s="19"/>
    </row>
    <row r="8" ht="15" customHeight="1" spans="1:23">
      <c r="A8" s="147">
        <v>1</v>
      </c>
      <c r="B8" s="147">
        <v>2</v>
      </c>
      <c r="C8" s="147">
        <v>3</v>
      </c>
      <c r="D8" s="147">
        <v>4</v>
      </c>
      <c r="E8" s="147">
        <v>5</v>
      </c>
      <c r="F8" s="147">
        <v>6</v>
      </c>
      <c r="G8" s="147">
        <v>7</v>
      </c>
      <c r="H8" s="147">
        <v>8</v>
      </c>
      <c r="I8" s="147">
        <v>9</v>
      </c>
      <c r="J8" s="147">
        <v>10</v>
      </c>
      <c r="K8" s="147">
        <v>11</v>
      </c>
      <c r="L8" s="147">
        <v>12</v>
      </c>
      <c r="M8" s="147">
        <v>13</v>
      </c>
      <c r="N8" s="147">
        <v>14</v>
      </c>
      <c r="O8" s="147">
        <v>15</v>
      </c>
      <c r="P8" s="147">
        <v>16</v>
      </c>
      <c r="Q8" s="147">
        <v>17</v>
      </c>
      <c r="R8" s="147">
        <v>18</v>
      </c>
      <c r="S8" s="147">
        <v>19</v>
      </c>
      <c r="T8" s="147">
        <v>20</v>
      </c>
      <c r="U8" s="147">
        <v>21</v>
      </c>
      <c r="V8" s="147">
        <v>22</v>
      </c>
      <c r="W8" s="147">
        <v>23</v>
      </c>
    </row>
    <row r="9" ht="32.9" customHeight="1" spans="1:23">
      <c r="A9" s="28"/>
      <c r="B9" s="148"/>
      <c r="C9" s="28" t="s">
        <v>273</v>
      </c>
      <c r="D9" s="28"/>
      <c r="E9" s="28"/>
      <c r="F9" s="28"/>
      <c r="G9" s="28"/>
      <c r="H9" s="28"/>
      <c r="I9" s="47">
        <v>1460000</v>
      </c>
      <c r="J9" s="47">
        <v>1460000</v>
      </c>
      <c r="K9" s="47">
        <v>1460000</v>
      </c>
      <c r="L9" s="47"/>
      <c r="M9" s="47"/>
      <c r="N9" s="47"/>
      <c r="O9" s="47"/>
      <c r="P9" s="47"/>
      <c r="Q9" s="47"/>
      <c r="R9" s="47"/>
      <c r="S9" s="47"/>
      <c r="T9" s="47"/>
      <c r="U9" s="47"/>
      <c r="V9" s="47"/>
      <c r="W9" s="47"/>
    </row>
    <row r="10" ht="32.9" customHeight="1" spans="1:23">
      <c r="A10" s="28" t="s">
        <v>274</v>
      </c>
      <c r="B10" s="148" t="s">
        <v>275</v>
      </c>
      <c r="C10" s="28" t="s">
        <v>273</v>
      </c>
      <c r="D10" s="28" t="s">
        <v>64</v>
      </c>
      <c r="E10" s="28" t="s">
        <v>93</v>
      </c>
      <c r="F10" s="28" t="s">
        <v>276</v>
      </c>
      <c r="G10" s="28" t="s">
        <v>277</v>
      </c>
      <c r="H10" s="28" t="s">
        <v>278</v>
      </c>
      <c r="I10" s="47">
        <v>1427500</v>
      </c>
      <c r="J10" s="47">
        <v>1427500</v>
      </c>
      <c r="K10" s="47">
        <v>1427500</v>
      </c>
      <c r="L10" s="47"/>
      <c r="M10" s="47"/>
      <c r="N10" s="47"/>
      <c r="O10" s="47"/>
      <c r="P10" s="47"/>
      <c r="Q10" s="47"/>
      <c r="R10" s="47"/>
      <c r="S10" s="47"/>
      <c r="T10" s="47"/>
      <c r="U10" s="47"/>
      <c r="V10" s="47"/>
      <c r="W10" s="47"/>
    </row>
    <row r="11" ht="32.9" customHeight="1" spans="1:23">
      <c r="A11" s="28" t="s">
        <v>274</v>
      </c>
      <c r="B11" s="148" t="s">
        <v>275</v>
      </c>
      <c r="C11" s="28" t="s">
        <v>273</v>
      </c>
      <c r="D11" s="28" t="s">
        <v>64</v>
      </c>
      <c r="E11" s="28" t="s">
        <v>93</v>
      </c>
      <c r="F11" s="28" t="s">
        <v>276</v>
      </c>
      <c r="G11" s="28" t="s">
        <v>279</v>
      </c>
      <c r="H11" s="28" t="s">
        <v>280</v>
      </c>
      <c r="I11" s="47">
        <v>32500</v>
      </c>
      <c r="J11" s="47">
        <v>32500</v>
      </c>
      <c r="K11" s="47">
        <v>32500</v>
      </c>
      <c r="L11" s="47"/>
      <c r="M11" s="47"/>
      <c r="N11" s="47"/>
      <c r="O11" s="47"/>
      <c r="P11" s="47"/>
      <c r="Q11" s="47"/>
      <c r="R11" s="47"/>
      <c r="S11" s="47"/>
      <c r="T11" s="47"/>
      <c r="U11" s="47"/>
      <c r="V11" s="47"/>
      <c r="W11" s="47"/>
    </row>
    <row r="12" ht="32.9" customHeight="1" spans="1:23">
      <c r="A12" s="28"/>
      <c r="B12" s="28"/>
      <c r="C12" s="28" t="s">
        <v>281</v>
      </c>
      <c r="D12" s="28"/>
      <c r="E12" s="28"/>
      <c r="F12" s="28"/>
      <c r="G12" s="28"/>
      <c r="H12" s="28"/>
      <c r="I12" s="47">
        <v>2152000</v>
      </c>
      <c r="J12" s="47">
        <v>2152000</v>
      </c>
      <c r="K12" s="47">
        <v>2152000</v>
      </c>
      <c r="L12" s="47"/>
      <c r="M12" s="47"/>
      <c r="N12" s="47"/>
      <c r="O12" s="47"/>
      <c r="P12" s="47"/>
      <c r="Q12" s="47"/>
      <c r="R12" s="47"/>
      <c r="S12" s="47"/>
      <c r="T12" s="47"/>
      <c r="U12" s="47"/>
      <c r="V12" s="47"/>
      <c r="W12" s="47"/>
    </row>
    <row r="13" ht="32.9" customHeight="1" spans="1:23">
      <c r="A13" s="28" t="s">
        <v>274</v>
      </c>
      <c r="B13" s="148" t="s">
        <v>282</v>
      </c>
      <c r="C13" s="28" t="s">
        <v>281</v>
      </c>
      <c r="D13" s="28" t="s">
        <v>64</v>
      </c>
      <c r="E13" s="28" t="s">
        <v>93</v>
      </c>
      <c r="F13" s="28" t="s">
        <v>276</v>
      </c>
      <c r="G13" s="28" t="s">
        <v>283</v>
      </c>
      <c r="H13" s="28" t="s">
        <v>82</v>
      </c>
      <c r="I13" s="47">
        <v>2152000</v>
      </c>
      <c r="J13" s="47">
        <v>2152000</v>
      </c>
      <c r="K13" s="47">
        <v>2152000</v>
      </c>
      <c r="L13" s="47"/>
      <c r="M13" s="47"/>
      <c r="N13" s="47"/>
      <c r="O13" s="47"/>
      <c r="P13" s="47"/>
      <c r="Q13" s="47"/>
      <c r="R13" s="47"/>
      <c r="S13" s="47"/>
      <c r="T13" s="47"/>
      <c r="U13" s="47"/>
      <c r="V13" s="47"/>
      <c r="W13" s="47"/>
    </row>
    <row r="14" ht="32.9" customHeight="1" spans="1:23">
      <c r="A14" s="28"/>
      <c r="B14" s="28"/>
      <c r="C14" s="28" t="s">
        <v>284</v>
      </c>
      <c r="D14" s="28"/>
      <c r="E14" s="28"/>
      <c r="F14" s="28"/>
      <c r="G14" s="28"/>
      <c r="H14" s="28"/>
      <c r="I14" s="47">
        <v>1000000</v>
      </c>
      <c r="J14" s="47">
        <v>1000000</v>
      </c>
      <c r="K14" s="47">
        <v>1000000</v>
      </c>
      <c r="L14" s="47"/>
      <c r="M14" s="47"/>
      <c r="N14" s="47"/>
      <c r="O14" s="47"/>
      <c r="P14" s="47"/>
      <c r="Q14" s="47"/>
      <c r="R14" s="47"/>
      <c r="S14" s="47"/>
      <c r="T14" s="47"/>
      <c r="U14" s="47"/>
      <c r="V14" s="47"/>
      <c r="W14" s="47"/>
    </row>
    <row r="15" ht="32.9" customHeight="1" spans="1:23">
      <c r="A15" s="28" t="s">
        <v>274</v>
      </c>
      <c r="B15" s="148" t="s">
        <v>285</v>
      </c>
      <c r="C15" s="28" t="s">
        <v>284</v>
      </c>
      <c r="D15" s="28" t="s">
        <v>64</v>
      </c>
      <c r="E15" s="28" t="s">
        <v>86</v>
      </c>
      <c r="F15" s="28" t="s">
        <v>220</v>
      </c>
      <c r="G15" s="28" t="s">
        <v>210</v>
      </c>
      <c r="H15" s="28" t="s">
        <v>211</v>
      </c>
      <c r="I15" s="47">
        <v>230000</v>
      </c>
      <c r="J15" s="47">
        <v>230000</v>
      </c>
      <c r="K15" s="47">
        <v>230000</v>
      </c>
      <c r="L15" s="47"/>
      <c r="M15" s="47"/>
      <c r="N15" s="47"/>
      <c r="O15" s="47"/>
      <c r="P15" s="47"/>
      <c r="Q15" s="47"/>
      <c r="R15" s="47"/>
      <c r="S15" s="47"/>
      <c r="T15" s="47"/>
      <c r="U15" s="47"/>
      <c r="V15" s="47"/>
      <c r="W15" s="47"/>
    </row>
    <row r="16" ht="32.9" customHeight="1" spans="1:23">
      <c r="A16" s="28" t="s">
        <v>274</v>
      </c>
      <c r="B16" s="148" t="s">
        <v>285</v>
      </c>
      <c r="C16" s="28" t="s">
        <v>284</v>
      </c>
      <c r="D16" s="28" t="s">
        <v>64</v>
      </c>
      <c r="E16" s="28" t="s">
        <v>86</v>
      </c>
      <c r="F16" s="28" t="s">
        <v>220</v>
      </c>
      <c r="G16" s="28" t="s">
        <v>221</v>
      </c>
      <c r="H16" s="28" t="s">
        <v>222</v>
      </c>
      <c r="I16" s="47">
        <v>120000</v>
      </c>
      <c r="J16" s="47">
        <v>120000</v>
      </c>
      <c r="K16" s="47">
        <v>120000</v>
      </c>
      <c r="L16" s="47"/>
      <c r="M16" s="47"/>
      <c r="N16" s="47"/>
      <c r="O16" s="47"/>
      <c r="P16" s="47"/>
      <c r="Q16" s="47"/>
      <c r="R16" s="47"/>
      <c r="S16" s="47"/>
      <c r="T16" s="47"/>
      <c r="U16" s="47"/>
      <c r="V16" s="47"/>
      <c r="W16" s="47"/>
    </row>
    <row r="17" ht="32.9" customHeight="1" spans="1:23">
      <c r="A17" s="28" t="s">
        <v>274</v>
      </c>
      <c r="B17" s="148" t="s">
        <v>285</v>
      </c>
      <c r="C17" s="28" t="s">
        <v>284</v>
      </c>
      <c r="D17" s="28" t="s">
        <v>64</v>
      </c>
      <c r="E17" s="28" t="s">
        <v>86</v>
      </c>
      <c r="F17" s="28" t="s">
        <v>220</v>
      </c>
      <c r="G17" s="28" t="s">
        <v>223</v>
      </c>
      <c r="H17" s="28" t="s">
        <v>224</v>
      </c>
      <c r="I17" s="47">
        <v>150000</v>
      </c>
      <c r="J17" s="47">
        <v>150000</v>
      </c>
      <c r="K17" s="47">
        <v>150000</v>
      </c>
      <c r="L17" s="47"/>
      <c r="M17" s="47"/>
      <c r="N17" s="47"/>
      <c r="O17" s="47"/>
      <c r="P17" s="47"/>
      <c r="Q17" s="47"/>
      <c r="R17" s="47"/>
      <c r="S17" s="47"/>
      <c r="T17" s="47"/>
      <c r="U17" s="47"/>
      <c r="V17" s="47"/>
      <c r="W17" s="47"/>
    </row>
    <row r="18" ht="32.9" customHeight="1" spans="1:23">
      <c r="A18" s="28" t="s">
        <v>274</v>
      </c>
      <c r="B18" s="148" t="s">
        <v>285</v>
      </c>
      <c r="C18" s="28" t="s">
        <v>284</v>
      </c>
      <c r="D18" s="28" t="s">
        <v>64</v>
      </c>
      <c r="E18" s="28" t="s">
        <v>86</v>
      </c>
      <c r="F18" s="28" t="s">
        <v>220</v>
      </c>
      <c r="G18" s="28" t="s">
        <v>225</v>
      </c>
      <c r="H18" s="28" t="s">
        <v>226</v>
      </c>
      <c r="I18" s="47">
        <v>500000</v>
      </c>
      <c r="J18" s="47">
        <v>500000</v>
      </c>
      <c r="K18" s="47">
        <v>500000</v>
      </c>
      <c r="L18" s="47"/>
      <c r="M18" s="47"/>
      <c r="N18" s="47"/>
      <c r="O18" s="47"/>
      <c r="P18" s="47"/>
      <c r="Q18" s="47"/>
      <c r="R18" s="47"/>
      <c r="S18" s="47"/>
      <c r="T18" s="47"/>
      <c r="U18" s="47"/>
      <c r="V18" s="47"/>
      <c r="W18" s="47"/>
    </row>
    <row r="19" ht="32.9" customHeight="1" spans="1:23">
      <c r="A19" s="28"/>
      <c r="B19" s="28"/>
      <c r="C19" s="28" t="s">
        <v>286</v>
      </c>
      <c r="D19" s="28"/>
      <c r="E19" s="28"/>
      <c r="F19" s="28"/>
      <c r="G19" s="28"/>
      <c r="H19" s="28"/>
      <c r="I19" s="47">
        <v>90000</v>
      </c>
      <c r="J19" s="47">
        <v>90000</v>
      </c>
      <c r="K19" s="47">
        <v>90000</v>
      </c>
      <c r="L19" s="47"/>
      <c r="M19" s="47"/>
      <c r="N19" s="47"/>
      <c r="O19" s="47"/>
      <c r="P19" s="47"/>
      <c r="Q19" s="47"/>
      <c r="R19" s="47"/>
      <c r="S19" s="47"/>
      <c r="T19" s="47"/>
      <c r="U19" s="47"/>
      <c r="V19" s="47"/>
      <c r="W19" s="47"/>
    </row>
    <row r="20" ht="32.9" customHeight="1" spans="1:23">
      <c r="A20" s="28" t="s">
        <v>274</v>
      </c>
      <c r="B20" s="148" t="s">
        <v>287</v>
      </c>
      <c r="C20" s="28" t="s">
        <v>286</v>
      </c>
      <c r="D20" s="28" t="s">
        <v>64</v>
      </c>
      <c r="E20" s="28" t="s">
        <v>88</v>
      </c>
      <c r="F20" s="28" t="s">
        <v>288</v>
      </c>
      <c r="G20" s="28" t="s">
        <v>277</v>
      </c>
      <c r="H20" s="28" t="s">
        <v>278</v>
      </c>
      <c r="I20" s="47">
        <v>90000</v>
      </c>
      <c r="J20" s="47">
        <v>90000</v>
      </c>
      <c r="K20" s="47">
        <v>90000</v>
      </c>
      <c r="L20" s="47"/>
      <c r="M20" s="47"/>
      <c r="N20" s="47"/>
      <c r="O20" s="47"/>
      <c r="P20" s="47"/>
      <c r="Q20" s="47"/>
      <c r="R20" s="47"/>
      <c r="S20" s="47"/>
      <c r="T20" s="47"/>
      <c r="U20" s="47"/>
      <c r="V20" s="47"/>
      <c r="W20" s="47"/>
    </row>
    <row r="21" ht="32.9" customHeight="1" spans="1:23">
      <c r="A21" s="28"/>
      <c r="B21" s="28"/>
      <c r="C21" s="28" t="s">
        <v>289</v>
      </c>
      <c r="D21" s="28"/>
      <c r="E21" s="28"/>
      <c r="F21" s="28"/>
      <c r="G21" s="28"/>
      <c r="H21" s="28"/>
      <c r="I21" s="47">
        <v>410000</v>
      </c>
      <c r="J21" s="47">
        <v>410000</v>
      </c>
      <c r="K21" s="47">
        <v>410000</v>
      </c>
      <c r="L21" s="47"/>
      <c r="M21" s="47"/>
      <c r="N21" s="47"/>
      <c r="O21" s="47"/>
      <c r="P21" s="47"/>
      <c r="Q21" s="47"/>
      <c r="R21" s="47"/>
      <c r="S21" s="47"/>
      <c r="T21" s="47"/>
      <c r="U21" s="47"/>
      <c r="V21" s="47"/>
      <c r="W21" s="47"/>
    </row>
    <row r="22" ht="32.9" customHeight="1" spans="1:23">
      <c r="A22" s="28" t="s">
        <v>274</v>
      </c>
      <c r="B22" s="148" t="s">
        <v>290</v>
      </c>
      <c r="C22" s="28" t="s">
        <v>289</v>
      </c>
      <c r="D22" s="28" t="s">
        <v>64</v>
      </c>
      <c r="E22" s="28" t="s">
        <v>88</v>
      </c>
      <c r="F22" s="28" t="s">
        <v>288</v>
      </c>
      <c r="G22" s="28" t="s">
        <v>283</v>
      </c>
      <c r="H22" s="28" t="s">
        <v>82</v>
      </c>
      <c r="I22" s="47">
        <v>410000</v>
      </c>
      <c r="J22" s="47">
        <v>410000</v>
      </c>
      <c r="K22" s="47">
        <v>410000</v>
      </c>
      <c r="L22" s="47"/>
      <c r="M22" s="47"/>
      <c r="N22" s="47"/>
      <c r="O22" s="47"/>
      <c r="P22" s="47"/>
      <c r="Q22" s="47"/>
      <c r="R22" s="47"/>
      <c r="S22" s="47"/>
      <c r="T22" s="47"/>
      <c r="U22" s="47"/>
      <c r="V22" s="47"/>
      <c r="W22" s="47"/>
    </row>
    <row r="23" ht="32.9" customHeight="1" spans="1:23">
      <c r="A23" s="28"/>
      <c r="B23" s="28"/>
      <c r="C23" s="28" t="s">
        <v>291</v>
      </c>
      <c r="D23" s="28"/>
      <c r="E23" s="28"/>
      <c r="F23" s="28"/>
      <c r="G23" s="28"/>
      <c r="H23" s="28"/>
      <c r="I23" s="47">
        <v>100000</v>
      </c>
      <c r="J23" s="47">
        <v>100000</v>
      </c>
      <c r="K23" s="47">
        <v>100000</v>
      </c>
      <c r="L23" s="47"/>
      <c r="M23" s="47"/>
      <c r="N23" s="47"/>
      <c r="O23" s="47"/>
      <c r="P23" s="47"/>
      <c r="Q23" s="47"/>
      <c r="R23" s="47"/>
      <c r="S23" s="47"/>
      <c r="T23" s="47"/>
      <c r="U23" s="47"/>
      <c r="V23" s="47"/>
      <c r="W23" s="47"/>
    </row>
    <row r="24" ht="32.9" customHeight="1" spans="1:23">
      <c r="A24" s="28" t="s">
        <v>274</v>
      </c>
      <c r="B24" s="148" t="s">
        <v>292</v>
      </c>
      <c r="C24" s="28" t="s">
        <v>291</v>
      </c>
      <c r="D24" s="28" t="s">
        <v>64</v>
      </c>
      <c r="E24" s="28" t="s">
        <v>93</v>
      </c>
      <c r="F24" s="28" t="s">
        <v>276</v>
      </c>
      <c r="G24" s="28" t="s">
        <v>283</v>
      </c>
      <c r="H24" s="28" t="s">
        <v>82</v>
      </c>
      <c r="I24" s="47">
        <v>100000</v>
      </c>
      <c r="J24" s="47">
        <v>100000</v>
      </c>
      <c r="K24" s="47">
        <v>100000</v>
      </c>
      <c r="L24" s="47"/>
      <c r="M24" s="47"/>
      <c r="N24" s="47"/>
      <c r="O24" s="47"/>
      <c r="P24" s="47"/>
      <c r="Q24" s="47"/>
      <c r="R24" s="47"/>
      <c r="S24" s="47"/>
      <c r="T24" s="47"/>
      <c r="U24" s="47"/>
      <c r="V24" s="47"/>
      <c r="W24" s="47"/>
    </row>
    <row r="25" ht="32.9" customHeight="1" spans="1:23">
      <c r="A25" s="28"/>
      <c r="B25" s="28"/>
      <c r="C25" s="28" t="s">
        <v>293</v>
      </c>
      <c r="D25" s="28"/>
      <c r="E25" s="28"/>
      <c r="F25" s="28"/>
      <c r="G25" s="28"/>
      <c r="H25" s="28"/>
      <c r="I25" s="47">
        <v>1000000</v>
      </c>
      <c r="J25" s="47"/>
      <c r="K25" s="47"/>
      <c r="L25" s="47"/>
      <c r="M25" s="47"/>
      <c r="N25" s="47"/>
      <c r="O25" s="47"/>
      <c r="P25" s="47"/>
      <c r="Q25" s="47"/>
      <c r="R25" s="47">
        <v>1000000</v>
      </c>
      <c r="S25" s="47"/>
      <c r="T25" s="47"/>
      <c r="U25" s="47"/>
      <c r="V25" s="47"/>
      <c r="W25" s="47">
        <v>1000000</v>
      </c>
    </row>
    <row r="26" ht="32.9" customHeight="1" spans="1:23">
      <c r="A26" s="28" t="s">
        <v>294</v>
      </c>
      <c r="B26" s="148" t="s">
        <v>295</v>
      </c>
      <c r="C26" s="28" t="s">
        <v>293</v>
      </c>
      <c r="D26" s="28" t="s">
        <v>64</v>
      </c>
      <c r="E26" s="28" t="s">
        <v>93</v>
      </c>
      <c r="F26" s="28" t="s">
        <v>276</v>
      </c>
      <c r="G26" s="28" t="s">
        <v>202</v>
      </c>
      <c r="H26" s="28" t="s">
        <v>203</v>
      </c>
      <c r="I26" s="47">
        <v>30000</v>
      </c>
      <c r="J26" s="47"/>
      <c r="K26" s="47"/>
      <c r="L26" s="47"/>
      <c r="M26" s="47"/>
      <c r="N26" s="47"/>
      <c r="O26" s="47"/>
      <c r="P26" s="47"/>
      <c r="Q26" s="47"/>
      <c r="R26" s="47">
        <v>30000</v>
      </c>
      <c r="S26" s="47"/>
      <c r="T26" s="47"/>
      <c r="U26" s="47"/>
      <c r="V26" s="47"/>
      <c r="W26" s="47">
        <v>30000</v>
      </c>
    </row>
    <row r="27" ht="32.9" customHeight="1" spans="1:23">
      <c r="A27" s="28" t="s">
        <v>294</v>
      </c>
      <c r="B27" s="148" t="s">
        <v>295</v>
      </c>
      <c r="C27" s="28" t="s">
        <v>293</v>
      </c>
      <c r="D27" s="28" t="s">
        <v>64</v>
      </c>
      <c r="E27" s="28" t="s">
        <v>93</v>
      </c>
      <c r="F27" s="28" t="s">
        <v>276</v>
      </c>
      <c r="G27" s="28" t="s">
        <v>296</v>
      </c>
      <c r="H27" s="28" t="s">
        <v>297</v>
      </c>
      <c r="I27" s="47">
        <v>20000</v>
      </c>
      <c r="J27" s="47"/>
      <c r="K27" s="47"/>
      <c r="L27" s="47"/>
      <c r="M27" s="47"/>
      <c r="N27" s="47"/>
      <c r="O27" s="47"/>
      <c r="P27" s="47"/>
      <c r="Q27" s="47"/>
      <c r="R27" s="47">
        <v>20000</v>
      </c>
      <c r="S27" s="47"/>
      <c r="T27" s="47"/>
      <c r="U27" s="47"/>
      <c r="V27" s="47"/>
      <c r="W27" s="47">
        <v>20000</v>
      </c>
    </row>
    <row r="28" ht="32.9" customHeight="1" spans="1:23">
      <c r="A28" s="28" t="s">
        <v>294</v>
      </c>
      <c r="B28" s="148" t="s">
        <v>295</v>
      </c>
      <c r="C28" s="28" t="s">
        <v>293</v>
      </c>
      <c r="D28" s="28" t="s">
        <v>64</v>
      </c>
      <c r="E28" s="28" t="s">
        <v>93</v>
      </c>
      <c r="F28" s="28" t="s">
        <v>276</v>
      </c>
      <c r="G28" s="28" t="s">
        <v>210</v>
      </c>
      <c r="H28" s="28" t="s">
        <v>211</v>
      </c>
      <c r="I28" s="47">
        <v>315000</v>
      </c>
      <c r="J28" s="47"/>
      <c r="K28" s="47"/>
      <c r="L28" s="47"/>
      <c r="M28" s="47"/>
      <c r="N28" s="47"/>
      <c r="O28" s="47"/>
      <c r="P28" s="47"/>
      <c r="Q28" s="47"/>
      <c r="R28" s="47">
        <v>315000</v>
      </c>
      <c r="S28" s="47"/>
      <c r="T28" s="47"/>
      <c r="U28" s="47"/>
      <c r="V28" s="47"/>
      <c r="W28" s="47">
        <v>315000</v>
      </c>
    </row>
    <row r="29" ht="32.9" customHeight="1" spans="1:23">
      <c r="A29" s="28" t="s">
        <v>294</v>
      </c>
      <c r="B29" s="148" t="s">
        <v>295</v>
      </c>
      <c r="C29" s="28" t="s">
        <v>293</v>
      </c>
      <c r="D29" s="28" t="s">
        <v>64</v>
      </c>
      <c r="E29" s="28" t="s">
        <v>93</v>
      </c>
      <c r="F29" s="28" t="s">
        <v>276</v>
      </c>
      <c r="G29" s="28" t="s">
        <v>221</v>
      </c>
      <c r="H29" s="28" t="s">
        <v>222</v>
      </c>
      <c r="I29" s="47">
        <v>75000</v>
      </c>
      <c r="J29" s="47"/>
      <c r="K29" s="47"/>
      <c r="L29" s="47"/>
      <c r="M29" s="47"/>
      <c r="N29" s="47"/>
      <c r="O29" s="47"/>
      <c r="P29" s="47"/>
      <c r="Q29" s="47"/>
      <c r="R29" s="47">
        <v>75000</v>
      </c>
      <c r="S29" s="47"/>
      <c r="T29" s="47"/>
      <c r="U29" s="47"/>
      <c r="V29" s="47"/>
      <c r="W29" s="47">
        <v>75000</v>
      </c>
    </row>
    <row r="30" ht="32.9" customHeight="1" spans="1:23">
      <c r="A30" s="28" t="s">
        <v>294</v>
      </c>
      <c r="B30" s="148" t="s">
        <v>295</v>
      </c>
      <c r="C30" s="28" t="s">
        <v>293</v>
      </c>
      <c r="D30" s="28" t="s">
        <v>64</v>
      </c>
      <c r="E30" s="28" t="s">
        <v>93</v>
      </c>
      <c r="F30" s="28" t="s">
        <v>276</v>
      </c>
      <c r="G30" s="28" t="s">
        <v>223</v>
      </c>
      <c r="H30" s="28" t="s">
        <v>224</v>
      </c>
      <c r="I30" s="47">
        <v>80000</v>
      </c>
      <c r="J30" s="47"/>
      <c r="K30" s="47"/>
      <c r="L30" s="47"/>
      <c r="M30" s="47"/>
      <c r="N30" s="47"/>
      <c r="O30" s="47"/>
      <c r="P30" s="47"/>
      <c r="Q30" s="47"/>
      <c r="R30" s="47">
        <v>80000</v>
      </c>
      <c r="S30" s="47"/>
      <c r="T30" s="47"/>
      <c r="U30" s="47"/>
      <c r="V30" s="47"/>
      <c r="W30" s="47">
        <v>80000</v>
      </c>
    </row>
    <row r="31" ht="32.9" customHeight="1" spans="1:23">
      <c r="A31" s="28" t="s">
        <v>294</v>
      </c>
      <c r="B31" s="148" t="s">
        <v>295</v>
      </c>
      <c r="C31" s="28" t="s">
        <v>293</v>
      </c>
      <c r="D31" s="28" t="s">
        <v>64</v>
      </c>
      <c r="E31" s="28" t="s">
        <v>93</v>
      </c>
      <c r="F31" s="28" t="s">
        <v>276</v>
      </c>
      <c r="G31" s="28" t="s">
        <v>212</v>
      </c>
      <c r="H31" s="28" t="s">
        <v>213</v>
      </c>
      <c r="I31" s="47">
        <v>149000</v>
      </c>
      <c r="J31" s="47"/>
      <c r="K31" s="47"/>
      <c r="L31" s="47"/>
      <c r="M31" s="47"/>
      <c r="N31" s="47"/>
      <c r="O31" s="47"/>
      <c r="P31" s="47"/>
      <c r="Q31" s="47"/>
      <c r="R31" s="47">
        <v>149000</v>
      </c>
      <c r="S31" s="47"/>
      <c r="T31" s="47"/>
      <c r="U31" s="47"/>
      <c r="V31" s="47"/>
      <c r="W31" s="47">
        <v>149000</v>
      </c>
    </row>
    <row r="32" ht="32.9" customHeight="1" spans="1:23">
      <c r="A32" s="28" t="s">
        <v>294</v>
      </c>
      <c r="B32" s="148" t="s">
        <v>295</v>
      </c>
      <c r="C32" s="28" t="s">
        <v>293</v>
      </c>
      <c r="D32" s="28" t="s">
        <v>64</v>
      </c>
      <c r="E32" s="28" t="s">
        <v>93</v>
      </c>
      <c r="F32" s="28" t="s">
        <v>276</v>
      </c>
      <c r="G32" s="28" t="s">
        <v>225</v>
      </c>
      <c r="H32" s="28" t="s">
        <v>226</v>
      </c>
      <c r="I32" s="47">
        <v>330000</v>
      </c>
      <c r="J32" s="47"/>
      <c r="K32" s="47"/>
      <c r="L32" s="47"/>
      <c r="M32" s="47"/>
      <c r="N32" s="47"/>
      <c r="O32" s="47"/>
      <c r="P32" s="47"/>
      <c r="Q32" s="47"/>
      <c r="R32" s="47">
        <v>330000</v>
      </c>
      <c r="S32" s="47"/>
      <c r="T32" s="47"/>
      <c r="U32" s="47"/>
      <c r="V32" s="47"/>
      <c r="W32" s="47">
        <v>330000</v>
      </c>
    </row>
    <row r="33" ht="32.9" customHeight="1" spans="1:23">
      <c r="A33" s="28" t="s">
        <v>294</v>
      </c>
      <c r="B33" s="148" t="s">
        <v>295</v>
      </c>
      <c r="C33" s="28" t="s">
        <v>293</v>
      </c>
      <c r="D33" s="28" t="s">
        <v>64</v>
      </c>
      <c r="E33" s="28" t="s">
        <v>93</v>
      </c>
      <c r="F33" s="28" t="s">
        <v>276</v>
      </c>
      <c r="G33" s="28" t="s">
        <v>216</v>
      </c>
      <c r="H33" s="28" t="s">
        <v>217</v>
      </c>
      <c r="I33" s="47">
        <v>1000</v>
      </c>
      <c r="J33" s="47"/>
      <c r="K33" s="47"/>
      <c r="L33" s="47"/>
      <c r="M33" s="47"/>
      <c r="N33" s="47"/>
      <c r="O33" s="47"/>
      <c r="P33" s="47"/>
      <c r="Q33" s="47"/>
      <c r="R33" s="47">
        <v>1000</v>
      </c>
      <c r="S33" s="47"/>
      <c r="T33" s="47"/>
      <c r="U33" s="47"/>
      <c r="V33" s="47"/>
      <c r="W33" s="47">
        <v>1000</v>
      </c>
    </row>
    <row r="34" ht="32.9" customHeight="1" spans="1:23">
      <c r="A34" s="28"/>
      <c r="B34" s="28"/>
      <c r="C34" s="28" t="s">
        <v>298</v>
      </c>
      <c r="D34" s="28"/>
      <c r="E34" s="28"/>
      <c r="F34" s="28"/>
      <c r="G34" s="28"/>
      <c r="H34" s="28"/>
      <c r="I34" s="47">
        <v>70622</v>
      </c>
      <c r="J34" s="47"/>
      <c r="K34" s="47"/>
      <c r="L34" s="47"/>
      <c r="M34" s="47"/>
      <c r="N34" s="47">
        <v>70622</v>
      </c>
      <c r="O34" s="47"/>
      <c r="P34" s="47"/>
      <c r="Q34" s="47"/>
      <c r="R34" s="47"/>
      <c r="S34" s="47"/>
      <c r="T34" s="47"/>
      <c r="U34" s="47"/>
      <c r="V34" s="47"/>
      <c r="W34" s="47"/>
    </row>
    <row r="35" ht="32.9" customHeight="1" spans="1:23">
      <c r="A35" s="28" t="s">
        <v>294</v>
      </c>
      <c r="B35" s="148" t="s">
        <v>299</v>
      </c>
      <c r="C35" s="28" t="s">
        <v>298</v>
      </c>
      <c r="D35" s="28" t="s">
        <v>64</v>
      </c>
      <c r="E35" s="28" t="s">
        <v>93</v>
      </c>
      <c r="F35" s="28" t="s">
        <v>276</v>
      </c>
      <c r="G35" s="28" t="s">
        <v>296</v>
      </c>
      <c r="H35" s="28" t="s">
        <v>297</v>
      </c>
      <c r="I35" s="47">
        <v>9000</v>
      </c>
      <c r="J35" s="47"/>
      <c r="K35" s="47"/>
      <c r="L35" s="47"/>
      <c r="M35" s="47"/>
      <c r="N35" s="47">
        <v>9000</v>
      </c>
      <c r="O35" s="47"/>
      <c r="P35" s="47"/>
      <c r="Q35" s="47"/>
      <c r="R35" s="47"/>
      <c r="S35" s="47"/>
      <c r="T35" s="47"/>
      <c r="U35" s="47"/>
      <c r="V35" s="47"/>
      <c r="W35" s="47"/>
    </row>
    <row r="36" ht="32.9" customHeight="1" spans="1:23">
      <c r="A36" s="28" t="s">
        <v>294</v>
      </c>
      <c r="B36" s="148" t="s">
        <v>299</v>
      </c>
      <c r="C36" s="28" t="s">
        <v>298</v>
      </c>
      <c r="D36" s="28" t="s">
        <v>64</v>
      </c>
      <c r="E36" s="28" t="s">
        <v>93</v>
      </c>
      <c r="F36" s="28" t="s">
        <v>276</v>
      </c>
      <c r="G36" s="28" t="s">
        <v>210</v>
      </c>
      <c r="H36" s="28" t="s">
        <v>211</v>
      </c>
      <c r="I36" s="47">
        <v>36200</v>
      </c>
      <c r="J36" s="47"/>
      <c r="K36" s="47"/>
      <c r="L36" s="47"/>
      <c r="M36" s="47"/>
      <c r="N36" s="47">
        <v>36200</v>
      </c>
      <c r="O36" s="47"/>
      <c r="P36" s="47"/>
      <c r="Q36" s="47"/>
      <c r="R36" s="47"/>
      <c r="S36" s="47"/>
      <c r="T36" s="47"/>
      <c r="U36" s="47"/>
      <c r="V36" s="47"/>
      <c r="W36" s="47"/>
    </row>
    <row r="37" ht="32.9" customHeight="1" spans="1:23">
      <c r="A37" s="28" t="s">
        <v>294</v>
      </c>
      <c r="B37" s="148" t="s">
        <v>299</v>
      </c>
      <c r="C37" s="28" t="s">
        <v>298</v>
      </c>
      <c r="D37" s="28" t="s">
        <v>64</v>
      </c>
      <c r="E37" s="28" t="s">
        <v>93</v>
      </c>
      <c r="F37" s="28" t="s">
        <v>276</v>
      </c>
      <c r="G37" s="28" t="s">
        <v>223</v>
      </c>
      <c r="H37" s="28" t="s">
        <v>224</v>
      </c>
      <c r="I37" s="47">
        <v>25422</v>
      </c>
      <c r="J37" s="47"/>
      <c r="K37" s="47"/>
      <c r="L37" s="47"/>
      <c r="M37" s="47"/>
      <c r="N37" s="47">
        <v>25422</v>
      </c>
      <c r="O37" s="47"/>
      <c r="P37" s="47"/>
      <c r="Q37" s="47"/>
      <c r="R37" s="47"/>
      <c r="S37" s="47"/>
      <c r="T37" s="47"/>
      <c r="U37" s="47"/>
      <c r="V37" s="47"/>
      <c r="W37" s="47"/>
    </row>
    <row r="38" ht="32.9" customHeight="1" spans="1:23">
      <c r="A38" s="28"/>
      <c r="B38" s="28"/>
      <c r="C38" s="28" t="s">
        <v>300</v>
      </c>
      <c r="D38" s="28"/>
      <c r="E38" s="28"/>
      <c r="F38" s="28"/>
      <c r="G38" s="28"/>
      <c r="H38" s="28"/>
      <c r="I38" s="47">
        <v>18184687</v>
      </c>
      <c r="J38" s="47"/>
      <c r="K38" s="47"/>
      <c r="L38" s="47"/>
      <c r="M38" s="47"/>
      <c r="N38" s="47">
        <v>18184687</v>
      </c>
      <c r="O38" s="47"/>
      <c r="P38" s="47"/>
      <c r="Q38" s="47"/>
      <c r="R38" s="47"/>
      <c r="S38" s="47"/>
      <c r="T38" s="47"/>
      <c r="U38" s="47"/>
      <c r="V38" s="47"/>
      <c r="W38" s="47"/>
    </row>
    <row r="39" ht="32.9" customHeight="1" spans="1:23">
      <c r="A39" s="28" t="s">
        <v>274</v>
      </c>
      <c r="B39" s="148" t="s">
        <v>301</v>
      </c>
      <c r="C39" s="28" t="s">
        <v>300</v>
      </c>
      <c r="D39" s="28" t="s">
        <v>64</v>
      </c>
      <c r="E39" s="28" t="s">
        <v>93</v>
      </c>
      <c r="F39" s="28" t="s">
        <v>276</v>
      </c>
      <c r="G39" s="28" t="s">
        <v>277</v>
      </c>
      <c r="H39" s="28" t="s">
        <v>278</v>
      </c>
      <c r="I39" s="47">
        <v>18184687</v>
      </c>
      <c r="J39" s="47"/>
      <c r="K39" s="47"/>
      <c r="L39" s="47"/>
      <c r="M39" s="47"/>
      <c r="N39" s="47">
        <v>18184687</v>
      </c>
      <c r="O39" s="47"/>
      <c r="P39" s="47"/>
      <c r="Q39" s="47"/>
      <c r="R39" s="47"/>
      <c r="S39" s="47"/>
      <c r="T39" s="47"/>
      <c r="U39" s="47"/>
      <c r="V39" s="47"/>
      <c r="W39" s="47"/>
    </row>
    <row r="40" ht="32.9" customHeight="1" spans="1:23">
      <c r="A40" s="28"/>
      <c r="B40" s="28"/>
      <c r="C40" s="28" t="s">
        <v>302</v>
      </c>
      <c r="D40" s="28"/>
      <c r="E40" s="28"/>
      <c r="F40" s="28"/>
      <c r="G40" s="28"/>
      <c r="H40" s="28"/>
      <c r="I40" s="47">
        <v>80000</v>
      </c>
      <c r="J40" s="47">
        <v>80000</v>
      </c>
      <c r="K40" s="47">
        <v>80000</v>
      </c>
      <c r="L40" s="47"/>
      <c r="M40" s="47"/>
      <c r="N40" s="47"/>
      <c r="O40" s="47"/>
      <c r="P40" s="47"/>
      <c r="Q40" s="47"/>
      <c r="R40" s="47"/>
      <c r="S40" s="47"/>
      <c r="T40" s="47"/>
      <c r="U40" s="47"/>
      <c r="V40" s="47"/>
      <c r="W40" s="47"/>
    </row>
    <row r="41" ht="32.9" customHeight="1" spans="1:23">
      <c r="A41" s="28" t="s">
        <v>274</v>
      </c>
      <c r="B41" s="148" t="s">
        <v>303</v>
      </c>
      <c r="C41" s="28" t="s">
        <v>302</v>
      </c>
      <c r="D41" s="28" t="s">
        <v>64</v>
      </c>
      <c r="E41" s="28" t="s">
        <v>88</v>
      </c>
      <c r="F41" s="28" t="s">
        <v>288</v>
      </c>
      <c r="G41" s="28" t="s">
        <v>277</v>
      </c>
      <c r="H41" s="28" t="s">
        <v>278</v>
      </c>
      <c r="I41" s="47">
        <v>80000</v>
      </c>
      <c r="J41" s="47">
        <v>80000</v>
      </c>
      <c r="K41" s="47">
        <v>80000</v>
      </c>
      <c r="L41" s="47"/>
      <c r="M41" s="47"/>
      <c r="N41" s="47"/>
      <c r="O41" s="47"/>
      <c r="P41" s="47"/>
      <c r="Q41" s="47"/>
      <c r="R41" s="47"/>
      <c r="S41" s="47"/>
      <c r="T41" s="47"/>
      <c r="U41" s="47"/>
      <c r="V41" s="47"/>
      <c r="W41" s="47"/>
    </row>
    <row r="42" ht="32.9" customHeight="1" spans="1:23">
      <c r="A42" s="28"/>
      <c r="B42" s="28"/>
      <c r="C42" s="28" t="s">
        <v>304</v>
      </c>
      <c r="D42" s="28"/>
      <c r="E42" s="28"/>
      <c r="F42" s="28"/>
      <c r="G42" s="28"/>
      <c r="H42" s="28"/>
      <c r="I42" s="47">
        <v>600000</v>
      </c>
      <c r="J42" s="47">
        <v>600000</v>
      </c>
      <c r="K42" s="47">
        <v>600000</v>
      </c>
      <c r="L42" s="47"/>
      <c r="M42" s="47"/>
      <c r="N42" s="47"/>
      <c r="O42" s="47"/>
      <c r="P42" s="47"/>
      <c r="Q42" s="47"/>
      <c r="R42" s="47"/>
      <c r="S42" s="47"/>
      <c r="T42" s="47"/>
      <c r="U42" s="47"/>
      <c r="V42" s="47"/>
      <c r="W42" s="47"/>
    </row>
    <row r="43" ht="32.9" customHeight="1" spans="1:23">
      <c r="A43" s="28" t="s">
        <v>274</v>
      </c>
      <c r="B43" s="148" t="s">
        <v>305</v>
      </c>
      <c r="C43" s="28" t="s">
        <v>304</v>
      </c>
      <c r="D43" s="28" t="s">
        <v>64</v>
      </c>
      <c r="E43" s="28" t="s">
        <v>88</v>
      </c>
      <c r="F43" s="28" t="s">
        <v>288</v>
      </c>
      <c r="G43" s="28" t="s">
        <v>283</v>
      </c>
      <c r="H43" s="28" t="s">
        <v>82</v>
      </c>
      <c r="I43" s="47">
        <v>600000</v>
      </c>
      <c r="J43" s="47">
        <v>600000</v>
      </c>
      <c r="K43" s="47">
        <v>600000</v>
      </c>
      <c r="L43" s="47"/>
      <c r="M43" s="47"/>
      <c r="N43" s="47"/>
      <c r="O43" s="47"/>
      <c r="P43" s="47"/>
      <c r="Q43" s="47"/>
      <c r="R43" s="47"/>
      <c r="S43" s="47"/>
      <c r="T43" s="47"/>
      <c r="U43" s="47"/>
      <c r="V43" s="47"/>
      <c r="W43" s="47"/>
    </row>
    <row r="44" ht="32.9" customHeight="1" spans="1:23">
      <c r="A44" s="28"/>
      <c r="B44" s="28"/>
      <c r="C44" s="28" t="s">
        <v>306</v>
      </c>
      <c r="D44" s="28"/>
      <c r="E44" s="28"/>
      <c r="F44" s="28"/>
      <c r="G44" s="28"/>
      <c r="H44" s="28"/>
      <c r="I44" s="47">
        <v>1080000</v>
      </c>
      <c r="J44" s="47"/>
      <c r="K44" s="47"/>
      <c r="L44" s="47"/>
      <c r="M44" s="47"/>
      <c r="N44" s="47"/>
      <c r="O44" s="47"/>
      <c r="P44" s="47"/>
      <c r="Q44" s="47"/>
      <c r="R44" s="47">
        <v>1080000</v>
      </c>
      <c r="S44" s="47"/>
      <c r="T44" s="47"/>
      <c r="U44" s="47"/>
      <c r="V44" s="47"/>
      <c r="W44" s="47">
        <v>1080000</v>
      </c>
    </row>
    <row r="45" ht="32.9" customHeight="1" spans="1:23">
      <c r="A45" s="28" t="s">
        <v>294</v>
      </c>
      <c r="B45" s="148" t="s">
        <v>307</v>
      </c>
      <c r="C45" s="28" t="s">
        <v>306</v>
      </c>
      <c r="D45" s="28" t="s">
        <v>67</v>
      </c>
      <c r="E45" s="28" t="s">
        <v>93</v>
      </c>
      <c r="F45" s="28" t="s">
        <v>276</v>
      </c>
      <c r="G45" s="28" t="s">
        <v>202</v>
      </c>
      <c r="H45" s="28" t="s">
        <v>203</v>
      </c>
      <c r="I45" s="47">
        <v>20000</v>
      </c>
      <c r="J45" s="47"/>
      <c r="K45" s="47"/>
      <c r="L45" s="47"/>
      <c r="M45" s="47"/>
      <c r="N45" s="47"/>
      <c r="O45" s="47"/>
      <c r="P45" s="47"/>
      <c r="Q45" s="47"/>
      <c r="R45" s="47">
        <v>20000</v>
      </c>
      <c r="S45" s="47"/>
      <c r="T45" s="47"/>
      <c r="U45" s="47"/>
      <c r="V45" s="47"/>
      <c r="W45" s="47">
        <v>20000</v>
      </c>
    </row>
    <row r="46" ht="32.9" customHeight="1" spans="1:23">
      <c r="A46" s="28" t="s">
        <v>294</v>
      </c>
      <c r="B46" s="148" t="s">
        <v>307</v>
      </c>
      <c r="C46" s="28" t="s">
        <v>306</v>
      </c>
      <c r="D46" s="28" t="s">
        <v>67</v>
      </c>
      <c r="E46" s="28" t="s">
        <v>93</v>
      </c>
      <c r="F46" s="28" t="s">
        <v>276</v>
      </c>
      <c r="G46" s="28" t="s">
        <v>210</v>
      </c>
      <c r="H46" s="28" t="s">
        <v>211</v>
      </c>
      <c r="I46" s="47">
        <v>150000</v>
      </c>
      <c r="J46" s="47"/>
      <c r="K46" s="47"/>
      <c r="L46" s="47"/>
      <c r="M46" s="47"/>
      <c r="N46" s="47"/>
      <c r="O46" s="47"/>
      <c r="P46" s="47"/>
      <c r="Q46" s="47"/>
      <c r="R46" s="47">
        <v>150000</v>
      </c>
      <c r="S46" s="47"/>
      <c r="T46" s="47"/>
      <c r="U46" s="47"/>
      <c r="V46" s="47"/>
      <c r="W46" s="47">
        <v>150000</v>
      </c>
    </row>
    <row r="47" ht="32.9" customHeight="1" spans="1:23">
      <c r="A47" s="28" t="s">
        <v>294</v>
      </c>
      <c r="B47" s="148" t="s">
        <v>307</v>
      </c>
      <c r="C47" s="28" t="s">
        <v>306</v>
      </c>
      <c r="D47" s="28" t="s">
        <v>67</v>
      </c>
      <c r="E47" s="28" t="s">
        <v>93</v>
      </c>
      <c r="F47" s="28" t="s">
        <v>276</v>
      </c>
      <c r="G47" s="28" t="s">
        <v>221</v>
      </c>
      <c r="H47" s="28" t="s">
        <v>222</v>
      </c>
      <c r="I47" s="47">
        <v>200000</v>
      </c>
      <c r="J47" s="47"/>
      <c r="K47" s="47"/>
      <c r="L47" s="47"/>
      <c r="M47" s="47"/>
      <c r="N47" s="47"/>
      <c r="O47" s="47"/>
      <c r="P47" s="47"/>
      <c r="Q47" s="47"/>
      <c r="R47" s="47">
        <v>200000</v>
      </c>
      <c r="S47" s="47"/>
      <c r="T47" s="47"/>
      <c r="U47" s="47"/>
      <c r="V47" s="47"/>
      <c r="W47" s="47">
        <v>200000</v>
      </c>
    </row>
    <row r="48" ht="32.9" customHeight="1" spans="1:23">
      <c r="A48" s="28" t="s">
        <v>294</v>
      </c>
      <c r="B48" s="148" t="s">
        <v>307</v>
      </c>
      <c r="C48" s="28" t="s">
        <v>306</v>
      </c>
      <c r="D48" s="28" t="s">
        <v>67</v>
      </c>
      <c r="E48" s="28" t="s">
        <v>93</v>
      </c>
      <c r="F48" s="28" t="s">
        <v>276</v>
      </c>
      <c r="G48" s="28" t="s">
        <v>223</v>
      </c>
      <c r="H48" s="28" t="s">
        <v>224</v>
      </c>
      <c r="I48" s="47">
        <v>380000</v>
      </c>
      <c r="J48" s="47"/>
      <c r="K48" s="47"/>
      <c r="L48" s="47"/>
      <c r="M48" s="47"/>
      <c r="N48" s="47"/>
      <c r="O48" s="47"/>
      <c r="P48" s="47"/>
      <c r="Q48" s="47"/>
      <c r="R48" s="47">
        <v>380000</v>
      </c>
      <c r="S48" s="47"/>
      <c r="T48" s="47"/>
      <c r="U48" s="47"/>
      <c r="V48" s="47"/>
      <c r="W48" s="47">
        <v>380000</v>
      </c>
    </row>
    <row r="49" ht="32.9" customHeight="1" spans="1:23">
      <c r="A49" s="28" t="s">
        <v>294</v>
      </c>
      <c r="B49" s="148" t="s">
        <v>307</v>
      </c>
      <c r="C49" s="28" t="s">
        <v>306</v>
      </c>
      <c r="D49" s="28" t="s">
        <v>67</v>
      </c>
      <c r="E49" s="28" t="s">
        <v>93</v>
      </c>
      <c r="F49" s="28" t="s">
        <v>276</v>
      </c>
      <c r="G49" s="28" t="s">
        <v>212</v>
      </c>
      <c r="H49" s="28" t="s">
        <v>213</v>
      </c>
      <c r="I49" s="47">
        <v>19000</v>
      </c>
      <c r="J49" s="47"/>
      <c r="K49" s="47"/>
      <c r="L49" s="47"/>
      <c r="M49" s="47"/>
      <c r="N49" s="47"/>
      <c r="O49" s="47"/>
      <c r="P49" s="47"/>
      <c r="Q49" s="47"/>
      <c r="R49" s="47">
        <v>19000</v>
      </c>
      <c r="S49" s="47"/>
      <c r="T49" s="47"/>
      <c r="U49" s="47"/>
      <c r="V49" s="47"/>
      <c r="W49" s="47">
        <v>19000</v>
      </c>
    </row>
    <row r="50" ht="32.9" customHeight="1" spans="1:23">
      <c r="A50" s="28" t="s">
        <v>294</v>
      </c>
      <c r="B50" s="148" t="s">
        <v>307</v>
      </c>
      <c r="C50" s="28" t="s">
        <v>306</v>
      </c>
      <c r="D50" s="28" t="s">
        <v>67</v>
      </c>
      <c r="E50" s="28" t="s">
        <v>93</v>
      </c>
      <c r="F50" s="28" t="s">
        <v>276</v>
      </c>
      <c r="G50" s="28" t="s">
        <v>225</v>
      </c>
      <c r="H50" s="28" t="s">
        <v>226</v>
      </c>
      <c r="I50" s="47">
        <v>280000</v>
      </c>
      <c r="J50" s="47"/>
      <c r="K50" s="47"/>
      <c r="L50" s="47"/>
      <c r="M50" s="47"/>
      <c r="N50" s="47"/>
      <c r="O50" s="47"/>
      <c r="P50" s="47"/>
      <c r="Q50" s="47"/>
      <c r="R50" s="47">
        <v>280000</v>
      </c>
      <c r="S50" s="47"/>
      <c r="T50" s="47"/>
      <c r="U50" s="47"/>
      <c r="V50" s="47"/>
      <c r="W50" s="47">
        <v>280000</v>
      </c>
    </row>
    <row r="51" ht="32.9" customHeight="1" spans="1:23">
      <c r="A51" s="28" t="s">
        <v>294</v>
      </c>
      <c r="B51" s="148" t="s">
        <v>307</v>
      </c>
      <c r="C51" s="28" t="s">
        <v>306</v>
      </c>
      <c r="D51" s="28" t="s">
        <v>67</v>
      </c>
      <c r="E51" s="28" t="s">
        <v>93</v>
      </c>
      <c r="F51" s="28" t="s">
        <v>276</v>
      </c>
      <c r="G51" s="28" t="s">
        <v>216</v>
      </c>
      <c r="H51" s="28" t="s">
        <v>217</v>
      </c>
      <c r="I51" s="47">
        <v>1000</v>
      </c>
      <c r="J51" s="47"/>
      <c r="K51" s="47"/>
      <c r="L51" s="47"/>
      <c r="M51" s="47"/>
      <c r="N51" s="47"/>
      <c r="O51" s="47"/>
      <c r="P51" s="47"/>
      <c r="Q51" s="47"/>
      <c r="R51" s="47">
        <v>1000</v>
      </c>
      <c r="S51" s="47"/>
      <c r="T51" s="47"/>
      <c r="U51" s="47"/>
      <c r="V51" s="47"/>
      <c r="W51" s="47">
        <v>1000</v>
      </c>
    </row>
    <row r="52" ht="32.9" customHeight="1" spans="1:23">
      <c r="A52" s="28" t="s">
        <v>294</v>
      </c>
      <c r="B52" s="148" t="s">
        <v>307</v>
      </c>
      <c r="C52" s="28" t="s">
        <v>306</v>
      </c>
      <c r="D52" s="28" t="s">
        <v>67</v>
      </c>
      <c r="E52" s="28" t="s">
        <v>93</v>
      </c>
      <c r="F52" s="28" t="s">
        <v>276</v>
      </c>
      <c r="G52" s="28" t="s">
        <v>308</v>
      </c>
      <c r="H52" s="28" t="s">
        <v>309</v>
      </c>
      <c r="I52" s="47">
        <v>30000</v>
      </c>
      <c r="J52" s="47"/>
      <c r="K52" s="47"/>
      <c r="L52" s="47"/>
      <c r="M52" s="47"/>
      <c r="N52" s="47"/>
      <c r="O52" s="47"/>
      <c r="P52" s="47"/>
      <c r="Q52" s="47"/>
      <c r="R52" s="47">
        <v>30000</v>
      </c>
      <c r="S52" s="47"/>
      <c r="T52" s="47"/>
      <c r="U52" s="47"/>
      <c r="V52" s="47"/>
      <c r="W52" s="47">
        <v>30000</v>
      </c>
    </row>
    <row r="53" ht="32.9" customHeight="1" spans="1:23">
      <c r="A53" s="28"/>
      <c r="B53" s="28"/>
      <c r="C53" s="28" t="s">
        <v>310</v>
      </c>
      <c r="D53" s="28"/>
      <c r="E53" s="28"/>
      <c r="F53" s="28"/>
      <c r="G53" s="28"/>
      <c r="H53" s="28"/>
      <c r="I53" s="47">
        <v>300000</v>
      </c>
      <c r="J53" s="47"/>
      <c r="K53" s="47"/>
      <c r="L53" s="47"/>
      <c r="M53" s="47"/>
      <c r="N53" s="47">
        <v>300000</v>
      </c>
      <c r="O53" s="47"/>
      <c r="P53" s="47"/>
      <c r="Q53" s="47"/>
      <c r="R53" s="47"/>
      <c r="S53" s="47"/>
      <c r="T53" s="47"/>
      <c r="U53" s="47"/>
      <c r="V53" s="47"/>
      <c r="W53" s="47"/>
    </row>
    <row r="54" ht="32.9" customHeight="1" spans="1:23">
      <c r="A54" s="28" t="s">
        <v>274</v>
      </c>
      <c r="B54" s="148" t="s">
        <v>311</v>
      </c>
      <c r="C54" s="28" t="s">
        <v>310</v>
      </c>
      <c r="D54" s="28" t="s">
        <v>67</v>
      </c>
      <c r="E54" s="28" t="s">
        <v>93</v>
      </c>
      <c r="F54" s="28" t="s">
        <v>276</v>
      </c>
      <c r="G54" s="28" t="s">
        <v>210</v>
      </c>
      <c r="H54" s="28" t="s">
        <v>211</v>
      </c>
      <c r="I54" s="47">
        <v>28000</v>
      </c>
      <c r="J54" s="47"/>
      <c r="K54" s="47"/>
      <c r="L54" s="47"/>
      <c r="M54" s="47"/>
      <c r="N54" s="47">
        <v>28000</v>
      </c>
      <c r="O54" s="47"/>
      <c r="P54" s="47"/>
      <c r="Q54" s="47"/>
      <c r="R54" s="47"/>
      <c r="S54" s="47"/>
      <c r="T54" s="47"/>
      <c r="U54" s="47"/>
      <c r="V54" s="47"/>
      <c r="W54" s="47"/>
    </row>
    <row r="55" ht="32.9" customHeight="1" spans="1:23">
      <c r="A55" s="28" t="s">
        <v>274</v>
      </c>
      <c r="B55" s="148" t="s">
        <v>311</v>
      </c>
      <c r="C55" s="28" t="s">
        <v>310</v>
      </c>
      <c r="D55" s="28" t="s">
        <v>67</v>
      </c>
      <c r="E55" s="28" t="s">
        <v>93</v>
      </c>
      <c r="F55" s="28" t="s">
        <v>276</v>
      </c>
      <c r="G55" s="28" t="s">
        <v>223</v>
      </c>
      <c r="H55" s="28" t="s">
        <v>224</v>
      </c>
      <c r="I55" s="47">
        <v>72000</v>
      </c>
      <c r="J55" s="47"/>
      <c r="K55" s="47"/>
      <c r="L55" s="47"/>
      <c r="M55" s="47"/>
      <c r="N55" s="47">
        <v>72000</v>
      </c>
      <c r="O55" s="47"/>
      <c r="P55" s="47"/>
      <c r="Q55" s="47"/>
      <c r="R55" s="47"/>
      <c r="S55" s="47"/>
      <c r="T55" s="47"/>
      <c r="U55" s="47"/>
      <c r="V55" s="47"/>
      <c r="W55" s="47"/>
    </row>
    <row r="56" ht="32.9" customHeight="1" spans="1:23">
      <c r="A56" s="28" t="s">
        <v>274</v>
      </c>
      <c r="B56" s="148" t="s">
        <v>311</v>
      </c>
      <c r="C56" s="28" t="s">
        <v>310</v>
      </c>
      <c r="D56" s="28" t="s">
        <v>67</v>
      </c>
      <c r="E56" s="28" t="s">
        <v>93</v>
      </c>
      <c r="F56" s="28" t="s">
        <v>276</v>
      </c>
      <c r="G56" s="28" t="s">
        <v>225</v>
      </c>
      <c r="H56" s="28" t="s">
        <v>226</v>
      </c>
      <c r="I56" s="47">
        <v>200000</v>
      </c>
      <c r="J56" s="47"/>
      <c r="K56" s="47"/>
      <c r="L56" s="47"/>
      <c r="M56" s="47"/>
      <c r="N56" s="47">
        <v>200000</v>
      </c>
      <c r="O56" s="47"/>
      <c r="P56" s="47"/>
      <c r="Q56" s="47"/>
      <c r="R56" s="47"/>
      <c r="S56" s="47"/>
      <c r="T56" s="47"/>
      <c r="U56" s="47"/>
      <c r="V56" s="47"/>
      <c r="W56" s="47"/>
    </row>
    <row r="57" ht="18.75" customHeight="1" spans="1:23">
      <c r="A57" s="48" t="s">
        <v>312</v>
      </c>
      <c r="B57" s="49"/>
      <c r="C57" s="49"/>
      <c r="D57" s="49"/>
      <c r="E57" s="49"/>
      <c r="F57" s="49"/>
      <c r="G57" s="49"/>
      <c r="H57" s="50"/>
      <c r="I57" s="47">
        <v>26527309</v>
      </c>
      <c r="J57" s="47">
        <v>5892000</v>
      </c>
      <c r="K57" s="47">
        <v>5892000</v>
      </c>
      <c r="L57" s="47"/>
      <c r="M57" s="47"/>
      <c r="N57" s="47">
        <v>18555309</v>
      </c>
      <c r="O57" s="47"/>
      <c r="P57" s="47"/>
      <c r="Q57" s="47"/>
      <c r="R57" s="47">
        <v>2080000</v>
      </c>
      <c r="S57" s="47"/>
      <c r="T57" s="47"/>
      <c r="U57" s="47"/>
      <c r="V57" s="47"/>
      <c r="W57" s="47">
        <v>2080000</v>
      </c>
    </row>
  </sheetData>
  <mergeCells count="28">
    <mergeCell ref="A3:W3"/>
    <mergeCell ref="A4:I4"/>
    <mergeCell ref="J5:M5"/>
    <mergeCell ref="N5:P5"/>
    <mergeCell ref="R5:W5"/>
    <mergeCell ref="J6:K6"/>
    <mergeCell ref="A57:H57"/>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3"/>
  <sheetViews>
    <sheetView showZeros="0" workbookViewId="0">
      <pane ySplit="1" topLeftCell="A68" activePane="bottomLeft" state="frozen"/>
      <selection/>
      <selection pane="bottomLeft" activeCell="H17" sqref="H17"/>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144" t="s">
        <v>313</v>
      </c>
    </row>
    <row r="3" ht="28.5" customHeight="1" spans="1:10">
      <c r="A3" s="143" t="s">
        <v>314</v>
      </c>
      <c r="B3" s="34"/>
      <c r="C3" s="34"/>
      <c r="D3" s="34"/>
      <c r="E3" s="34"/>
      <c r="F3" s="104"/>
      <c r="G3" s="34"/>
      <c r="H3" s="104"/>
      <c r="I3" s="104"/>
      <c r="J3" s="34"/>
    </row>
    <row r="4" ht="15" customHeight="1" spans="1:1">
      <c r="A4" s="6" t="str">
        <f>"单位名称："&amp;"玉溪市科学技术局"</f>
        <v>单位名称：玉溪市科学技术局</v>
      </c>
    </row>
    <row r="5" ht="14.25" customHeight="1" spans="1:10">
      <c r="A5" s="70" t="s">
        <v>315</v>
      </c>
      <c r="B5" s="70" t="s">
        <v>316</v>
      </c>
      <c r="C5" s="70" t="s">
        <v>317</v>
      </c>
      <c r="D5" s="70" t="s">
        <v>318</v>
      </c>
      <c r="E5" s="70" t="s">
        <v>319</v>
      </c>
      <c r="F5" s="56" t="s">
        <v>320</v>
      </c>
      <c r="G5" s="70" t="s">
        <v>321</v>
      </c>
      <c r="H5" s="56" t="s">
        <v>322</v>
      </c>
      <c r="I5" s="56" t="s">
        <v>323</v>
      </c>
      <c r="J5" s="70" t="s">
        <v>324</v>
      </c>
    </row>
    <row r="6" ht="14.25" customHeight="1" spans="1:10">
      <c r="A6" s="70">
        <v>1</v>
      </c>
      <c r="B6" s="70">
        <v>2</v>
      </c>
      <c r="C6" s="70">
        <v>3</v>
      </c>
      <c r="D6" s="70">
        <v>4</v>
      </c>
      <c r="E6" s="70">
        <v>5</v>
      </c>
      <c r="F6" s="56">
        <v>6</v>
      </c>
      <c r="G6" s="70">
        <v>7</v>
      </c>
      <c r="H6" s="56">
        <v>8</v>
      </c>
      <c r="I6" s="56">
        <v>9</v>
      </c>
      <c r="J6" s="70">
        <v>10</v>
      </c>
    </row>
    <row r="7" ht="15" customHeight="1" spans="1:10">
      <c r="A7" s="28" t="s">
        <v>64</v>
      </c>
      <c r="B7" s="71"/>
      <c r="C7" s="71"/>
      <c r="D7" s="71"/>
      <c r="E7" s="72"/>
      <c r="F7" s="73"/>
      <c r="G7" s="72"/>
      <c r="H7" s="73"/>
      <c r="I7" s="73"/>
      <c r="J7" s="72"/>
    </row>
    <row r="8" ht="33.75" customHeight="1" spans="1:10">
      <c r="A8" s="74" t="s">
        <v>64</v>
      </c>
      <c r="B8" s="28"/>
      <c r="C8" s="28"/>
      <c r="D8" s="28"/>
      <c r="E8" s="28"/>
      <c r="F8" s="28"/>
      <c r="G8" s="45"/>
      <c r="H8" s="28"/>
      <c r="I8" s="28"/>
      <c r="J8" s="28"/>
    </row>
    <row r="9" ht="33.75" customHeight="1" spans="1:10">
      <c r="A9" s="28" t="s">
        <v>293</v>
      </c>
      <c r="B9" s="28" t="s">
        <v>325</v>
      </c>
      <c r="C9" s="28" t="s">
        <v>326</v>
      </c>
      <c r="D9" s="28" t="s">
        <v>327</v>
      </c>
      <c r="E9" s="28" t="s">
        <v>328</v>
      </c>
      <c r="F9" s="28" t="s">
        <v>329</v>
      </c>
      <c r="G9" s="45" t="s">
        <v>45</v>
      </c>
      <c r="H9" s="28" t="s">
        <v>330</v>
      </c>
      <c r="I9" s="28" t="s">
        <v>331</v>
      </c>
      <c r="J9" s="28" t="s">
        <v>332</v>
      </c>
    </row>
    <row r="10" ht="33.75" customHeight="1" spans="1:10">
      <c r="A10" s="28" t="s">
        <v>293</v>
      </c>
      <c r="B10" s="28" t="s">
        <v>325</v>
      </c>
      <c r="C10" s="28" t="s">
        <v>326</v>
      </c>
      <c r="D10" s="28" t="s">
        <v>327</v>
      </c>
      <c r="E10" s="28" t="s">
        <v>333</v>
      </c>
      <c r="F10" s="28" t="s">
        <v>329</v>
      </c>
      <c r="G10" s="45" t="s">
        <v>45</v>
      </c>
      <c r="H10" s="28" t="s">
        <v>334</v>
      </c>
      <c r="I10" s="28" t="s">
        <v>331</v>
      </c>
      <c r="J10" s="28" t="s">
        <v>335</v>
      </c>
    </row>
    <row r="11" ht="33.75" customHeight="1" spans="1:10">
      <c r="A11" s="28" t="s">
        <v>293</v>
      </c>
      <c r="B11" s="28" t="s">
        <v>325</v>
      </c>
      <c r="C11" s="28" t="s">
        <v>326</v>
      </c>
      <c r="D11" s="28" t="s">
        <v>327</v>
      </c>
      <c r="E11" s="28" t="s">
        <v>336</v>
      </c>
      <c r="F11" s="28" t="s">
        <v>329</v>
      </c>
      <c r="G11" s="45" t="s">
        <v>151</v>
      </c>
      <c r="H11" s="28" t="s">
        <v>334</v>
      </c>
      <c r="I11" s="28" t="s">
        <v>331</v>
      </c>
      <c r="J11" s="28" t="s">
        <v>337</v>
      </c>
    </row>
    <row r="12" ht="33.75" customHeight="1" spans="1:10">
      <c r="A12" s="28" t="s">
        <v>293</v>
      </c>
      <c r="B12" s="28" t="s">
        <v>325</v>
      </c>
      <c r="C12" s="28" t="s">
        <v>338</v>
      </c>
      <c r="D12" s="28" t="s">
        <v>339</v>
      </c>
      <c r="E12" s="28" t="s">
        <v>340</v>
      </c>
      <c r="F12" s="28" t="s">
        <v>329</v>
      </c>
      <c r="G12" s="45" t="s">
        <v>45</v>
      </c>
      <c r="H12" s="28" t="s">
        <v>341</v>
      </c>
      <c r="I12" s="28" t="s">
        <v>331</v>
      </c>
      <c r="J12" s="28" t="s">
        <v>342</v>
      </c>
    </row>
    <row r="13" ht="33.75" customHeight="1" spans="1:10">
      <c r="A13" s="28" t="s">
        <v>293</v>
      </c>
      <c r="B13" s="28" t="s">
        <v>325</v>
      </c>
      <c r="C13" s="28" t="s">
        <v>343</v>
      </c>
      <c r="D13" s="28" t="s">
        <v>344</v>
      </c>
      <c r="E13" s="28" t="s">
        <v>345</v>
      </c>
      <c r="F13" s="28" t="s">
        <v>329</v>
      </c>
      <c r="G13" s="45" t="s">
        <v>346</v>
      </c>
      <c r="H13" s="28" t="s">
        <v>347</v>
      </c>
      <c r="I13" s="28" t="s">
        <v>331</v>
      </c>
      <c r="J13" s="28" t="s">
        <v>348</v>
      </c>
    </row>
    <row r="14" ht="33.75" customHeight="1" spans="1:10">
      <c r="A14" s="28" t="s">
        <v>289</v>
      </c>
      <c r="B14" s="28" t="s">
        <v>349</v>
      </c>
      <c r="C14" s="28" t="s">
        <v>326</v>
      </c>
      <c r="D14" s="28" t="s">
        <v>327</v>
      </c>
      <c r="E14" s="28" t="s">
        <v>350</v>
      </c>
      <c r="F14" s="28" t="s">
        <v>329</v>
      </c>
      <c r="G14" s="45" t="s">
        <v>59</v>
      </c>
      <c r="H14" s="28" t="s">
        <v>351</v>
      </c>
      <c r="I14" s="28" t="s">
        <v>331</v>
      </c>
      <c r="J14" s="28" t="s">
        <v>352</v>
      </c>
    </row>
    <row r="15" ht="33.75" customHeight="1" spans="1:10">
      <c r="A15" s="28" t="s">
        <v>289</v>
      </c>
      <c r="B15" s="28" t="s">
        <v>349</v>
      </c>
      <c r="C15" s="28" t="s">
        <v>326</v>
      </c>
      <c r="D15" s="28" t="s">
        <v>327</v>
      </c>
      <c r="E15" s="28" t="s">
        <v>353</v>
      </c>
      <c r="F15" s="28" t="s">
        <v>354</v>
      </c>
      <c r="G15" s="45" t="s">
        <v>53</v>
      </c>
      <c r="H15" s="28" t="s">
        <v>351</v>
      </c>
      <c r="I15" s="28" t="s">
        <v>331</v>
      </c>
      <c r="J15" s="28" t="s">
        <v>355</v>
      </c>
    </row>
    <row r="16" ht="33.75" customHeight="1" spans="1:10">
      <c r="A16" s="28" t="s">
        <v>289</v>
      </c>
      <c r="B16" s="28" t="s">
        <v>349</v>
      </c>
      <c r="C16" s="28" t="s">
        <v>326</v>
      </c>
      <c r="D16" s="28" t="s">
        <v>327</v>
      </c>
      <c r="E16" s="28" t="s">
        <v>356</v>
      </c>
      <c r="F16" s="28" t="s">
        <v>329</v>
      </c>
      <c r="G16" s="45" t="s">
        <v>48</v>
      </c>
      <c r="H16" s="28" t="s">
        <v>351</v>
      </c>
      <c r="I16" s="28" t="s">
        <v>331</v>
      </c>
      <c r="J16" s="28" t="s">
        <v>357</v>
      </c>
    </row>
    <row r="17" ht="33.75" customHeight="1" spans="1:10">
      <c r="A17" s="28" t="s">
        <v>289</v>
      </c>
      <c r="B17" s="28" t="s">
        <v>349</v>
      </c>
      <c r="C17" s="28" t="s">
        <v>326</v>
      </c>
      <c r="D17" s="28" t="s">
        <v>327</v>
      </c>
      <c r="E17" s="28" t="s">
        <v>358</v>
      </c>
      <c r="F17" s="28" t="s">
        <v>329</v>
      </c>
      <c r="G17" s="45" t="s">
        <v>48</v>
      </c>
      <c r="H17" s="28" t="s">
        <v>359</v>
      </c>
      <c r="I17" s="28" t="s">
        <v>331</v>
      </c>
      <c r="J17" s="28" t="s">
        <v>360</v>
      </c>
    </row>
    <row r="18" ht="33.75" customHeight="1" spans="1:10">
      <c r="A18" s="28" t="s">
        <v>289</v>
      </c>
      <c r="B18" s="28" t="s">
        <v>349</v>
      </c>
      <c r="C18" s="28" t="s">
        <v>326</v>
      </c>
      <c r="D18" s="28" t="s">
        <v>327</v>
      </c>
      <c r="E18" s="28" t="s">
        <v>361</v>
      </c>
      <c r="F18" s="28" t="s">
        <v>329</v>
      </c>
      <c r="G18" s="45" t="s">
        <v>53</v>
      </c>
      <c r="H18" s="28" t="s">
        <v>362</v>
      </c>
      <c r="I18" s="28" t="s">
        <v>331</v>
      </c>
      <c r="J18" s="28" t="s">
        <v>363</v>
      </c>
    </row>
    <row r="19" ht="33.75" customHeight="1" spans="1:10">
      <c r="A19" s="28" t="s">
        <v>289</v>
      </c>
      <c r="B19" s="28" t="s">
        <v>349</v>
      </c>
      <c r="C19" s="28" t="s">
        <v>326</v>
      </c>
      <c r="D19" s="28" t="s">
        <v>364</v>
      </c>
      <c r="E19" s="28" t="s">
        <v>365</v>
      </c>
      <c r="F19" s="28" t="s">
        <v>354</v>
      </c>
      <c r="G19" s="45" t="s">
        <v>366</v>
      </c>
      <c r="H19" s="28" t="s">
        <v>347</v>
      </c>
      <c r="I19" s="28" t="s">
        <v>331</v>
      </c>
      <c r="J19" s="28" t="s">
        <v>367</v>
      </c>
    </row>
    <row r="20" ht="33.75" customHeight="1" spans="1:10">
      <c r="A20" s="28" t="s">
        <v>289</v>
      </c>
      <c r="B20" s="28" t="s">
        <v>349</v>
      </c>
      <c r="C20" s="28" t="s">
        <v>326</v>
      </c>
      <c r="D20" s="28" t="s">
        <v>364</v>
      </c>
      <c r="E20" s="28" t="s">
        <v>368</v>
      </c>
      <c r="F20" s="28" t="s">
        <v>329</v>
      </c>
      <c r="G20" s="45" t="s">
        <v>46</v>
      </c>
      <c r="H20" s="28" t="s">
        <v>369</v>
      </c>
      <c r="I20" s="28" t="s">
        <v>331</v>
      </c>
      <c r="J20" s="28" t="s">
        <v>370</v>
      </c>
    </row>
    <row r="21" ht="33.75" customHeight="1" spans="1:10">
      <c r="A21" s="28" t="s">
        <v>289</v>
      </c>
      <c r="B21" s="28" t="s">
        <v>349</v>
      </c>
      <c r="C21" s="28" t="s">
        <v>338</v>
      </c>
      <c r="D21" s="28" t="s">
        <v>371</v>
      </c>
      <c r="E21" s="28" t="s">
        <v>372</v>
      </c>
      <c r="F21" s="28" t="s">
        <v>329</v>
      </c>
      <c r="G21" s="45" t="s">
        <v>373</v>
      </c>
      <c r="H21" s="28" t="s">
        <v>374</v>
      </c>
      <c r="I21" s="28" t="s">
        <v>331</v>
      </c>
      <c r="J21" s="28" t="s">
        <v>375</v>
      </c>
    </row>
    <row r="22" ht="33.75" customHeight="1" spans="1:10">
      <c r="A22" s="28" t="s">
        <v>289</v>
      </c>
      <c r="B22" s="28" t="s">
        <v>349</v>
      </c>
      <c r="C22" s="28" t="s">
        <v>338</v>
      </c>
      <c r="D22" s="28" t="s">
        <v>371</v>
      </c>
      <c r="E22" s="28" t="s">
        <v>376</v>
      </c>
      <c r="F22" s="28" t="s">
        <v>329</v>
      </c>
      <c r="G22" s="45" t="s">
        <v>377</v>
      </c>
      <c r="H22" s="28" t="s">
        <v>374</v>
      </c>
      <c r="I22" s="28" t="s">
        <v>331</v>
      </c>
      <c r="J22" s="28" t="s">
        <v>378</v>
      </c>
    </row>
    <row r="23" ht="33.75" customHeight="1" spans="1:10">
      <c r="A23" s="28" t="s">
        <v>289</v>
      </c>
      <c r="B23" s="28" t="s">
        <v>349</v>
      </c>
      <c r="C23" s="28" t="s">
        <v>338</v>
      </c>
      <c r="D23" s="28" t="s">
        <v>339</v>
      </c>
      <c r="E23" s="28" t="s">
        <v>379</v>
      </c>
      <c r="F23" s="28" t="s">
        <v>329</v>
      </c>
      <c r="G23" s="45" t="s">
        <v>151</v>
      </c>
      <c r="H23" s="28" t="s">
        <v>341</v>
      </c>
      <c r="I23" s="28" t="s">
        <v>331</v>
      </c>
      <c r="J23" s="28" t="s">
        <v>380</v>
      </c>
    </row>
    <row r="24" ht="33.75" customHeight="1" spans="1:10">
      <c r="A24" s="28" t="s">
        <v>289</v>
      </c>
      <c r="B24" s="28" t="s">
        <v>349</v>
      </c>
      <c r="C24" s="28" t="s">
        <v>343</v>
      </c>
      <c r="D24" s="28" t="s">
        <v>344</v>
      </c>
      <c r="E24" s="28" t="s">
        <v>381</v>
      </c>
      <c r="F24" s="28" t="s">
        <v>329</v>
      </c>
      <c r="G24" s="45" t="s">
        <v>382</v>
      </c>
      <c r="H24" s="28" t="s">
        <v>347</v>
      </c>
      <c r="I24" s="28" t="s">
        <v>331</v>
      </c>
      <c r="J24" s="28" t="s">
        <v>383</v>
      </c>
    </row>
    <row r="25" ht="33.75" customHeight="1" spans="1:10">
      <c r="A25" s="28" t="s">
        <v>273</v>
      </c>
      <c r="B25" s="28" t="s">
        <v>384</v>
      </c>
      <c r="C25" s="28" t="s">
        <v>326</v>
      </c>
      <c r="D25" s="28" t="s">
        <v>327</v>
      </c>
      <c r="E25" s="28" t="s">
        <v>385</v>
      </c>
      <c r="F25" s="28" t="s">
        <v>354</v>
      </c>
      <c r="G25" s="45" t="s">
        <v>56</v>
      </c>
      <c r="H25" s="28" t="s">
        <v>351</v>
      </c>
      <c r="I25" s="28" t="s">
        <v>331</v>
      </c>
      <c r="J25" s="28" t="s">
        <v>386</v>
      </c>
    </row>
    <row r="26" ht="33.75" customHeight="1" spans="1:10">
      <c r="A26" s="28" t="s">
        <v>273</v>
      </c>
      <c r="B26" s="28" t="s">
        <v>384</v>
      </c>
      <c r="C26" s="28" t="s">
        <v>326</v>
      </c>
      <c r="D26" s="28" t="s">
        <v>327</v>
      </c>
      <c r="E26" s="28" t="s">
        <v>387</v>
      </c>
      <c r="F26" s="28" t="s">
        <v>329</v>
      </c>
      <c r="G26" s="45" t="s">
        <v>388</v>
      </c>
      <c r="H26" s="28" t="s">
        <v>359</v>
      </c>
      <c r="I26" s="28" t="s">
        <v>331</v>
      </c>
      <c r="J26" s="28" t="s">
        <v>389</v>
      </c>
    </row>
    <row r="27" ht="33.75" customHeight="1" spans="1:10">
      <c r="A27" s="28" t="s">
        <v>273</v>
      </c>
      <c r="B27" s="28" t="s">
        <v>384</v>
      </c>
      <c r="C27" s="28" t="s">
        <v>326</v>
      </c>
      <c r="D27" s="28" t="s">
        <v>327</v>
      </c>
      <c r="E27" s="28" t="s">
        <v>361</v>
      </c>
      <c r="F27" s="28" t="s">
        <v>329</v>
      </c>
      <c r="G27" s="45" t="s">
        <v>390</v>
      </c>
      <c r="H27" s="28" t="s">
        <v>362</v>
      </c>
      <c r="I27" s="28" t="s">
        <v>331</v>
      </c>
      <c r="J27" s="28" t="s">
        <v>391</v>
      </c>
    </row>
    <row r="28" ht="33.75" customHeight="1" spans="1:10">
      <c r="A28" s="28" t="s">
        <v>273</v>
      </c>
      <c r="B28" s="28" t="s">
        <v>384</v>
      </c>
      <c r="C28" s="28" t="s">
        <v>326</v>
      </c>
      <c r="D28" s="28" t="s">
        <v>364</v>
      </c>
      <c r="E28" s="28" t="s">
        <v>392</v>
      </c>
      <c r="F28" s="28" t="s">
        <v>329</v>
      </c>
      <c r="G28" s="45" t="s">
        <v>393</v>
      </c>
      <c r="H28" s="28" t="s">
        <v>341</v>
      </c>
      <c r="I28" s="28" t="s">
        <v>331</v>
      </c>
      <c r="J28" s="28" t="s">
        <v>394</v>
      </c>
    </row>
    <row r="29" ht="33.75" customHeight="1" spans="1:10">
      <c r="A29" s="28" t="s">
        <v>273</v>
      </c>
      <c r="B29" s="28" t="s">
        <v>384</v>
      </c>
      <c r="C29" s="28" t="s">
        <v>326</v>
      </c>
      <c r="D29" s="28" t="s">
        <v>364</v>
      </c>
      <c r="E29" s="28" t="s">
        <v>395</v>
      </c>
      <c r="F29" s="28" t="s">
        <v>329</v>
      </c>
      <c r="G29" s="45" t="s">
        <v>152</v>
      </c>
      <c r="H29" s="28" t="s">
        <v>396</v>
      </c>
      <c r="I29" s="28" t="s">
        <v>331</v>
      </c>
      <c r="J29" s="28" t="s">
        <v>397</v>
      </c>
    </row>
    <row r="30" ht="33.75" customHeight="1" spans="1:10">
      <c r="A30" s="28" t="s">
        <v>273</v>
      </c>
      <c r="B30" s="28" t="s">
        <v>384</v>
      </c>
      <c r="C30" s="28" t="s">
        <v>338</v>
      </c>
      <c r="D30" s="28" t="s">
        <v>371</v>
      </c>
      <c r="E30" s="28" t="s">
        <v>398</v>
      </c>
      <c r="F30" s="28" t="s">
        <v>329</v>
      </c>
      <c r="G30" s="45" t="s">
        <v>399</v>
      </c>
      <c r="H30" s="28" t="s">
        <v>374</v>
      </c>
      <c r="I30" s="28" t="s">
        <v>331</v>
      </c>
      <c r="J30" s="28" t="s">
        <v>400</v>
      </c>
    </row>
    <row r="31" ht="33.75" customHeight="1" spans="1:10">
      <c r="A31" s="28" t="s">
        <v>273</v>
      </c>
      <c r="B31" s="28" t="s">
        <v>384</v>
      </c>
      <c r="C31" s="28" t="s">
        <v>338</v>
      </c>
      <c r="D31" s="28" t="s">
        <v>371</v>
      </c>
      <c r="E31" s="28" t="s">
        <v>401</v>
      </c>
      <c r="F31" s="28" t="s">
        <v>329</v>
      </c>
      <c r="G31" s="45" t="s">
        <v>402</v>
      </c>
      <c r="H31" s="28" t="s">
        <v>374</v>
      </c>
      <c r="I31" s="28" t="s">
        <v>331</v>
      </c>
      <c r="J31" s="28" t="s">
        <v>403</v>
      </c>
    </row>
    <row r="32" ht="33.75" customHeight="1" spans="1:10">
      <c r="A32" s="28" t="s">
        <v>273</v>
      </c>
      <c r="B32" s="28" t="s">
        <v>384</v>
      </c>
      <c r="C32" s="28" t="s">
        <v>338</v>
      </c>
      <c r="D32" s="28" t="s">
        <v>339</v>
      </c>
      <c r="E32" s="28" t="s">
        <v>404</v>
      </c>
      <c r="F32" s="28" t="s">
        <v>329</v>
      </c>
      <c r="G32" s="45" t="s">
        <v>48</v>
      </c>
      <c r="H32" s="28" t="s">
        <v>341</v>
      </c>
      <c r="I32" s="28" t="s">
        <v>331</v>
      </c>
      <c r="J32" s="28" t="s">
        <v>405</v>
      </c>
    </row>
    <row r="33" ht="33.75" customHeight="1" spans="1:10">
      <c r="A33" s="28" t="s">
        <v>273</v>
      </c>
      <c r="B33" s="28" t="s">
        <v>384</v>
      </c>
      <c r="C33" s="28" t="s">
        <v>338</v>
      </c>
      <c r="D33" s="28" t="s">
        <v>339</v>
      </c>
      <c r="E33" s="28" t="s">
        <v>406</v>
      </c>
      <c r="F33" s="28" t="s">
        <v>329</v>
      </c>
      <c r="G33" s="45" t="s">
        <v>407</v>
      </c>
      <c r="H33" s="28" t="s">
        <v>408</v>
      </c>
      <c r="I33" s="28" t="s">
        <v>331</v>
      </c>
      <c r="J33" s="28" t="s">
        <v>409</v>
      </c>
    </row>
    <row r="34" ht="33.75" customHeight="1" spans="1:10">
      <c r="A34" s="28" t="s">
        <v>273</v>
      </c>
      <c r="B34" s="28" t="s">
        <v>384</v>
      </c>
      <c r="C34" s="28" t="s">
        <v>343</v>
      </c>
      <c r="D34" s="28" t="s">
        <v>344</v>
      </c>
      <c r="E34" s="28" t="s">
        <v>344</v>
      </c>
      <c r="F34" s="28" t="s">
        <v>329</v>
      </c>
      <c r="G34" s="45" t="s">
        <v>382</v>
      </c>
      <c r="H34" s="28" t="s">
        <v>347</v>
      </c>
      <c r="I34" s="28" t="s">
        <v>331</v>
      </c>
      <c r="J34" s="28" t="s">
        <v>410</v>
      </c>
    </row>
    <row r="35" ht="33.75" customHeight="1" spans="1:10">
      <c r="A35" s="28" t="s">
        <v>284</v>
      </c>
      <c r="B35" s="28" t="s">
        <v>411</v>
      </c>
      <c r="C35" s="28" t="s">
        <v>326</v>
      </c>
      <c r="D35" s="28" t="s">
        <v>327</v>
      </c>
      <c r="E35" s="28" t="s">
        <v>412</v>
      </c>
      <c r="F35" s="28" t="s">
        <v>329</v>
      </c>
      <c r="G35" s="45" t="s">
        <v>48</v>
      </c>
      <c r="H35" s="28" t="s">
        <v>351</v>
      </c>
      <c r="I35" s="28" t="s">
        <v>331</v>
      </c>
      <c r="J35" s="28" t="s">
        <v>413</v>
      </c>
    </row>
    <row r="36" ht="33.75" customHeight="1" spans="1:10">
      <c r="A36" s="28" t="s">
        <v>284</v>
      </c>
      <c r="B36" s="28" t="s">
        <v>411</v>
      </c>
      <c r="C36" s="28" t="s">
        <v>326</v>
      </c>
      <c r="D36" s="28" t="s">
        <v>327</v>
      </c>
      <c r="E36" s="28" t="s">
        <v>414</v>
      </c>
      <c r="F36" s="28" t="s">
        <v>329</v>
      </c>
      <c r="G36" s="45" t="s">
        <v>415</v>
      </c>
      <c r="H36" s="28" t="s">
        <v>416</v>
      </c>
      <c r="I36" s="28" t="s">
        <v>331</v>
      </c>
      <c r="J36" s="28" t="s">
        <v>417</v>
      </c>
    </row>
    <row r="37" ht="33.75" customHeight="1" spans="1:10">
      <c r="A37" s="28" t="s">
        <v>284</v>
      </c>
      <c r="B37" s="28" t="s">
        <v>411</v>
      </c>
      <c r="C37" s="28" t="s">
        <v>326</v>
      </c>
      <c r="D37" s="28" t="s">
        <v>327</v>
      </c>
      <c r="E37" s="28" t="s">
        <v>418</v>
      </c>
      <c r="F37" s="28" t="s">
        <v>329</v>
      </c>
      <c r="G37" s="45" t="s">
        <v>47</v>
      </c>
      <c r="H37" s="28" t="s">
        <v>351</v>
      </c>
      <c r="I37" s="28" t="s">
        <v>331</v>
      </c>
      <c r="J37" s="28" t="s">
        <v>419</v>
      </c>
    </row>
    <row r="38" ht="33.75" customHeight="1" spans="1:10">
      <c r="A38" s="28" t="s">
        <v>284</v>
      </c>
      <c r="B38" s="28" t="s">
        <v>411</v>
      </c>
      <c r="C38" s="28" t="s">
        <v>326</v>
      </c>
      <c r="D38" s="28" t="s">
        <v>327</v>
      </c>
      <c r="E38" s="28" t="s">
        <v>420</v>
      </c>
      <c r="F38" s="28" t="s">
        <v>329</v>
      </c>
      <c r="G38" s="45" t="s">
        <v>61</v>
      </c>
      <c r="H38" s="28" t="s">
        <v>341</v>
      </c>
      <c r="I38" s="28" t="s">
        <v>331</v>
      </c>
      <c r="J38" s="28" t="s">
        <v>421</v>
      </c>
    </row>
    <row r="39" ht="33.75" customHeight="1" spans="1:10">
      <c r="A39" s="28" t="s">
        <v>284</v>
      </c>
      <c r="B39" s="28" t="s">
        <v>411</v>
      </c>
      <c r="C39" s="28" t="s">
        <v>326</v>
      </c>
      <c r="D39" s="28" t="s">
        <v>327</v>
      </c>
      <c r="E39" s="28" t="s">
        <v>422</v>
      </c>
      <c r="F39" s="28" t="s">
        <v>329</v>
      </c>
      <c r="G39" s="45" t="s">
        <v>373</v>
      </c>
      <c r="H39" s="28" t="s">
        <v>334</v>
      </c>
      <c r="I39" s="28" t="s">
        <v>331</v>
      </c>
      <c r="J39" s="28" t="s">
        <v>423</v>
      </c>
    </row>
    <row r="40" ht="33.75" customHeight="1" spans="1:10">
      <c r="A40" s="28" t="s">
        <v>284</v>
      </c>
      <c r="B40" s="28" t="s">
        <v>411</v>
      </c>
      <c r="C40" s="28" t="s">
        <v>326</v>
      </c>
      <c r="D40" s="28" t="s">
        <v>327</v>
      </c>
      <c r="E40" s="28" t="s">
        <v>424</v>
      </c>
      <c r="F40" s="28" t="s">
        <v>329</v>
      </c>
      <c r="G40" s="45" t="s">
        <v>45</v>
      </c>
      <c r="H40" s="28" t="s">
        <v>330</v>
      </c>
      <c r="I40" s="28" t="s">
        <v>331</v>
      </c>
      <c r="J40" s="28" t="s">
        <v>425</v>
      </c>
    </row>
    <row r="41" ht="33.75" customHeight="1" spans="1:10">
      <c r="A41" s="28" t="s">
        <v>284</v>
      </c>
      <c r="B41" s="28" t="s">
        <v>411</v>
      </c>
      <c r="C41" s="28" t="s">
        <v>326</v>
      </c>
      <c r="D41" s="28" t="s">
        <v>327</v>
      </c>
      <c r="E41" s="28" t="s">
        <v>426</v>
      </c>
      <c r="F41" s="28" t="s">
        <v>329</v>
      </c>
      <c r="G41" s="45" t="s">
        <v>427</v>
      </c>
      <c r="H41" s="28" t="s">
        <v>351</v>
      </c>
      <c r="I41" s="28" t="s">
        <v>331</v>
      </c>
      <c r="J41" s="28" t="s">
        <v>428</v>
      </c>
    </row>
    <row r="42" ht="33.75" customHeight="1" spans="1:10">
      <c r="A42" s="28" t="s">
        <v>284</v>
      </c>
      <c r="B42" s="28" t="s">
        <v>411</v>
      </c>
      <c r="C42" s="28" t="s">
        <v>326</v>
      </c>
      <c r="D42" s="28" t="s">
        <v>327</v>
      </c>
      <c r="E42" s="28" t="s">
        <v>429</v>
      </c>
      <c r="F42" s="28" t="s">
        <v>329</v>
      </c>
      <c r="G42" s="45" t="s">
        <v>415</v>
      </c>
      <c r="H42" s="28" t="s">
        <v>341</v>
      </c>
      <c r="I42" s="28" t="s">
        <v>331</v>
      </c>
      <c r="J42" s="28" t="s">
        <v>430</v>
      </c>
    </row>
    <row r="43" ht="33.75" customHeight="1" spans="1:10">
      <c r="A43" s="28" t="s">
        <v>284</v>
      </c>
      <c r="B43" s="28" t="s">
        <v>411</v>
      </c>
      <c r="C43" s="28" t="s">
        <v>338</v>
      </c>
      <c r="D43" s="28" t="s">
        <v>431</v>
      </c>
      <c r="E43" s="28" t="s">
        <v>432</v>
      </c>
      <c r="F43" s="28" t="s">
        <v>329</v>
      </c>
      <c r="G43" s="45" t="s">
        <v>48</v>
      </c>
      <c r="H43" s="28" t="s">
        <v>347</v>
      </c>
      <c r="I43" s="28" t="s">
        <v>331</v>
      </c>
      <c r="J43" s="28" t="s">
        <v>433</v>
      </c>
    </row>
    <row r="44" ht="33.75" customHeight="1" spans="1:10">
      <c r="A44" s="28" t="s">
        <v>284</v>
      </c>
      <c r="B44" s="28" t="s">
        <v>411</v>
      </c>
      <c r="C44" s="28" t="s">
        <v>343</v>
      </c>
      <c r="D44" s="28" t="s">
        <v>344</v>
      </c>
      <c r="E44" s="28" t="s">
        <v>434</v>
      </c>
      <c r="F44" s="28" t="s">
        <v>435</v>
      </c>
      <c r="G44" s="45" t="s">
        <v>382</v>
      </c>
      <c r="H44" s="28" t="s">
        <v>347</v>
      </c>
      <c r="I44" s="28" t="s">
        <v>331</v>
      </c>
      <c r="J44" s="28" t="s">
        <v>436</v>
      </c>
    </row>
    <row r="45" ht="33.75" customHeight="1" spans="1:10">
      <c r="A45" s="28" t="s">
        <v>286</v>
      </c>
      <c r="B45" s="28" t="s">
        <v>437</v>
      </c>
      <c r="C45" s="28" t="s">
        <v>326</v>
      </c>
      <c r="D45" s="28" t="s">
        <v>327</v>
      </c>
      <c r="E45" s="28" t="s">
        <v>438</v>
      </c>
      <c r="F45" s="28" t="s">
        <v>329</v>
      </c>
      <c r="G45" s="45" t="s">
        <v>45</v>
      </c>
      <c r="H45" s="28" t="s">
        <v>351</v>
      </c>
      <c r="I45" s="28" t="s">
        <v>331</v>
      </c>
      <c r="J45" s="28" t="s">
        <v>439</v>
      </c>
    </row>
    <row r="46" ht="33.75" customHeight="1" spans="1:10">
      <c r="A46" s="28" t="s">
        <v>286</v>
      </c>
      <c r="B46" s="28" t="s">
        <v>437</v>
      </c>
      <c r="C46" s="28" t="s">
        <v>326</v>
      </c>
      <c r="D46" s="28" t="s">
        <v>327</v>
      </c>
      <c r="E46" s="28" t="s">
        <v>361</v>
      </c>
      <c r="F46" s="28" t="s">
        <v>329</v>
      </c>
      <c r="G46" s="45" t="s">
        <v>51</v>
      </c>
      <c r="H46" s="28" t="s">
        <v>362</v>
      </c>
      <c r="I46" s="28" t="s">
        <v>331</v>
      </c>
      <c r="J46" s="28" t="s">
        <v>440</v>
      </c>
    </row>
    <row r="47" ht="33.75" customHeight="1" spans="1:10">
      <c r="A47" s="28" t="s">
        <v>286</v>
      </c>
      <c r="B47" s="28" t="s">
        <v>437</v>
      </c>
      <c r="C47" s="28" t="s">
        <v>326</v>
      </c>
      <c r="D47" s="28" t="s">
        <v>327</v>
      </c>
      <c r="E47" s="28" t="s">
        <v>350</v>
      </c>
      <c r="F47" s="28" t="s">
        <v>354</v>
      </c>
      <c r="G47" s="45" t="s">
        <v>52</v>
      </c>
      <c r="H47" s="28" t="s">
        <v>351</v>
      </c>
      <c r="I47" s="28" t="s">
        <v>331</v>
      </c>
      <c r="J47" s="28" t="s">
        <v>441</v>
      </c>
    </row>
    <row r="48" ht="33.75" customHeight="1" spans="1:10">
      <c r="A48" s="28" t="s">
        <v>286</v>
      </c>
      <c r="B48" s="28" t="s">
        <v>437</v>
      </c>
      <c r="C48" s="28" t="s">
        <v>326</v>
      </c>
      <c r="D48" s="28" t="s">
        <v>327</v>
      </c>
      <c r="E48" s="28" t="s">
        <v>442</v>
      </c>
      <c r="F48" s="28" t="s">
        <v>329</v>
      </c>
      <c r="G48" s="45" t="s">
        <v>44</v>
      </c>
      <c r="H48" s="28" t="s">
        <v>359</v>
      </c>
      <c r="I48" s="28" t="s">
        <v>331</v>
      </c>
      <c r="J48" s="28" t="s">
        <v>443</v>
      </c>
    </row>
    <row r="49" ht="33.75" customHeight="1" spans="1:10">
      <c r="A49" s="28" t="s">
        <v>286</v>
      </c>
      <c r="B49" s="28" t="s">
        <v>437</v>
      </c>
      <c r="C49" s="28" t="s">
        <v>326</v>
      </c>
      <c r="D49" s="28" t="s">
        <v>327</v>
      </c>
      <c r="E49" s="28" t="s">
        <v>444</v>
      </c>
      <c r="F49" s="28" t="s">
        <v>329</v>
      </c>
      <c r="G49" s="45" t="s">
        <v>44</v>
      </c>
      <c r="H49" s="28" t="s">
        <v>351</v>
      </c>
      <c r="I49" s="28" t="s">
        <v>331</v>
      </c>
      <c r="J49" s="28" t="s">
        <v>445</v>
      </c>
    </row>
    <row r="50" ht="33.75" customHeight="1" spans="1:10">
      <c r="A50" s="28" t="s">
        <v>286</v>
      </c>
      <c r="B50" s="28" t="s">
        <v>437</v>
      </c>
      <c r="C50" s="28" t="s">
        <v>326</v>
      </c>
      <c r="D50" s="28" t="s">
        <v>364</v>
      </c>
      <c r="E50" s="28" t="s">
        <v>365</v>
      </c>
      <c r="F50" s="28" t="s">
        <v>329</v>
      </c>
      <c r="G50" s="45" t="s">
        <v>366</v>
      </c>
      <c r="H50" s="28" t="s">
        <v>347</v>
      </c>
      <c r="I50" s="28" t="s">
        <v>331</v>
      </c>
      <c r="J50" s="28" t="s">
        <v>446</v>
      </c>
    </row>
    <row r="51" ht="33.75" customHeight="1" spans="1:10">
      <c r="A51" s="28" t="s">
        <v>286</v>
      </c>
      <c r="B51" s="28" t="s">
        <v>437</v>
      </c>
      <c r="C51" s="28" t="s">
        <v>326</v>
      </c>
      <c r="D51" s="28" t="s">
        <v>364</v>
      </c>
      <c r="E51" s="28" t="s">
        <v>447</v>
      </c>
      <c r="F51" s="28" t="s">
        <v>329</v>
      </c>
      <c r="G51" s="45" t="s">
        <v>46</v>
      </c>
      <c r="H51" s="28" t="s">
        <v>351</v>
      </c>
      <c r="I51" s="28" t="s">
        <v>331</v>
      </c>
      <c r="J51" s="28" t="s">
        <v>448</v>
      </c>
    </row>
    <row r="52" ht="33.75" customHeight="1" spans="1:10">
      <c r="A52" s="28" t="s">
        <v>286</v>
      </c>
      <c r="B52" s="28" t="s">
        <v>437</v>
      </c>
      <c r="C52" s="28" t="s">
        <v>326</v>
      </c>
      <c r="D52" s="28" t="s">
        <v>364</v>
      </c>
      <c r="E52" s="28" t="s">
        <v>449</v>
      </c>
      <c r="F52" s="28" t="s">
        <v>354</v>
      </c>
      <c r="G52" s="45" t="s">
        <v>44</v>
      </c>
      <c r="H52" s="28" t="s">
        <v>351</v>
      </c>
      <c r="I52" s="28" t="s">
        <v>331</v>
      </c>
      <c r="J52" s="28" t="s">
        <v>450</v>
      </c>
    </row>
    <row r="53" ht="33.75" customHeight="1" spans="1:10">
      <c r="A53" s="28" t="s">
        <v>286</v>
      </c>
      <c r="B53" s="28" t="s">
        <v>437</v>
      </c>
      <c r="C53" s="28" t="s">
        <v>326</v>
      </c>
      <c r="D53" s="28" t="s">
        <v>364</v>
      </c>
      <c r="E53" s="28" t="s">
        <v>451</v>
      </c>
      <c r="F53" s="28" t="s">
        <v>354</v>
      </c>
      <c r="G53" s="45" t="s">
        <v>44</v>
      </c>
      <c r="H53" s="28" t="s">
        <v>351</v>
      </c>
      <c r="I53" s="28" t="s">
        <v>331</v>
      </c>
      <c r="J53" s="28" t="s">
        <v>452</v>
      </c>
    </row>
    <row r="54" ht="33.75" customHeight="1" spans="1:10">
      <c r="A54" s="28" t="s">
        <v>286</v>
      </c>
      <c r="B54" s="28" t="s">
        <v>437</v>
      </c>
      <c r="C54" s="28" t="s">
        <v>326</v>
      </c>
      <c r="D54" s="28" t="s">
        <v>364</v>
      </c>
      <c r="E54" s="28" t="s">
        <v>453</v>
      </c>
      <c r="F54" s="28" t="s">
        <v>329</v>
      </c>
      <c r="G54" s="45" t="s">
        <v>44</v>
      </c>
      <c r="H54" s="28" t="s">
        <v>369</v>
      </c>
      <c r="I54" s="28" t="s">
        <v>331</v>
      </c>
      <c r="J54" s="28" t="s">
        <v>454</v>
      </c>
    </row>
    <row r="55" ht="33.75" customHeight="1" spans="1:10">
      <c r="A55" s="28" t="s">
        <v>286</v>
      </c>
      <c r="B55" s="28" t="s">
        <v>437</v>
      </c>
      <c r="C55" s="28" t="s">
        <v>326</v>
      </c>
      <c r="D55" s="28" t="s">
        <v>364</v>
      </c>
      <c r="E55" s="28" t="s">
        <v>455</v>
      </c>
      <c r="F55" s="28" t="s">
        <v>329</v>
      </c>
      <c r="G55" s="45" t="s">
        <v>44</v>
      </c>
      <c r="H55" s="28" t="s">
        <v>351</v>
      </c>
      <c r="I55" s="28" t="s">
        <v>331</v>
      </c>
      <c r="J55" s="28" t="s">
        <v>456</v>
      </c>
    </row>
    <row r="56" ht="33.75" customHeight="1" spans="1:10">
      <c r="A56" s="28" t="s">
        <v>286</v>
      </c>
      <c r="B56" s="28" t="s">
        <v>437</v>
      </c>
      <c r="C56" s="28" t="s">
        <v>338</v>
      </c>
      <c r="D56" s="28" t="s">
        <v>371</v>
      </c>
      <c r="E56" s="28" t="s">
        <v>372</v>
      </c>
      <c r="F56" s="28" t="s">
        <v>329</v>
      </c>
      <c r="G56" s="45" t="s">
        <v>366</v>
      </c>
      <c r="H56" s="28" t="s">
        <v>374</v>
      </c>
      <c r="I56" s="28" t="s">
        <v>331</v>
      </c>
      <c r="J56" s="28" t="s">
        <v>457</v>
      </c>
    </row>
    <row r="57" ht="33.75" customHeight="1" spans="1:10">
      <c r="A57" s="28" t="s">
        <v>286</v>
      </c>
      <c r="B57" s="28" t="s">
        <v>437</v>
      </c>
      <c r="C57" s="28" t="s">
        <v>338</v>
      </c>
      <c r="D57" s="28" t="s">
        <v>339</v>
      </c>
      <c r="E57" s="28" t="s">
        <v>458</v>
      </c>
      <c r="F57" s="28" t="s">
        <v>329</v>
      </c>
      <c r="G57" s="45" t="s">
        <v>44</v>
      </c>
      <c r="H57" s="28" t="s">
        <v>341</v>
      </c>
      <c r="I57" s="28" t="s">
        <v>331</v>
      </c>
      <c r="J57" s="28" t="s">
        <v>459</v>
      </c>
    </row>
    <row r="58" ht="33.75" customHeight="1" spans="1:10">
      <c r="A58" s="28" t="s">
        <v>286</v>
      </c>
      <c r="B58" s="28" t="s">
        <v>437</v>
      </c>
      <c r="C58" s="28" t="s">
        <v>338</v>
      </c>
      <c r="D58" s="28" t="s">
        <v>431</v>
      </c>
      <c r="E58" s="28" t="s">
        <v>460</v>
      </c>
      <c r="F58" s="28" t="s">
        <v>329</v>
      </c>
      <c r="G58" s="45" t="s">
        <v>461</v>
      </c>
      <c r="H58" s="28" t="s">
        <v>462</v>
      </c>
      <c r="I58" s="28" t="s">
        <v>331</v>
      </c>
      <c r="J58" s="28" t="s">
        <v>463</v>
      </c>
    </row>
    <row r="59" ht="33.75" customHeight="1" spans="1:10">
      <c r="A59" s="28" t="s">
        <v>286</v>
      </c>
      <c r="B59" s="28" t="s">
        <v>437</v>
      </c>
      <c r="C59" s="28" t="s">
        <v>343</v>
      </c>
      <c r="D59" s="28" t="s">
        <v>344</v>
      </c>
      <c r="E59" s="28" t="s">
        <v>381</v>
      </c>
      <c r="F59" s="28" t="s">
        <v>329</v>
      </c>
      <c r="G59" s="45" t="s">
        <v>382</v>
      </c>
      <c r="H59" s="28" t="s">
        <v>347</v>
      </c>
      <c r="I59" s="28" t="s">
        <v>331</v>
      </c>
      <c r="J59" s="28" t="s">
        <v>383</v>
      </c>
    </row>
    <row r="60" ht="33.75" customHeight="1" spans="1:10">
      <c r="A60" s="28" t="s">
        <v>304</v>
      </c>
      <c r="B60" s="28" t="s">
        <v>464</v>
      </c>
      <c r="C60" s="28" t="s">
        <v>326</v>
      </c>
      <c r="D60" s="28" t="s">
        <v>327</v>
      </c>
      <c r="E60" s="28" t="s">
        <v>465</v>
      </c>
      <c r="F60" s="28" t="s">
        <v>329</v>
      </c>
      <c r="G60" s="45" t="s">
        <v>49</v>
      </c>
      <c r="H60" s="28" t="s">
        <v>351</v>
      </c>
      <c r="I60" s="28" t="s">
        <v>331</v>
      </c>
      <c r="J60" s="28" t="s">
        <v>466</v>
      </c>
    </row>
    <row r="61" ht="33.75" customHeight="1" spans="1:10">
      <c r="A61" s="28" t="s">
        <v>304</v>
      </c>
      <c r="B61" s="28" t="s">
        <v>464</v>
      </c>
      <c r="C61" s="28" t="s">
        <v>326</v>
      </c>
      <c r="D61" s="28" t="s">
        <v>327</v>
      </c>
      <c r="E61" s="28" t="s">
        <v>438</v>
      </c>
      <c r="F61" s="28" t="s">
        <v>329</v>
      </c>
      <c r="G61" s="45" t="s">
        <v>46</v>
      </c>
      <c r="H61" s="28" t="s">
        <v>351</v>
      </c>
      <c r="I61" s="28" t="s">
        <v>331</v>
      </c>
      <c r="J61" s="28" t="s">
        <v>467</v>
      </c>
    </row>
    <row r="62" ht="33.75" customHeight="1" spans="1:10">
      <c r="A62" s="28" t="s">
        <v>304</v>
      </c>
      <c r="B62" s="28" t="s">
        <v>464</v>
      </c>
      <c r="C62" s="28" t="s">
        <v>326</v>
      </c>
      <c r="D62" s="28" t="s">
        <v>327</v>
      </c>
      <c r="E62" s="28" t="s">
        <v>358</v>
      </c>
      <c r="F62" s="28" t="s">
        <v>329</v>
      </c>
      <c r="G62" s="45" t="s">
        <v>468</v>
      </c>
      <c r="H62" s="28" t="s">
        <v>359</v>
      </c>
      <c r="I62" s="28" t="s">
        <v>331</v>
      </c>
      <c r="J62" s="28" t="s">
        <v>469</v>
      </c>
    </row>
    <row r="63" ht="33.75" customHeight="1" spans="1:10">
      <c r="A63" s="28" t="s">
        <v>304</v>
      </c>
      <c r="B63" s="28" t="s">
        <v>464</v>
      </c>
      <c r="C63" s="28" t="s">
        <v>326</v>
      </c>
      <c r="D63" s="28" t="s">
        <v>327</v>
      </c>
      <c r="E63" s="28" t="s">
        <v>361</v>
      </c>
      <c r="F63" s="28" t="s">
        <v>329</v>
      </c>
      <c r="G63" s="45" t="s">
        <v>46</v>
      </c>
      <c r="H63" s="28" t="s">
        <v>362</v>
      </c>
      <c r="I63" s="28" t="s">
        <v>331</v>
      </c>
      <c r="J63" s="28" t="s">
        <v>470</v>
      </c>
    </row>
    <row r="64" ht="33.75" customHeight="1" spans="1:10">
      <c r="A64" s="28" t="s">
        <v>304</v>
      </c>
      <c r="B64" s="28" t="s">
        <v>464</v>
      </c>
      <c r="C64" s="28" t="s">
        <v>326</v>
      </c>
      <c r="D64" s="28" t="s">
        <v>364</v>
      </c>
      <c r="E64" s="28" t="s">
        <v>471</v>
      </c>
      <c r="F64" s="28" t="s">
        <v>329</v>
      </c>
      <c r="G64" s="45" t="s">
        <v>382</v>
      </c>
      <c r="H64" s="28" t="s">
        <v>347</v>
      </c>
      <c r="I64" s="28" t="s">
        <v>331</v>
      </c>
      <c r="J64" s="28" t="s">
        <v>472</v>
      </c>
    </row>
    <row r="65" ht="33.75" customHeight="1" spans="1:10">
      <c r="A65" s="28" t="s">
        <v>304</v>
      </c>
      <c r="B65" s="28" t="s">
        <v>464</v>
      </c>
      <c r="C65" s="28" t="s">
        <v>326</v>
      </c>
      <c r="D65" s="28" t="s">
        <v>364</v>
      </c>
      <c r="E65" s="28" t="s">
        <v>365</v>
      </c>
      <c r="F65" s="28" t="s">
        <v>329</v>
      </c>
      <c r="G65" s="45" t="s">
        <v>382</v>
      </c>
      <c r="H65" s="28" t="s">
        <v>347</v>
      </c>
      <c r="I65" s="28" t="s">
        <v>331</v>
      </c>
      <c r="J65" s="28" t="s">
        <v>473</v>
      </c>
    </row>
    <row r="66" ht="33.75" customHeight="1" spans="1:10">
      <c r="A66" s="28" t="s">
        <v>304</v>
      </c>
      <c r="B66" s="28" t="s">
        <v>464</v>
      </c>
      <c r="C66" s="28" t="s">
        <v>326</v>
      </c>
      <c r="D66" s="28" t="s">
        <v>364</v>
      </c>
      <c r="E66" s="28" t="s">
        <v>474</v>
      </c>
      <c r="F66" s="28" t="s">
        <v>329</v>
      </c>
      <c r="G66" s="45" t="s">
        <v>46</v>
      </c>
      <c r="H66" s="28" t="s">
        <v>351</v>
      </c>
      <c r="I66" s="28" t="s">
        <v>331</v>
      </c>
      <c r="J66" s="28" t="s">
        <v>475</v>
      </c>
    </row>
    <row r="67" ht="33.75" customHeight="1" spans="1:10">
      <c r="A67" s="28" t="s">
        <v>304</v>
      </c>
      <c r="B67" s="28" t="s">
        <v>464</v>
      </c>
      <c r="C67" s="28" t="s">
        <v>326</v>
      </c>
      <c r="D67" s="28" t="s">
        <v>364</v>
      </c>
      <c r="E67" s="28" t="s">
        <v>476</v>
      </c>
      <c r="F67" s="28" t="s">
        <v>329</v>
      </c>
      <c r="G67" s="45" t="s">
        <v>468</v>
      </c>
      <c r="H67" s="28" t="s">
        <v>362</v>
      </c>
      <c r="I67" s="28" t="s">
        <v>331</v>
      </c>
      <c r="J67" s="28" t="s">
        <v>477</v>
      </c>
    </row>
    <row r="68" ht="33.75" customHeight="1" spans="1:10">
      <c r="A68" s="28" t="s">
        <v>304</v>
      </c>
      <c r="B68" s="28" t="s">
        <v>464</v>
      </c>
      <c r="C68" s="28" t="s">
        <v>338</v>
      </c>
      <c r="D68" s="28" t="s">
        <v>371</v>
      </c>
      <c r="E68" s="28" t="s">
        <v>478</v>
      </c>
      <c r="F68" s="28" t="s">
        <v>329</v>
      </c>
      <c r="G68" s="45" t="s">
        <v>373</v>
      </c>
      <c r="H68" s="28" t="s">
        <v>374</v>
      </c>
      <c r="I68" s="28" t="s">
        <v>331</v>
      </c>
      <c r="J68" s="28" t="s">
        <v>479</v>
      </c>
    </row>
    <row r="69" ht="33.75" customHeight="1" spans="1:10">
      <c r="A69" s="28" t="s">
        <v>304</v>
      </c>
      <c r="B69" s="28" t="s">
        <v>464</v>
      </c>
      <c r="C69" s="28" t="s">
        <v>338</v>
      </c>
      <c r="D69" s="28" t="s">
        <v>371</v>
      </c>
      <c r="E69" s="28" t="s">
        <v>372</v>
      </c>
      <c r="F69" s="28" t="s">
        <v>329</v>
      </c>
      <c r="G69" s="45" t="s">
        <v>480</v>
      </c>
      <c r="H69" s="28" t="s">
        <v>374</v>
      </c>
      <c r="I69" s="28" t="s">
        <v>331</v>
      </c>
      <c r="J69" s="28" t="s">
        <v>481</v>
      </c>
    </row>
    <row r="70" ht="33.75" customHeight="1" spans="1:10">
      <c r="A70" s="28" t="s">
        <v>304</v>
      </c>
      <c r="B70" s="28" t="s">
        <v>464</v>
      </c>
      <c r="C70" s="28" t="s">
        <v>338</v>
      </c>
      <c r="D70" s="28" t="s">
        <v>339</v>
      </c>
      <c r="E70" s="28" t="s">
        <v>340</v>
      </c>
      <c r="F70" s="28" t="s">
        <v>329</v>
      </c>
      <c r="G70" s="45" t="s">
        <v>46</v>
      </c>
      <c r="H70" s="28" t="s">
        <v>341</v>
      </c>
      <c r="I70" s="28" t="s">
        <v>331</v>
      </c>
      <c r="J70" s="28" t="s">
        <v>342</v>
      </c>
    </row>
    <row r="71" ht="33.75" customHeight="1" spans="1:10">
      <c r="A71" s="28" t="s">
        <v>304</v>
      </c>
      <c r="B71" s="28" t="s">
        <v>464</v>
      </c>
      <c r="C71" s="28" t="s">
        <v>338</v>
      </c>
      <c r="D71" s="28" t="s">
        <v>339</v>
      </c>
      <c r="E71" s="28" t="s">
        <v>482</v>
      </c>
      <c r="F71" s="28" t="s">
        <v>329</v>
      </c>
      <c r="G71" s="45" t="s">
        <v>468</v>
      </c>
      <c r="H71" s="28" t="s">
        <v>341</v>
      </c>
      <c r="I71" s="28" t="s">
        <v>331</v>
      </c>
      <c r="J71" s="28" t="s">
        <v>483</v>
      </c>
    </row>
    <row r="72" ht="33.75" customHeight="1" spans="1:10">
      <c r="A72" s="28" t="s">
        <v>304</v>
      </c>
      <c r="B72" s="28" t="s">
        <v>464</v>
      </c>
      <c r="C72" s="28" t="s">
        <v>343</v>
      </c>
      <c r="D72" s="28" t="s">
        <v>344</v>
      </c>
      <c r="E72" s="28" t="s">
        <v>381</v>
      </c>
      <c r="F72" s="28" t="s">
        <v>329</v>
      </c>
      <c r="G72" s="45" t="s">
        <v>382</v>
      </c>
      <c r="H72" s="28" t="s">
        <v>347</v>
      </c>
      <c r="I72" s="28" t="s">
        <v>331</v>
      </c>
      <c r="J72" s="28" t="s">
        <v>383</v>
      </c>
    </row>
    <row r="73" ht="33.75" customHeight="1" spans="1:10">
      <c r="A73" s="28" t="s">
        <v>302</v>
      </c>
      <c r="B73" s="28" t="s">
        <v>464</v>
      </c>
      <c r="C73" s="28" t="s">
        <v>326</v>
      </c>
      <c r="D73" s="28" t="s">
        <v>327</v>
      </c>
      <c r="E73" s="28" t="s">
        <v>484</v>
      </c>
      <c r="F73" s="28" t="s">
        <v>329</v>
      </c>
      <c r="G73" s="45" t="s">
        <v>47</v>
      </c>
      <c r="H73" s="28" t="s">
        <v>351</v>
      </c>
      <c r="I73" s="28" t="s">
        <v>331</v>
      </c>
      <c r="J73" s="28" t="s">
        <v>485</v>
      </c>
    </row>
    <row r="74" ht="33.75" customHeight="1" spans="1:10">
      <c r="A74" s="28" t="s">
        <v>302</v>
      </c>
      <c r="B74" s="28" t="s">
        <v>464</v>
      </c>
      <c r="C74" s="28" t="s">
        <v>326</v>
      </c>
      <c r="D74" s="28" t="s">
        <v>327</v>
      </c>
      <c r="E74" s="28" t="s">
        <v>361</v>
      </c>
      <c r="F74" s="28" t="s">
        <v>329</v>
      </c>
      <c r="G74" s="45" t="s">
        <v>50</v>
      </c>
      <c r="H74" s="28" t="s">
        <v>362</v>
      </c>
      <c r="I74" s="28" t="s">
        <v>331</v>
      </c>
      <c r="J74" s="28" t="s">
        <v>470</v>
      </c>
    </row>
    <row r="75" ht="33.75" customHeight="1" spans="1:10">
      <c r="A75" s="28" t="s">
        <v>302</v>
      </c>
      <c r="B75" s="28" t="s">
        <v>464</v>
      </c>
      <c r="C75" s="28" t="s">
        <v>326</v>
      </c>
      <c r="D75" s="28" t="s">
        <v>364</v>
      </c>
      <c r="E75" s="28" t="s">
        <v>476</v>
      </c>
      <c r="F75" s="28" t="s">
        <v>329</v>
      </c>
      <c r="G75" s="45" t="s">
        <v>45</v>
      </c>
      <c r="H75" s="28" t="s">
        <v>362</v>
      </c>
      <c r="I75" s="28" t="s">
        <v>331</v>
      </c>
      <c r="J75" s="28" t="s">
        <v>477</v>
      </c>
    </row>
    <row r="76" ht="33.75" customHeight="1" spans="1:10">
      <c r="A76" s="28" t="s">
        <v>302</v>
      </c>
      <c r="B76" s="28" t="s">
        <v>464</v>
      </c>
      <c r="C76" s="28" t="s">
        <v>338</v>
      </c>
      <c r="D76" s="28" t="s">
        <v>339</v>
      </c>
      <c r="E76" s="28" t="s">
        <v>340</v>
      </c>
      <c r="F76" s="28" t="s">
        <v>329</v>
      </c>
      <c r="G76" s="45" t="s">
        <v>51</v>
      </c>
      <c r="H76" s="28" t="s">
        <v>341</v>
      </c>
      <c r="I76" s="28" t="s">
        <v>331</v>
      </c>
      <c r="J76" s="28" t="s">
        <v>486</v>
      </c>
    </row>
    <row r="77" ht="33.75" customHeight="1" spans="1:10">
      <c r="A77" s="28" t="s">
        <v>302</v>
      </c>
      <c r="B77" s="28" t="s">
        <v>464</v>
      </c>
      <c r="C77" s="28" t="s">
        <v>338</v>
      </c>
      <c r="D77" s="28" t="s">
        <v>339</v>
      </c>
      <c r="E77" s="28" t="s">
        <v>482</v>
      </c>
      <c r="F77" s="28" t="s">
        <v>329</v>
      </c>
      <c r="G77" s="45" t="s">
        <v>45</v>
      </c>
      <c r="H77" s="28" t="s">
        <v>341</v>
      </c>
      <c r="I77" s="28" t="s">
        <v>331</v>
      </c>
      <c r="J77" s="28" t="s">
        <v>483</v>
      </c>
    </row>
    <row r="78" ht="33.75" customHeight="1" spans="1:10">
      <c r="A78" s="28" t="s">
        <v>302</v>
      </c>
      <c r="B78" s="28" t="s">
        <v>464</v>
      </c>
      <c r="C78" s="28" t="s">
        <v>343</v>
      </c>
      <c r="D78" s="28" t="s">
        <v>344</v>
      </c>
      <c r="E78" s="28" t="s">
        <v>381</v>
      </c>
      <c r="F78" s="28" t="s">
        <v>329</v>
      </c>
      <c r="G78" s="45" t="s">
        <v>382</v>
      </c>
      <c r="H78" s="28" t="s">
        <v>347</v>
      </c>
      <c r="I78" s="28" t="s">
        <v>331</v>
      </c>
      <c r="J78" s="28" t="s">
        <v>383</v>
      </c>
    </row>
    <row r="79" ht="33.75" customHeight="1" spans="1:10">
      <c r="A79" s="28" t="s">
        <v>281</v>
      </c>
      <c r="B79" s="28" t="s">
        <v>487</v>
      </c>
      <c r="C79" s="28" t="s">
        <v>326</v>
      </c>
      <c r="D79" s="28" t="s">
        <v>327</v>
      </c>
      <c r="E79" s="28" t="s">
        <v>385</v>
      </c>
      <c r="F79" s="28" t="s">
        <v>329</v>
      </c>
      <c r="G79" s="45" t="s">
        <v>55</v>
      </c>
      <c r="H79" s="28" t="s">
        <v>351</v>
      </c>
      <c r="I79" s="28" t="s">
        <v>331</v>
      </c>
      <c r="J79" s="28" t="s">
        <v>386</v>
      </c>
    </row>
    <row r="80" ht="33.75" customHeight="1" spans="1:10">
      <c r="A80" s="28" t="s">
        <v>281</v>
      </c>
      <c r="B80" s="28" t="s">
        <v>487</v>
      </c>
      <c r="C80" s="28" t="s">
        <v>326</v>
      </c>
      <c r="D80" s="28" t="s">
        <v>327</v>
      </c>
      <c r="E80" s="28" t="s">
        <v>387</v>
      </c>
      <c r="F80" s="28" t="s">
        <v>329</v>
      </c>
      <c r="G80" s="45" t="s">
        <v>488</v>
      </c>
      <c r="H80" s="28" t="s">
        <v>359</v>
      </c>
      <c r="I80" s="28" t="s">
        <v>331</v>
      </c>
      <c r="J80" s="28" t="s">
        <v>389</v>
      </c>
    </row>
    <row r="81" ht="33.75" customHeight="1" spans="1:10">
      <c r="A81" s="28" t="s">
        <v>281</v>
      </c>
      <c r="B81" s="28" t="s">
        <v>487</v>
      </c>
      <c r="C81" s="28" t="s">
        <v>326</v>
      </c>
      <c r="D81" s="28" t="s">
        <v>327</v>
      </c>
      <c r="E81" s="28" t="s">
        <v>361</v>
      </c>
      <c r="F81" s="28" t="s">
        <v>329</v>
      </c>
      <c r="G81" s="45" t="s">
        <v>489</v>
      </c>
      <c r="H81" s="28" t="s">
        <v>362</v>
      </c>
      <c r="I81" s="28" t="s">
        <v>331</v>
      </c>
      <c r="J81" s="28" t="s">
        <v>391</v>
      </c>
    </row>
    <row r="82" ht="33.75" customHeight="1" spans="1:10">
      <c r="A82" s="28" t="s">
        <v>281</v>
      </c>
      <c r="B82" s="28" t="s">
        <v>487</v>
      </c>
      <c r="C82" s="28" t="s">
        <v>326</v>
      </c>
      <c r="D82" s="28" t="s">
        <v>364</v>
      </c>
      <c r="E82" s="28" t="s">
        <v>490</v>
      </c>
      <c r="F82" s="28" t="s">
        <v>329</v>
      </c>
      <c r="G82" s="45" t="s">
        <v>491</v>
      </c>
      <c r="H82" s="28" t="s">
        <v>341</v>
      </c>
      <c r="I82" s="28" t="s">
        <v>331</v>
      </c>
      <c r="J82" s="28" t="s">
        <v>492</v>
      </c>
    </row>
    <row r="83" ht="33.75" customHeight="1" spans="1:10">
      <c r="A83" s="28" t="s">
        <v>281</v>
      </c>
      <c r="B83" s="28" t="s">
        <v>487</v>
      </c>
      <c r="C83" s="28" t="s">
        <v>326</v>
      </c>
      <c r="D83" s="28" t="s">
        <v>364</v>
      </c>
      <c r="E83" s="28" t="s">
        <v>395</v>
      </c>
      <c r="F83" s="28" t="s">
        <v>329</v>
      </c>
      <c r="G83" s="45" t="s">
        <v>55</v>
      </c>
      <c r="H83" s="28" t="s">
        <v>359</v>
      </c>
      <c r="I83" s="28" t="s">
        <v>331</v>
      </c>
      <c r="J83" s="28" t="s">
        <v>397</v>
      </c>
    </row>
    <row r="84" ht="33.75" customHeight="1" spans="1:10">
      <c r="A84" s="28" t="s">
        <v>281</v>
      </c>
      <c r="B84" s="28" t="s">
        <v>487</v>
      </c>
      <c r="C84" s="28" t="s">
        <v>338</v>
      </c>
      <c r="D84" s="28" t="s">
        <v>371</v>
      </c>
      <c r="E84" s="28" t="s">
        <v>401</v>
      </c>
      <c r="F84" s="28" t="s">
        <v>329</v>
      </c>
      <c r="G84" s="45" t="s">
        <v>493</v>
      </c>
      <c r="H84" s="28" t="s">
        <v>374</v>
      </c>
      <c r="I84" s="28" t="s">
        <v>331</v>
      </c>
      <c r="J84" s="28" t="s">
        <v>403</v>
      </c>
    </row>
    <row r="85" ht="33.75" customHeight="1" spans="1:10">
      <c r="A85" s="28" t="s">
        <v>281</v>
      </c>
      <c r="B85" s="28" t="s">
        <v>487</v>
      </c>
      <c r="C85" s="28" t="s">
        <v>338</v>
      </c>
      <c r="D85" s="28" t="s">
        <v>371</v>
      </c>
      <c r="E85" s="28" t="s">
        <v>494</v>
      </c>
      <c r="F85" s="28" t="s">
        <v>329</v>
      </c>
      <c r="G85" s="45" t="s">
        <v>495</v>
      </c>
      <c r="H85" s="28" t="s">
        <v>374</v>
      </c>
      <c r="I85" s="28" t="s">
        <v>331</v>
      </c>
      <c r="J85" s="28" t="s">
        <v>400</v>
      </c>
    </row>
    <row r="86" ht="33.75" customHeight="1" spans="1:10">
      <c r="A86" s="28" t="s">
        <v>281</v>
      </c>
      <c r="B86" s="28" t="s">
        <v>487</v>
      </c>
      <c r="C86" s="28" t="s">
        <v>338</v>
      </c>
      <c r="D86" s="28" t="s">
        <v>339</v>
      </c>
      <c r="E86" s="28" t="s">
        <v>406</v>
      </c>
      <c r="F86" s="28" t="s">
        <v>329</v>
      </c>
      <c r="G86" s="45" t="s">
        <v>496</v>
      </c>
      <c r="H86" s="28" t="s">
        <v>408</v>
      </c>
      <c r="I86" s="28" t="s">
        <v>331</v>
      </c>
      <c r="J86" s="28" t="s">
        <v>409</v>
      </c>
    </row>
    <row r="87" ht="33.75" customHeight="1" spans="1:10">
      <c r="A87" s="28" t="s">
        <v>281</v>
      </c>
      <c r="B87" s="28" t="s">
        <v>487</v>
      </c>
      <c r="C87" s="28" t="s">
        <v>338</v>
      </c>
      <c r="D87" s="28" t="s">
        <v>339</v>
      </c>
      <c r="E87" s="28" t="s">
        <v>404</v>
      </c>
      <c r="F87" s="28" t="s">
        <v>329</v>
      </c>
      <c r="G87" s="45" t="s">
        <v>48</v>
      </c>
      <c r="H87" s="28" t="s">
        <v>341</v>
      </c>
      <c r="I87" s="28" t="s">
        <v>331</v>
      </c>
      <c r="J87" s="28" t="s">
        <v>405</v>
      </c>
    </row>
    <row r="88" ht="33.75" customHeight="1" spans="1:10">
      <c r="A88" s="28" t="s">
        <v>281</v>
      </c>
      <c r="B88" s="28" t="s">
        <v>487</v>
      </c>
      <c r="C88" s="28" t="s">
        <v>343</v>
      </c>
      <c r="D88" s="28" t="s">
        <v>344</v>
      </c>
      <c r="E88" s="28" t="s">
        <v>344</v>
      </c>
      <c r="F88" s="28" t="s">
        <v>329</v>
      </c>
      <c r="G88" s="45" t="s">
        <v>382</v>
      </c>
      <c r="H88" s="28" t="s">
        <v>347</v>
      </c>
      <c r="I88" s="28" t="s">
        <v>331</v>
      </c>
      <c r="J88" s="28" t="s">
        <v>410</v>
      </c>
    </row>
    <row r="89" ht="33.75" customHeight="1" spans="1:10">
      <c r="A89" s="28" t="s">
        <v>291</v>
      </c>
      <c r="B89" s="28" t="s">
        <v>497</v>
      </c>
      <c r="C89" s="28" t="s">
        <v>326</v>
      </c>
      <c r="D89" s="28" t="s">
        <v>327</v>
      </c>
      <c r="E89" s="28" t="s">
        <v>498</v>
      </c>
      <c r="F89" s="28" t="s">
        <v>329</v>
      </c>
      <c r="G89" s="45" t="s">
        <v>151</v>
      </c>
      <c r="H89" s="28" t="s">
        <v>416</v>
      </c>
      <c r="I89" s="28" t="s">
        <v>331</v>
      </c>
      <c r="J89" s="28" t="s">
        <v>499</v>
      </c>
    </row>
    <row r="90" ht="33.75" customHeight="1" spans="1:10">
      <c r="A90" s="28" t="s">
        <v>291</v>
      </c>
      <c r="B90" s="28" t="s">
        <v>497</v>
      </c>
      <c r="C90" s="28" t="s">
        <v>326</v>
      </c>
      <c r="D90" s="28" t="s">
        <v>327</v>
      </c>
      <c r="E90" s="28" t="s">
        <v>424</v>
      </c>
      <c r="F90" s="28" t="s">
        <v>329</v>
      </c>
      <c r="G90" s="45" t="s">
        <v>46</v>
      </c>
      <c r="H90" s="28" t="s">
        <v>330</v>
      </c>
      <c r="I90" s="28" t="s">
        <v>331</v>
      </c>
      <c r="J90" s="28" t="s">
        <v>500</v>
      </c>
    </row>
    <row r="91" ht="33.75" customHeight="1" spans="1:10">
      <c r="A91" s="28" t="s">
        <v>291</v>
      </c>
      <c r="B91" s="28" t="s">
        <v>497</v>
      </c>
      <c r="C91" s="28" t="s">
        <v>326</v>
      </c>
      <c r="D91" s="28" t="s">
        <v>327</v>
      </c>
      <c r="E91" s="28" t="s">
        <v>422</v>
      </c>
      <c r="F91" s="28" t="s">
        <v>329</v>
      </c>
      <c r="G91" s="45" t="s">
        <v>488</v>
      </c>
      <c r="H91" s="28" t="s">
        <v>334</v>
      </c>
      <c r="I91" s="28" t="s">
        <v>331</v>
      </c>
      <c r="J91" s="28" t="s">
        <v>501</v>
      </c>
    </row>
    <row r="92" ht="33.75" customHeight="1" spans="1:10">
      <c r="A92" s="28" t="s">
        <v>291</v>
      </c>
      <c r="B92" s="28" t="s">
        <v>497</v>
      </c>
      <c r="C92" s="28" t="s">
        <v>326</v>
      </c>
      <c r="D92" s="28" t="s">
        <v>327</v>
      </c>
      <c r="E92" s="28" t="s">
        <v>502</v>
      </c>
      <c r="F92" s="28" t="s">
        <v>329</v>
      </c>
      <c r="G92" s="45" t="s">
        <v>51</v>
      </c>
      <c r="H92" s="28" t="s">
        <v>503</v>
      </c>
      <c r="I92" s="28" t="s">
        <v>331</v>
      </c>
      <c r="J92" s="28" t="s">
        <v>504</v>
      </c>
    </row>
    <row r="93" ht="33.75" customHeight="1" spans="1:10">
      <c r="A93" s="28" t="s">
        <v>291</v>
      </c>
      <c r="B93" s="28" t="s">
        <v>497</v>
      </c>
      <c r="C93" s="28" t="s">
        <v>326</v>
      </c>
      <c r="D93" s="28" t="s">
        <v>364</v>
      </c>
      <c r="E93" s="28" t="s">
        <v>505</v>
      </c>
      <c r="F93" s="28" t="s">
        <v>329</v>
      </c>
      <c r="G93" s="45" t="s">
        <v>46</v>
      </c>
      <c r="H93" s="28" t="s">
        <v>503</v>
      </c>
      <c r="I93" s="28" t="s">
        <v>331</v>
      </c>
      <c r="J93" s="28" t="s">
        <v>506</v>
      </c>
    </row>
    <row r="94" ht="33.75" customHeight="1" spans="1:10">
      <c r="A94" s="28" t="s">
        <v>291</v>
      </c>
      <c r="B94" s="28" t="s">
        <v>497</v>
      </c>
      <c r="C94" s="28" t="s">
        <v>338</v>
      </c>
      <c r="D94" s="28" t="s">
        <v>371</v>
      </c>
      <c r="E94" s="28" t="s">
        <v>376</v>
      </c>
      <c r="F94" s="28" t="s">
        <v>329</v>
      </c>
      <c r="G94" s="45" t="s">
        <v>46</v>
      </c>
      <c r="H94" s="28" t="s">
        <v>347</v>
      </c>
      <c r="I94" s="28" t="s">
        <v>331</v>
      </c>
      <c r="J94" s="28" t="s">
        <v>507</v>
      </c>
    </row>
    <row r="95" ht="33.75" customHeight="1" spans="1:10">
      <c r="A95" s="28" t="s">
        <v>291</v>
      </c>
      <c r="B95" s="28" t="s">
        <v>497</v>
      </c>
      <c r="C95" s="28" t="s">
        <v>338</v>
      </c>
      <c r="D95" s="28" t="s">
        <v>339</v>
      </c>
      <c r="E95" s="28" t="s">
        <v>508</v>
      </c>
      <c r="F95" s="28" t="s">
        <v>329</v>
      </c>
      <c r="G95" s="45" t="s">
        <v>48</v>
      </c>
      <c r="H95" s="28" t="s">
        <v>416</v>
      </c>
      <c r="I95" s="28" t="s">
        <v>331</v>
      </c>
      <c r="J95" s="28" t="s">
        <v>509</v>
      </c>
    </row>
    <row r="96" ht="33.75" customHeight="1" spans="1:10">
      <c r="A96" s="28" t="s">
        <v>291</v>
      </c>
      <c r="B96" s="28" t="s">
        <v>497</v>
      </c>
      <c r="C96" s="28" t="s">
        <v>338</v>
      </c>
      <c r="D96" s="28" t="s">
        <v>339</v>
      </c>
      <c r="E96" s="28" t="s">
        <v>510</v>
      </c>
      <c r="F96" s="28" t="s">
        <v>329</v>
      </c>
      <c r="G96" s="45" t="s">
        <v>48</v>
      </c>
      <c r="H96" s="28" t="s">
        <v>341</v>
      </c>
      <c r="I96" s="28" t="s">
        <v>331</v>
      </c>
      <c r="J96" s="28" t="s">
        <v>511</v>
      </c>
    </row>
    <row r="97" ht="33.75" customHeight="1" spans="1:10">
      <c r="A97" s="28" t="s">
        <v>291</v>
      </c>
      <c r="B97" s="28" t="s">
        <v>497</v>
      </c>
      <c r="C97" s="28" t="s">
        <v>343</v>
      </c>
      <c r="D97" s="28" t="s">
        <v>344</v>
      </c>
      <c r="E97" s="28" t="s">
        <v>512</v>
      </c>
      <c r="F97" s="28" t="s">
        <v>354</v>
      </c>
      <c r="G97" s="45" t="s">
        <v>382</v>
      </c>
      <c r="H97" s="28" t="s">
        <v>347</v>
      </c>
      <c r="I97" s="28" t="s">
        <v>331</v>
      </c>
      <c r="J97" s="28" t="s">
        <v>513</v>
      </c>
    </row>
    <row r="98" ht="33.75" customHeight="1" spans="1:10">
      <c r="A98" s="74" t="s">
        <v>67</v>
      </c>
      <c r="B98" s="28"/>
      <c r="C98" s="28"/>
      <c r="D98" s="28"/>
      <c r="E98" s="28"/>
      <c r="F98" s="28"/>
      <c r="G98" s="28"/>
      <c r="H98" s="28"/>
      <c r="I98" s="28"/>
      <c r="J98" s="28"/>
    </row>
    <row r="99" ht="33.75" customHeight="1" spans="1:10">
      <c r="A99" s="28" t="s">
        <v>306</v>
      </c>
      <c r="B99" s="28" t="s">
        <v>514</v>
      </c>
      <c r="C99" s="28" t="s">
        <v>326</v>
      </c>
      <c r="D99" s="28" t="s">
        <v>327</v>
      </c>
      <c r="E99" s="28" t="s">
        <v>424</v>
      </c>
      <c r="F99" s="28" t="s">
        <v>329</v>
      </c>
      <c r="G99" s="45" t="s">
        <v>45</v>
      </c>
      <c r="H99" s="28" t="s">
        <v>330</v>
      </c>
      <c r="I99" s="28" t="s">
        <v>331</v>
      </c>
      <c r="J99" s="28" t="s">
        <v>515</v>
      </c>
    </row>
    <row r="100" ht="33.75" customHeight="1" spans="1:10">
      <c r="A100" s="28" t="s">
        <v>306</v>
      </c>
      <c r="B100" s="28" t="s">
        <v>514</v>
      </c>
      <c r="C100" s="28" t="s">
        <v>326</v>
      </c>
      <c r="D100" s="28" t="s">
        <v>327</v>
      </c>
      <c r="E100" s="28" t="s">
        <v>422</v>
      </c>
      <c r="F100" s="28" t="s">
        <v>329</v>
      </c>
      <c r="G100" s="45" t="s">
        <v>366</v>
      </c>
      <c r="H100" s="28" t="s">
        <v>334</v>
      </c>
      <c r="I100" s="28" t="s">
        <v>331</v>
      </c>
      <c r="J100" s="28" t="s">
        <v>516</v>
      </c>
    </row>
    <row r="101" ht="33.75" customHeight="1" spans="1:10">
      <c r="A101" s="28" t="s">
        <v>306</v>
      </c>
      <c r="B101" s="28" t="s">
        <v>514</v>
      </c>
      <c r="C101" s="28" t="s">
        <v>326</v>
      </c>
      <c r="D101" s="28" t="s">
        <v>364</v>
      </c>
      <c r="E101" s="28" t="s">
        <v>517</v>
      </c>
      <c r="F101" s="28" t="s">
        <v>329</v>
      </c>
      <c r="G101" s="45" t="s">
        <v>518</v>
      </c>
      <c r="H101" s="28" t="s">
        <v>374</v>
      </c>
      <c r="I101" s="28" t="s">
        <v>331</v>
      </c>
      <c r="J101" s="28" t="s">
        <v>519</v>
      </c>
    </row>
    <row r="102" ht="33.75" customHeight="1" spans="1:10">
      <c r="A102" s="28" t="s">
        <v>306</v>
      </c>
      <c r="B102" s="28" t="s">
        <v>514</v>
      </c>
      <c r="C102" s="28" t="s">
        <v>338</v>
      </c>
      <c r="D102" s="28" t="s">
        <v>431</v>
      </c>
      <c r="E102" s="28" t="s">
        <v>520</v>
      </c>
      <c r="F102" s="28" t="s">
        <v>329</v>
      </c>
      <c r="G102" s="45" t="s">
        <v>49</v>
      </c>
      <c r="H102" s="28" t="s">
        <v>521</v>
      </c>
      <c r="I102" s="28" t="s">
        <v>331</v>
      </c>
      <c r="J102" s="28" t="s">
        <v>522</v>
      </c>
    </row>
    <row r="103" ht="33.75" customHeight="1" spans="1:10">
      <c r="A103" s="28" t="s">
        <v>306</v>
      </c>
      <c r="B103" s="28" t="s">
        <v>514</v>
      </c>
      <c r="C103" s="28" t="s">
        <v>343</v>
      </c>
      <c r="D103" s="28" t="s">
        <v>344</v>
      </c>
      <c r="E103" s="28" t="s">
        <v>345</v>
      </c>
      <c r="F103" s="28" t="s">
        <v>329</v>
      </c>
      <c r="G103" s="45" t="s">
        <v>346</v>
      </c>
      <c r="H103" s="28" t="s">
        <v>347</v>
      </c>
      <c r="I103" s="28" t="s">
        <v>331</v>
      </c>
      <c r="J103" s="28" t="s">
        <v>348</v>
      </c>
    </row>
  </sheetData>
  <mergeCells count="22">
    <mergeCell ref="A3:J3"/>
    <mergeCell ref="A4:H4"/>
    <mergeCell ref="A9:A13"/>
    <mergeCell ref="A14:A24"/>
    <mergeCell ref="A25:A34"/>
    <mergeCell ref="A35:A44"/>
    <mergeCell ref="A45:A59"/>
    <mergeCell ref="A60:A72"/>
    <mergeCell ref="A73:A78"/>
    <mergeCell ref="A79:A88"/>
    <mergeCell ref="A89:A97"/>
    <mergeCell ref="A99:A103"/>
    <mergeCell ref="B9:B13"/>
    <mergeCell ref="B14:B24"/>
    <mergeCell ref="B25:B34"/>
    <mergeCell ref="B35:B44"/>
    <mergeCell ref="B45:B59"/>
    <mergeCell ref="B60:B72"/>
    <mergeCell ref="B73:B78"/>
    <mergeCell ref="B79:B88"/>
    <mergeCell ref="B89:B97"/>
    <mergeCell ref="B99:B10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羽蒙</cp:lastModifiedBy>
  <dcterms:created xsi:type="dcterms:W3CDTF">2025-02-18T09:54:05Z</dcterms:created>
  <dcterms:modified xsi:type="dcterms:W3CDTF">2025-02-18T10:56:50Z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