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<sst xmlns="http://schemas.openxmlformats.org/spreadsheetml/2006/main" count="2109" uniqueCount="574">
  <si>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</si>
  <si>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</si>
  <si>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</si>
  <si>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</si>
  <si>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</si>
  <si>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</si>
  <si>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</si>
  <si>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</si>
  <si>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</si>
  <si>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</si>
  <si>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</si>
  <si>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</si>
  <si>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</si>
  <si>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</si>
  <si>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</si>
  <si>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</si>
  <si>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</si>
  <si>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</si>
  <si>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</si>
  <si>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</si>
  <si>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</si>
  <si>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</si>
  <si>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</si>
  <si>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</si>
  <si>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</si>
  <si>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</si>
  <si>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</si>
  <si>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</si>
  <si>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</si>
  <si>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</si>
  <si>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</si>
  <si>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</si>
  <si>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</si>
  <si>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</si>
  <si>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</si>
  <si>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</si>
  <si>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</si>
  <si>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</si>
  <si>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</si>
  <si>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</si>
  <si>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</si>
  <si>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</si>
  <si>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</si>
  <si>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</si>
  <si>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</si>
  <si>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</si>
  <si>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</si>
  <si>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</si>
  <si>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</si>
  <si>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</si>
  <si>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</si>
  <si>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</si>
  <si>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</si>
  <si>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</si>
  <si>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</si>
  <si>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</si>
  <si>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</si>
  <si>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</si>
  <si>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</si>
  <si>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</si>
  <si>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</si>
  <si>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</si>
  <si>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</si>
  <si>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105007</t>
  </si>
  <si>
    <t>云南省玉溪工业财贸学校</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</si>
  <si>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</si>
  <si>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</si>
  <si>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</si>
  <si>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</si>
  <si>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</si>
  <si>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</si>
  <si>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</si>
  <si>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</si>
  <si>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</si>
  <si>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</si>
  <si>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</si>
  <si>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</si>
  <si>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</si>
  <si>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</si>
  <si>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20502</t>
  </si>
  <si>
    <t>2050299</t>
  </si>
  <si>
    <t>20503</t>
  </si>
  <si>
    <t>2050302</t>
  </si>
  <si>
    <t>2050303</t>
  </si>
  <si>
    <t>206</t>
  </si>
  <si>
    <t>20607</t>
  </si>
  <si>
    <t>2060702</t>
  </si>
  <si>
    <t>208</t>
  </si>
  <si>
    <t>20801</t>
  </si>
  <si>
    <t>2080199</t>
  </si>
  <si>
    <t>20805</t>
  </si>
  <si>
    <t>2080502</t>
  </si>
  <si>
    <t>2080505</t>
  </si>
  <si>
    <t>2080506</t>
  </si>
  <si>
    <t>20807</t>
  </si>
  <si>
    <t>2080712</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</si>
  <si>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</si>
  <si>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</si>
  <si>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</si>
  <si>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</si>
  <si>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</si>
  <si>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</si>
  <si>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</si>
  <si>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</si>
  <si>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</si>
  <si>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</si>
  <si>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</si>
  <si>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</si>
  <si>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</si>
  <si>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</si>
  <si>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</si>
  <si>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</si>
  <si>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</si>
  <si>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</si>
  <si>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</si>
  <si>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</si>
  <si>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</si>
  <si>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</si>
  <si>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</si>
  <si>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</si>
  <si>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</si>
  <si>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</si>
  <si>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</si>
  <si>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</si>
  <si>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</si>
  <si>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</si>
  <si>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</si>
  <si>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</si>
  <si>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</si>
  <si>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</si>
  <si>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</si>
  <si>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</si>
  <si>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</si>
  <si>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</si>
  <si>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</si>
  <si>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</si>
  <si>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</si>
  <si>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</si>
  <si>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</si>
  <si>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</si>
  <si>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</si>
  <si>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</si>
  <si>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</si>
  <si>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</si>
  <si>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</si>
  <si>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</si>
  <si>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</si>
  <si>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</si>
  <si>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</si>
  <si>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</si>
  <si>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</si>
  <si>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</si>
  <si>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</si>
  <si>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530400210000000627453</t>
  </si>
  <si>
    <t>事业人员工资支出</t>
  </si>
  <si>
    <t>中等职业教育</t>
  </si>
  <si>
    <t>30101</t>
  </si>
  <si>
    <t>基本工资</t>
  </si>
  <si>
    <t>30102</t>
  </si>
  <si>
    <t>津贴补贴</t>
  </si>
  <si>
    <t>30107</t>
  </si>
  <si>
    <t>绩效工资</t>
  </si>
  <si>
    <t>购房补贴</t>
  </si>
  <si>
    <t>530400210000000627454</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</si>
  <si>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</si>
  <si>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</si>
  <si>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</si>
  <si>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</si>
  <si>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</si>
  <si>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</si>
  <si>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</si>
  <si>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</si>
  <si>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</si>
  <si>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</si>
  <si>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</si>
  <si>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</si>
  <si>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</si>
  <si>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530400210000000627455</t>
  </si>
  <si>
    <t>住房公积金</t>
  </si>
  <si>
    <t>30113</t>
  </si>
  <si>
    <t>530400210000000627456</t>
  </si>
  <si>
    <t>对个人和家庭的补助</t>
  </si>
  <si>
    <t>事业单位离退休</t>
  </si>
  <si>
    <t>30305</t>
  </si>
  <si>
    <t>生活补助</t>
  </si>
  <si>
    <t>530400210000000627461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</si>
  <si>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</si>
  <si>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</si>
  <si>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</si>
  <si>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</si>
  <si>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</si>
  <si>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</si>
  <si>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</si>
  <si>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</si>
  <si>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</si>
  <si>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</si>
  <si>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</si>
  <si>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</si>
  <si>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</si>
  <si>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</si>
  <si>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</si>
  <si>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</si>
  <si>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</si>
  <si>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</si>
  <si>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</si>
  <si>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</si>
  <si>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</si>
  <si>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30218</t>
  </si>
  <si>
    <t>专用材料费</t>
  </si>
  <si>
    <t>30229</t>
  </si>
  <si>
    <t>福利费</t>
  </si>
  <si>
    <t>30239</t>
  </si>
  <si>
    <t>其他交通费用</t>
  </si>
  <si>
    <t>30299</t>
  </si>
  <si>
    <t>其他商品和服务支出</t>
  </si>
  <si>
    <t>530400221100000619200</t>
  </si>
  <si>
    <t>公车购置及运维费</t>
  </si>
  <si>
    <t>30231</t>
  </si>
  <si>
    <t>公务用车运行维护费</t>
  </si>
  <si>
    <t>530400221100000619241</t>
  </si>
  <si>
    <t>30217</t>
  </si>
  <si>
    <t>530400221100000619242</t>
  </si>
  <si>
    <t>工会经费</t>
  </si>
  <si>
    <t>30228</t>
  </si>
  <si>
    <t>530400231100001400410</t>
  </si>
  <si>
    <t>残疾人就业保障金</t>
  </si>
  <si>
    <t>530400241100002089793</t>
  </si>
  <si>
    <t>奖励性绩效工资（工资部分）经费</t>
  </si>
  <si>
    <t>530400241100002089817</t>
  </si>
  <si>
    <t>奖励性绩效工资（高于部分）经费</t>
  </si>
  <si>
    <t>530400241100002098746</t>
  </si>
  <si>
    <t>教育专户返还（绩效增量）经费</t>
  </si>
  <si>
    <t>530400241100002109669</t>
  </si>
  <si>
    <t>工作业务经费</t>
  </si>
  <si>
    <t>530400241100002357697</t>
  </si>
  <si>
    <t>编外临聘人员经费</t>
  </si>
  <si>
    <t>30199</t>
  </si>
  <si>
    <t>其他工资福利支出</t>
  </si>
  <si>
    <t>530400241100002389275</t>
  </si>
  <si>
    <t>奖励性绩效工资增量部分（思政＋辅导）经费</t>
  </si>
  <si>
    <t>530400241100002829171</t>
  </si>
  <si>
    <t>市直退休医疗照顾人员医疗费用经费</t>
  </si>
  <si>
    <t>30307</t>
  </si>
  <si>
    <t>医疗费补助</t>
  </si>
  <si>
    <t>530400251100003577203</t>
  </si>
  <si>
    <t>职业年金记实经费</t>
  </si>
  <si>
    <t>机关事业单位职业年金缴费支出</t>
  </si>
  <si>
    <t>30109</t>
  </si>
  <si>
    <t>职业年金缴费</t>
  </si>
  <si>
    <t>预算05-1表</t>
  </si>
  <si>
    <t>2025年部门项目支出预算表</t>
  </si>
  <si>
    <t>项目分类</t>
  </si>
  <si>
    <t>项目单位</t>
  </si>
  <si>
    <t>本年拨款</t>
  </si>
  <si>
    <t>单位资金</t>
  </si>
  <si>
    <t>其中：本次下达</t>
  </si>
  <si>
    <t>中等职业教育国家助学金市级专项资金</t>
  </si>
  <si>
    <t>民生类</t>
  </si>
  <si>
    <t>530400210000000626788</t>
  </si>
  <si>
    <t>30308</t>
  </si>
  <si>
    <t>助学金</t>
  </si>
  <si>
    <t>技校教育</t>
  </si>
  <si>
    <t>中等职业教育免学费补助市级专项资金</t>
  </si>
  <si>
    <t>530400210000000627060</t>
  </si>
  <si>
    <t>30226</t>
  </si>
  <si>
    <t>劳务费</t>
  </si>
  <si>
    <t>现代职业教育质量提升专项资金</t>
  </si>
  <si>
    <t>事业发展类</t>
  </si>
  <si>
    <t>530400210000000631493</t>
  </si>
  <si>
    <t>31003</t>
  </si>
  <si>
    <t>专用设备购置</t>
  </si>
  <si>
    <t>31007</t>
  </si>
  <si>
    <t>信息网络及软件购置更新</t>
  </si>
  <si>
    <t>青年技能人才培养专项资金</t>
  </si>
  <si>
    <t>专项业务类</t>
  </si>
  <si>
    <t>530400211100000007634</t>
  </si>
  <si>
    <t>高技能人才培养补助</t>
  </si>
  <si>
    <t>2021年第一批科普专项资金</t>
  </si>
  <si>
    <t>530400211100000040049</t>
  </si>
  <si>
    <t>科普活动</t>
  </si>
  <si>
    <t>其他收入专项资金</t>
  </si>
  <si>
    <t>530400211100000713123</t>
  </si>
  <si>
    <t>非税收入返还专项资金</t>
  </si>
  <si>
    <t>530400221100000218142</t>
  </si>
  <si>
    <t>31001</t>
  </si>
  <si>
    <t>房屋建筑物购建</t>
  </si>
  <si>
    <t>非税收入返还专户专项资金</t>
  </si>
  <si>
    <t>530400221100000346697</t>
  </si>
  <si>
    <t>30227</t>
  </si>
  <si>
    <t>委托业务费</t>
  </si>
  <si>
    <t>省级人才发展专项资金</t>
  </si>
  <si>
    <t>530400221100001042365</t>
  </si>
  <si>
    <t>其他普通教育支出</t>
  </si>
  <si>
    <t>现代职业教育质量提升（改善办学条件）专项资金</t>
  </si>
  <si>
    <t>530400231100002415105</t>
  </si>
  <si>
    <t>现代职业教育质量提升（双优建设）专项资金</t>
  </si>
  <si>
    <t>530400231100002415119</t>
  </si>
  <si>
    <t>现代职业教育质量提升（教学仪器设备及实训室建设）专项资金</t>
  </si>
  <si>
    <t>530400231100002415153</t>
  </si>
  <si>
    <t>职业能力建设专项资金</t>
  </si>
  <si>
    <t>530400231100002485867</t>
  </si>
  <si>
    <t>教育行业周威专家工作站专项资金</t>
  </si>
  <si>
    <t>530400241100002123493</t>
  </si>
  <si>
    <t>基础教育省级综合奖补（教学楼改造)专项资金</t>
  </si>
  <si>
    <t>530400241100002795631</t>
  </si>
  <si>
    <t>遗属生活补助经费</t>
  </si>
  <si>
    <t>530400241100002809005</t>
  </si>
  <si>
    <t>死亡抚恤</t>
  </si>
  <si>
    <t>云南省职业技能大赛竞赛经费</t>
  </si>
  <si>
    <t>530400241100003166453</t>
  </si>
  <si>
    <t>其他人力资源和社会保障管理事务支出</t>
  </si>
  <si>
    <t>省级科普教育师范学校专项资金</t>
  </si>
  <si>
    <t>530400241100003183950</t>
  </si>
  <si>
    <t>省级人才发展（车稳平）专项资金</t>
  </si>
  <si>
    <t>530400241100003233170</t>
  </si>
  <si>
    <t>省级人才发展（张炬）专项资金</t>
  </si>
  <si>
    <t>530400241100003233235</t>
  </si>
  <si>
    <t>省级人才发展（刘勇）专项资金</t>
  </si>
  <si>
    <t>530400241100003235337</t>
  </si>
  <si>
    <t>科学技术协会开展科学技术普及活动专项资金</t>
  </si>
  <si>
    <t>530400241100003337790</t>
  </si>
  <si>
    <t>国家级高技能人才培训基地专项资金</t>
  </si>
  <si>
    <t>530400251100003879216</t>
  </si>
  <si>
    <t>国家级技能大师工作室建设项目专项资金</t>
  </si>
  <si>
    <t>530400251100003880116</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</si>
  <si>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</si>
  <si>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</si>
  <si>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</si>
  <si>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</si>
  <si>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</si>
  <si>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</si>
  <si>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</si>
  <si>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</si>
  <si>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</si>
  <si>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</si>
  <si>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</si>
  <si>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</si>
  <si>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</si>
  <si>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我校2025年预计享受免学费人数约为7526人，补助标准为2000元/人/年（其中中央承担80%，省级承担16%，市级承担4%）。免学费充分让应该享受政策获得补助的学生全部获得补助，减轻贫困学生的家庭负担，实现农村户口学生覆盖率100%,做到公平公正公开。
2.2025年资金一下达，我校将严格按照《中等职业学校免学费补助金管理办法》，在我校公用经费出现不足的情况下及时使用免学费补助弥补公用经费，确保项目资金使用进度。
3.加大宣传力度，确保符合补助条件的学生都应补尽补。
4.确保学校正常运转。</t>
  </si>
  <si>
    <t>产出指标</t>
  </si>
  <si>
    <t>数量指标</t>
  </si>
  <si>
    <t>政策宣传次数</t>
  </si>
  <si>
    <t>&gt;=</t>
  </si>
  <si>
    <t>次</t>
  </si>
  <si>
    <t>定量指标</t>
  </si>
  <si>
    <t>反映补助政策的宣传力度情况。即通过门户网站、报刊、通信、电视、户外广告等对补助政策进行宣传的次数。</t>
  </si>
  <si>
    <t>享受免学费学生人数</t>
  </si>
  <si>
    <t>4677</t>
  </si>
  <si>
    <t>人次</t>
  </si>
  <si>
    <t>享受免学费人数</t>
  </si>
  <si>
    <t>技校免学费人数</t>
  </si>
  <si>
    <t>2849</t>
  </si>
  <si>
    <t>反映技校类学生享受免学费的人数。</t>
  </si>
  <si>
    <t>质量指标</t>
  </si>
  <si>
    <t>救助事项公示度</t>
  </si>
  <si>
    <t>=</t>
  </si>
  <si>
    <t>100</t>
  </si>
  <si>
    <t>%</t>
  </si>
  <si>
    <t>反映免学费补助事项在特定办事大厅、官网、媒体或其他渠道按规定进行公示的情况。
免学费补助事项公示度=按规定公布事项数/按规定应公布事项数*100%</t>
  </si>
  <si>
    <t>农村户口学生免学费人数覆盖率</t>
  </si>
  <si>
    <t>反映农村户口学生免学费人数覆盖率</t>
  </si>
  <si>
    <t>效益指标</t>
  </si>
  <si>
    <t>社会效益</t>
  </si>
  <si>
    <t>中职免学费学生减轻家庭负担，因贫退学率</t>
  </si>
  <si>
    <t>&lt;=</t>
  </si>
  <si>
    <t>反映学生因贫退学人数</t>
  </si>
  <si>
    <t>政策知晓率</t>
  </si>
  <si>
    <t>90</t>
  </si>
  <si>
    <t>反映补助政策的宣传效果情况。
政策知晓率=调查中补助政策知晓人数/调查总人数*100%</t>
  </si>
  <si>
    <t>满意度指标</t>
  </si>
  <si>
    <t>服务对象满意度</t>
  </si>
  <si>
    <t>受助对象满意度</t>
  </si>
  <si>
    <t>反映满意度</t>
  </si>
  <si>
    <t>1.建设国家级高技能人才培训基地1个。
2.升级改造原有的实训设备及实训条件。
3.购置高技能人才培训所需的配套设施设备。
4.完成10000人次及以上的职业等级培训鉴定。
5.培养培育竞赛选手，组织参加技能竞赛50人次及以上。
6.完成师资培训40人次以上，提升职业培训能力和水平。</t>
  </si>
  <si>
    <t>培训参加人次</t>
  </si>
  <si>
    <t>10000</t>
  </si>
  <si>
    <t>反映预算该项目组织开展各类职业技能等级培训鉴定的人次。</t>
  </si>
  <si>
    <t>国家级高技能人才培训基地</t>
  </si>
  <si>
    <t>1.00</t>
  </si>
  <si>
    <t>个</t>
  </si>
  <si>
    <t>反应国家级高技能人才培训基地建设数量</t>
  </si>
  <si>
    <t>培训教材开发数量</t>
  </si>
  <si>
    <t>册</t>
  </si>
  <si>
    <t>反映该项目培训教材开发数量</t>
  </si>
  <si>
    <t>培训人员合格率</t>
  </si>
  <si>
    <t>反映该项目组织开展各类职业技能等级培训鉴定合格率。
培训人员合格率=（合格的学员数量/培训总学员数量）*100%。</t>
  </si>
  <si>
    <t>经济效益</t>
  </si>
  <si>
    <t>毕业生就业去向落实率</t>
  </si>
  <si>
    <t>保持稳定</t>
  </si>
  <si>
    <t>定性指标</t>
  </si>
  <si>
    <t>反映毕业生就业去向落实情况</t>
  </si>
  <si>
    <t>使用人员满意度</t>
  </si>
  <si>
    <t xml:space="preserve">反映培训人员对培训整体满意情况。
</t>
  </si>
  <si>
    <t>用培训费和中专学生住宿费弥补校园安全保卫服务费、物业管理费、水电费等</t>
  </si>
  <si>
    <t>消防巡查次数</t>
  </si>
  <si>
    <t>次/天</t>
  </si>
  <si>
    <t>反映每天消防巡查次数的情况。</t>
  </si>
  <si>
    <t>零星修缮（维修）处理时限</t>
  </si>
  <si>
    <t>小时</t>
  </si>
  <si>
    <t>反映零星修缮处理完成的时限情况。</t>
  </si>
  <si>
    <t>卫生保洁合格率</t>
  </si>
  <si>
    <t>95</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</si>
  <si>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</si>
  <si>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</si>
  <si>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</si>
  <si>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</si>
  <si>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</si>
  <si>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</si>
  <si>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</si>
  <si>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</si>
  <si>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支付设备款</t>
  </si>
  <si>
    <t>反映支付设备款及时率</t>
  </si>
  <si>
    <t>安全事故发生次数</t>
  </si>
  <si>
    <t>反映安全事故发生的次数情况。</t>
  </si>
  <si>
    <t>服务受益人员满意度</t>
  </si>
  <si>
    <t>反映保安、保洁、餐饮服务、绿化养护服务受益人员满意程度。</t>
  </si>
  <si>
    <t>1、建设完成技能大师工作室1个。
2、开展“传帮带”技能传承活动，培养青年技术人才和学生10人以上。
3、指导学生和职工参加技能大赛，在省部级、国家级技能竞赛中获奖2项以上。
4、开展技能革新，形成论文或专利等成果1项以上。</t>
  </si>
  <si>
    <t>技能大师工作室建设</t>
  </si>
  <si>
    <t>反映技能大师工作室建设情况</t>
  </si>
  <si>
    <t>论文或专利等成果</t>
  </si>
  <si>
    <t>项</t>
  </si>
  <si>
    <t>反映在该专项资金支持下取得的论文或专利成果数量。</t>
  </si>
  <si>
    <t>竞赛获奖</t>
  </si>
  <si>
    <t>反映师生在省部级、国家级技能竞赛获奖情况。</t>
  </si>
  <si>
    <t>设备耗材购置验收合格率</t>
  </si>
  <si>
    <t>反映设备耗材购置验收情况</t>
  </si>
  <si>
    <t>可持续影响</t>
  </si>
  <si>
    <t>设备使用年限</t>
  </si>
  <si>
    <t>年</t>
  </si>
  <si>
    <t>反映新投入设备使用年限情况。</t>
  </si>
  <si>
    <t>受益师生满意度</t>
  </si>
  <si>
    <t>反映受益师生的满意程度</t>
  </si>
  <si>
    <t>按照资金性质及要求，规范使用其他收入专项资金。</t>
  </si>
  <si>
    <t>获补对象数</t>
  </si>
  <si>
    <t>150</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</si>
  <si>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</si>
  <si>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</si>
  <si>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</si>
  <si>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</si>
  <si>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补助事项公示度</t>
  </si>
  <si>
    <t>反映补助事项在特定办事大厅、官网、媒体或其他渠道按规定进行公示的情况。
补助事项公示度=按规定公布事项/按规定应公布事项*100%</t>
  </si>
  <si>
    <t>受益对象满意度</t>
  </si>
  <si>
    <t>反映获补助受益对象的满意程度。</t>
  </si>
  <si>
    <t>2025年资金下达后，将严格按照相关要求按时足额发放，计划于2025年12月前完成2025年国家助学金发放工作。国家助学金按学年，按2000元／生／年的标准资助，2025年中专学生947人，技校学生652人，分春季、秋季学期实施。每年3-4月、9-10月，各所实施项目的学校对家庭经济困难学生进行认定，对申报资助的学生开展班级、学校的评选并报上级主管部门核定后公示。5-6、11-12月，组织项目资金的发放.于2025年6月前完成春季学期国助金发放，12月前完成秋季学生国助金发放工作。确保没有学生因家庭困难失学。</t>
  </si>
  <si>
    <t>中专学生享受国助金人数</t>
  </si>
  <si>
    <t>947</t>
  </si>
  <si>
    <t>人</t>
  </si>
  <si>
    <t>反映享受国助金人数</t>
  </si>
  <si>
    <t>技校学生享受国助金人数</t>
  </si>
  <si>
    <t>652</t>
  </si>
  <si>
    <t>连片区农村学生受助率</t>
  </si>
  <si>
    <t>反映连片区农村学生受助率</t>
  </si>
  <si>
    <t>发放及时率</t>
  </si>
  <si>
    <t>反映发放单位及时发放补助资金的情况。
发放及时率=在时限内发放资金/应发放资金*100%</t>
  </si>
  <si>
    <t>我校2025年非税收入（事业单位国有资产出租出借等）返还用于支付公租房基建欠款、政府贴息中长期贷款等部分支出，确保学校运转正常，进一步提高政治站位，强化责任意识，改善学校教育教学环境，保障教育教学工作的开展。争取按要求于2025年底完成非税返还收入的使用。</t>
  </si>
  <si>
    <t>按时支付率</t>
  </si>
  <si>
    <t>反映按时支付考试成本费用款项情况。</t>
  </si>
  <si>
    <t>安保巡查次数</t>
  </si>
  <si>
    <t>反映每年支付教师值班周转房工程尾款的情况。</t>
  </si>
  <si>
    <t>购置办公用品次数</t>
  </si>
  <si>
    <t>次/年</t>
  </si>
  <si>
    <t>反映学校整年购置办公用品的次数。</t>
  </si>
  <si>
    <t>支付及时率</t>
  </si>
  <si>
    <t>反映支付办公费、基建工程欠款是否及时</t>
  </si>
  <si>
    <t>物业服务需求保障程度</t>
  </si>
  <si>
    <t>能够保障在职职工住房需求</t>
  </si>
  <si>
    <t>反映绿化、安保、安防、保洁等服务满足委托单位的程度。（实际运用时根据项目对物业的需求，主要通过整体评价的方式进行评价。）</t>
  </si>
  <si>
    <t>入住教职工满意程度</t>
  </si>
  <si>
    <t>反映受助对象满意度</t>
  </si>
  <si>
    <t>发放去世职工遗属生活补助</t>
  </si>
  <si>
    <t>生活状况改善</t>
  </si>
  <si>
    <t>有所改善</t>
  </si>
  <si>
    <t>反映补助促进受助对象生活状况改善的情况。</t>
  </si>
  <si>
    <t>85</t>
  </si>
  <si>
    <t>1.形成学校《玉溪“职教高考”普职融通的研究总报告》（1篇）；
2.申报市级以上课题1项；</t>
  </si>
  <si>
    <t>外派培训人次</t>
  </si>
  <si>
    <t>反映预算部门（单位）外派专业教师参加各类培训的人次。</t>
  </si>
  <si>
    <t>申报课题</t>
  </si>
  <si>
    <t>反映申报课题的数量</t>
  </si>
  <si>
    <t>反映预算部门（单位）参加各类培训的质量。
培训人员合格率=（合格的学员数量/培训总学员数量）*100%。</t>
  </si>
  <si>
    <t>提升师资队伍质量，推进学院职业教育高考</t>
  </si>
  <si>
    <t>提升教师团队水平</t>
  </si>
  <si>
    <t>受益人员满意度</t>
  </si>
  <si>
    <t>反映受益人员满意度。</t>
  </si>
  <si>
    <t>预算06表</t>
  </si>
  <si>
    <t>2025年部门政府性基金预算支出预算表</t>
  </si>
  <si>
    <t>单位:元</t>
  </si>
  <si>
    <t>政府性基金预算支出</t>
  </si>
  <si>
    <t>注：2025年无政府性基金预算支出，此表为空表。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</si>
  <si>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</si>
  <si>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</si>
  <si>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</si>
  <si>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</si>
  <si>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</si>
  <si>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</si>
  <si>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</si>
  <si>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</si>
  <si>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</si>
  <si>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</si>
  <si>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</si>
  <si>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</si>
  <si>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2024年10月-2025年5月绿化保洁物业管理服务</t>
  </si>
  <si>
    <t>2025年6月-2026年5月绿化保洁物业管理服务费</t>
  </si>
  <si>
    <t>打印复印纸</t>
  </si>
  <si>
    <t>箱</t>
  </si>
  <si>
    <t>2025年6月-2026年5月安保服务费</t>
  </si>
  <si>
    <t>2024年9月-2025年5月安保服务物业管理费</t>
  </si>
  <si>
    <t>多功能一体机</t>
  </si>
  <si>
    <t>台</t>
  </si>
  <si>
    <t>2025年公共实训基地物业管理费</t>
  </si>
  <si>
    <t>车辆维修和保养服务</t>
  </si>
  <si>
    <t>机动车保险服务</t>
  </si>
  <si>
    <t>辆</t>
  </si>
  <si>
    <t>车辆加油</t>
  </si>
  <si>
    <t>预算08表</t>
  </si>
  <si>
    <t>2025年部门政府购买服务预算表</t>
  </si>
  <si>
    <t>政府购买服务项目</t>
  </si>
  <si>
    <t>政府购买服务目录</t>
  </si>
  <si>
    <t>注：2025年无政府购买服务，此表为空表。</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</si>
  <si>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</si>
  <si>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</si>
  <si>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</si>
  <si>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</si>
  <si>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</si>
  <si>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</si>
  <si>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</si>
  <si>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</si>
  <si>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</si>
  <si>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</si>
  <si>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</si>
  <si>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</si>
  <si>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</si>
  <si>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</si>
  <si>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</si>
  <si>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注：2025年无对下转移支付，此表为空表。</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</si>
  <si>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</si>
  <si>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</si>
  <si>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</si>
  <si>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</si>
  <si>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</si>
  <si>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</si>
  <si>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</si>
  <si>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</si>
  <si>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</si>
  <si>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</si>
  <si>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</si>
  <si>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</si>
  <si>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A02010105 台式计算机</t>
  </si>
  <si>
    <t>台式计算机</t>
  </si>
  <si>
    <t>A02021003 A4黑白打印机</t>
  </si>
  <si>
    <t>普通A4黑白打印机</t>
  </si>
  <si>
    <t>A02010108 便携式计算机</t>
  </si>
  <si>
    <t>便携式计算机</t>
  </si>
  <si>
    <t>A02020400 多功能一体机</t>
  </si>
  <si>
    <t>家具和用品</t>
  </si>
  <si>
    <t>A05010301 办公椅</t>
  </si>
  <si>
    <t>办公椅</t>
  </si>
  <si>
    <t>套</t>
  </si>
  <si>
    <t>A05010201 办公桌</t>
  </si>
  <si>
    <t>办公桌</t>
  </si>
  <si>
    <t>张</t>
  </si>
  <si>
    <t>预算11表</t>
  </si>
  <si>
    <t>2025年上级补助项目支出预算表</t>
  </si>
  <si>
    <t>上级补助</t>
  </si>
  <si>
    <t>预算12表</t>
  </si>
  <si>
    <t>2025年部门项目支出中期规划预算表</t>
  </si>
  <si>
    <t>项目级次</t>
  </si>
  <si>
    <t>2025年</t>
  </si>
  <si>
    <t>2026年</t>
  </si>
  <si>
    <t>2027年</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</si>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</sst>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0" fontId="13" fillId="0" borderId="0">
      <alignment vertical="top"/>
      <protection locked="0"/>
    </xf>
  </cellStyleXfs>
  <cellXfs count="170">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0" fillId="0" borderId="0" xfId="0">
      <alignment vertical="top"/>
    </xf>
    <xf numFmtId="0" fontId="19" fillId="0" borderId="0" xfId="0" applyFont="1" applyBorder="1" applyAlignment="1">
      <alignment horizontal="center" vertical="center"/>
    </xf>
    <xf numFmtId="49" fontId="8" fillId="0" borderId="7" xfId="50" applyNumberFormat="1" applyFont="1" applyBorder="1" applyAlignment="1">
      <alignment horizontal="left" vertical="center" wrapText="1"/>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7" xfId="50" applyNumberFormat="1" applyFont="1" applyBorder="1" applyAlignment="1">
      <alignment horizontal="center" vertical="center" wrapText="1"/>
    </xf>
    <xf numFmtId="49" fontId="13" fillId="0" borderId="7" xfId="50" applyNumberFormat="1" applyFont="1" applyBorder="1" applyAlignment="1">
      <alignment horizontal="right" vertical="center" wrapText="1"/>
    </xf>
    <xf numFmtId="49" fontId="14" fillId="0" borderId="7" xfId="50" applyNumberFormat="1" applyFont="1" applyBorder="1" applyAlignment="1">
      <alignment horizontal="center" vertical="center" wrapText="1"/>
    </xf>
    <xf numFmtId="49" fontId="13" fillId="0" borderId="7" xfId="50" applyNumberFormat="1" applyFont="1" applyBorder="1">
      <alignment horizontal="left" vertical="center" wrapText="1"/>
    </xf>
    <xf numFmtId="49" fontId="15" fillId="0" borderId="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176" fontId="13" fillId="0" borderId="7" xfId="50"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21" fillId="0" borderId="7" xfId="50" applyNumberFormat="1" applyFont="1" applyBorder="1" applyAlignment="1">
      <alignment horizontal="right" vertical="center" wrapText="1"/>
    </xf>
    <xf numFmtId="49" fontId="13" fillId="0" borderId="1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C29" sqref="C29"/>
    </sheetView>
  </sheetViews>
  <sheetFormatPr defaultColWidth="8.85" defaultRowHeight="15" customHeight="1" outlineLevelCol="3"/>
  <cols>
    <col min="1" max="2" width="28.575" customWidth="1"/>
    <col min="3" max="3" width="35.7" customWidth="1"/>
    <col min="4" max="4" width="28.575" customWidth="1"/>
  </cols>
  <sheetData>
    <row r="1" customHeight="1" spans="1:4">
      <c r="A1" s="56"/>
      <c r="B1" s="56"/>
      <c r="C1" s="56"/>
      <c r="D1" s="56"/>
    </row>
    <row r="2" ht="18.75" customHeight="1" spans="1:4">
      <c r="A2" s="151" t="s">
        <v>0</v>
      </c>
      <c r="B2" s="162"/>
      <c r="C2" s="162"/>
      <c r="D2" s="162"/>
    </row>
    <row r="3" ht="28.5" customHeight="1" spans="1:4">
      <c r="A3" s="163" t="s">
        <v>1</v>
      </c>
      <c r="B3" s="163"/>
      <c r="C3" s="163"/>
      <c r="D3" s="163"/>
    </row>
    <row r="4" ht="18.75" customHeight="1" spans="1:4">
      <c r="A4" s="153" t="str">
        <f>"单位名称："&amp;"云南省玉溪工业财贸学校"</f>
        <v>单位名称：云南省玉溪工业财贸学校</v>
      </c>
      <c r="B4" s="153"/>
      <c r="C4" s="153"/>
      <c r="D4" s="151" t="s">
        <v>2</v>
      </c>
    </row>
    <row r="5" ht="18.75" customHeight="1" spans="1:4">
      <c r="A5" s="154" t="s">
        <v>3</v>
      </c>
      <c r="B5" s="154"/>
      <c r="C5" s="154" t="s">
        <v>4</v>
      </c>
      <c r="D5" s="154"/>
    </row>
    <row r="6" ht="18.75" customHeight="1" spans="1:4">
      <c r="A6" s="154" t="s">
        <v>5</v>
      </c>
      <c r="B6" s="154" t="s">
        <v>6</v>
      </c>
      <c r="C6" s="154" t="s">
        <v>7</v>
      </c>
      <c r="D6" s="154" t="s">
        <v>6</v>
      </c>
    </row>
    <row r="7" ht="18.75" customHeight="1" spans="1:4">
      <c r="A7" s="153" t="s">
        <v>8</v>
      </c>
      <c r="B7" s="167">
        <v>162355159.11</v>
      </c>
      <c r="C7" s="168" t="str">
        <f>"一"&amp;"、"&amp;"教育支出"</f>
        <v>一、教育支出</v>
      </c>
      <c r="D7" s="167">
        <v>163257091.83</v>
      </c>
    </row>
    <row r="8" ht="18.75" customHeight="1" spans="1:4">
      <c r="A8" s="153" t="s">
        <v>9</v>
      </c>
      <c r="B8" s="167"/>
      <c r="C8" s="168" t="str">
        <f>"二"&amp;"、"&amp;"科学技术支出"</f>
        <v>二、科学技术支出</v>
      </c>
      <c r="D8" s="167">
        <v>109975.35</v>
      </c>
    </row>
    <row r="9" ht="18.75" customHeight="1" spans="1:4">
      <c r="A9" s="153" t="s">
        <v>10</v>
      </c>
      <c r="B9" s="167"/>
      <c r="C9" s="168" t="str">
        <f>"二"&amp;"、"&amp;"社会保障和就业支出"</f>
        <v>二、社会保障和就业支出</v>
      </c>
      <c r="D9" s="167">
        <v>28360813.53</v>
      </c>
    </row>
    <row r="10" ht="18.75" customHeight="1" spans="1:4">
      <c r="A10" s="153" t="s">
        <v>11</v>
      </c>
      <c r="B10" s="167">
        <v>25000000</v>
      </c>
      <c r="C10" s="168" t="str">
        <f>"三"&amp;"、"&amp;"卫生健康支出"</f>
        <v>三、卫生健康支出</v>
      </c>
      <c r="D10" s="167">
        <v>10869643.66</v>
      </c>
    </row>
    <row r="11" ht="18.75" customHeight="1" spans="1:4">
      <c r="A11" s="153" t="s">
        <v>12</v>
      </c>
      <c r="B11" s="167">
        <v>2000000</v>
      </c>
      <c r="C11" s="168" t="str">
        <f>"四"&amp;"、"&amp;"住房保障支出"</f>
        <v>四、住房保障支出</v>
      </c>
      <c r="D11" s="167">
        <v>11221164</v>
      </c>
    </row>
    <row r="12" ht="18.75" customHeight="1" spans="1:4">
      <c r="A12" s="153" t="s">
        <v>13</v>
      </c>
      <c r="B12" s="167"/>
      <c r="C12" s="153"/>
      <c r="D12" s="153"/>
    </row>
    <row r="13" ht="18.75" customHeight="1" spans="1:4">
      <c r="A13" s="153" t="s">
        <v>14</v>
      </c>
      <c r="B13" s="167"/>
      <c r="C13" s="153"/>
      <c r="D13" s="153"/>
    </row>
    <row r="14" ht="18.75" customHeight="1" spans="1:4">
      <c r="A14" s="153" t="s">
        <v>15</v>
      </c>
      <c r="B14" s="167"/>
      <c r="C14" s="153"/>
      <c r="D14" s="153"/>
    </row>
    <row r="15" ht="18.75" customHeight="1" spans="1:4">
      <c r="A15" s="153" t="s">
        <v>16</v>
      </c>
      <c r="B15" s="167"/>
      <c r="C15" s="153"/>
      <c r="D15" s="153"/>
    </row>
    <row r="16" ht="18.75" customHeight="1" spans="1:4">
      <c r="A16" s="153" t="s">
        <v>17</v>
      </c>
      <c r="B16" s="167">
        <v>2000000</v>
      </c>
      <c r="C16" s="153"/>
      <c r="D16" s="153"/>
    </row>
    <row r="17" ht="18.75" customHeight="1" spans="1:4">
      <c r="A17" s="169" t="s">
        <v>18</v>
      </c>
      <c r="B17" s="167">
        <v>189355159.11</v>
      </c>
      <c r="C17" s="169" t="s">
        <v>19</v>
      </c>
      <c r="D17" s="167">
        <v>213818688.37</v>
      </c>
    </row>
    <row r="18" ht="18.75" customHeight="1" spans="1:4">
      <c r="A18" s="164" t="s">
        <v>20</v>
      </c>
      <c r="B18" s="153"/>
      <c r="C18" s="164" t="s">
        <v>21</v>
      </c>
      <c r="D18" s="153"/>
    </row>
    <row r="19" ht="18.75" customHeight="1" spans="1:4">
      <c r="A19" s="62" t="s">
        <v>22</v>
      </c>
      <c r="B19" s="167">
        <v>23963692.06</v>
      </c>
      <c r="C19" s="62" t="s">
        <v>22</v>
      </c>
      <c r="D19" s="167"/>
    </row>
    <row r="20" ht="18.75" customHeight="1" spans="1:4">
      <c r="A20" s="62" t="s">
        <v>23</v>
      </c>
      <c r="B20" s="167">
        <v>499837.2</v>
      </c>
      <c r="C20" s="62" t="s">
        <v>23</v>
      </c>
      <c r="D20" s="167"/>
    </row>
    <row r="21" ht="18.75" customHeight="1" spans="1:4">
      <c r="A21" s="169" t="s">
        <v>24</v>
      </c>
      <c r="B21" s="167">
        <v>213818688.37</v>
      </c>
      <c r="C21" s="169" t="s">
        <v>25</v>
      </c>
      <c r="D21" s="167">
        <v>213818688.37</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topLeftCell="B1" workbookViewId="0">
      <pane ySplit="1" topLeftCell="A2" activePane="bottomLeft" state="frozen"/>
      <selection/>
      <selection pane="bottomLeft" activeCell="B14" sqref="B14"/>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2"/>
      <c r="F2" s="133" t="s">
        <v>484</v>
      </c>
    </row>
    <row r="3" ht="28.5" customHeight="1" spans="1:6">
      <c r="A3" s="33" t="s">
        <v>485</v>
      </c>
      <c r="B3" s="33"/>
      <c r="C3" s="33"/>
      <c r="D3" s="33"/>
      <c r="E3" s="33"/>
      <c r="F3" s="33"/>
    </row>
    <row r="4" ht="15" customHeight="1" spans="1:6">
      <c r="A4" s="134" t="str">
        <f>"单位名称："&amp;"云南省玉溪工业财贸学校"</f>
        <v>单位名称：云南省玉溪工业财贸学校</v>
      </c>
      <c r="B4" s="135"/>
      <c r="C4" s="135"/>
      <c r="D4" s="75"/>
      <c r="E4" s="75"/>
      <c r="F4" s="136" t="s">
        <v>486</v>
      </c>
    </row>
    <row r="5" ht="18.75" customHeight="1" spans="1:6">
      <c r="A5" s="35" t="s">
        <v>134</v>
      </c>
      <c r="B5" s="35" t="s">
        <v>67</v>
      </c>
      <c r="C5" s="35" t="s">
        <v>68</v>
      </c>
      <c r="D5" s="36" t="s">
        <v>487</v>
      </c>
      <c r="E5" s="43"/>
      <c r="F5" s="43"/>
    </row>
    <row r="6" ht="30" customHeight="1" spans="1:6">
      <c r="A6" s="42"/>
      <c r="B6" s="42"/>
      <c r="C6" s="42"/>
      <c r="D6" s="36" t="s">
        <v>30</v>
      </c>
      <c r="E6" s="43" t="s">
        <v>71</v>
      </c>
      <c r="F6" s="43" t="s">
        <v>72</v>
      </c>
    </row>
    <row r="7" ht="16.5" customHeight="1" spans="1:6">
      <c r="A7" s="43">
        <v>1</v>
      </c>
      <c r="B7" s="43">
        <v>2</v>
      </c>
      <c r="C7" s="43">
        <v>3</v>
      </c>
      <c r="D7" s="43">
        <v>4</v>
      </c>
      <c r="E7" s="43">
        <v>5</v>
      </c>
      <c r="F7" s="43">
        <v>6</v>
      </c>
    </row>
    <row r="8" ht="20.25" customHeight="1" spans="1:6">
      <c r="A8" s="44"/>
      <c r="B8" s="44"/>
      <c r="C8" s="44"/>
      <c r="D8" s="25"/>
      <c r="E8" s="137"/>
      <c r="F8" s="137"/>
    </row>
    <row r="9" ht="17.25" customHeight="1" spans="1:6">
      <c r="A9" s="138" t="s">
        <v>325</v>
      </c>
      <c r="B9" s="139"/>
      <c r="C9" s="139" t="s">
        <v>325</v>
      </c>
      <c r="D9" s="137"/>
      <c r="E9" s="137"/>
      <c r="F9" s="137"/>
    </row>
    <row r="10" customHeight="1" spans="2:2">
      <c r="B10" s="140" t="s">
        <v>488</v>
      </c>
    </row>
  </sheetData>
  <mergeCells count="7">
    <mergeCell ref="A3:F3"/>
    <mergeCell ref="A4:E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0"/>
  <sheetViews>
    <sheetView showZeros="0" workbookViewId="0">
      <pane ySplit="1" topLeftCell="A2" activePane="bottomLeft" state="frozen"/>
      <selection/>
      <selection pane="bottomLeft" activeCell="F19" sqref="F10:F11 F13:F14 F16 F17 F18 F19"/>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1" t="s">
        <v>489</v>
      </c>
      <c r="B2" s="31"/>
      <c r="C2" s="31"/>
      <c r="D2" s="31"/>
      <c r="E2" s="31"/>
      <c r="F2" s="31"/>
      <c r="G2" s="31"/>
      <c r="H2" s="31"/>
      <c r="I2" s="31"/>
      <c r="J2" s="31"/>
      <c r="K2" s="31"/>
      <c r="L2" s="31"/>
      <c r="M2" s="31"/>
      <c r="N2" s="31"/>
      <c r="O2" s="50"/>
      <c r="P2" s="50"/>
      <c r="Q2" s="31"/>
    </row>
    <row r="3" ht="27.75" customHeight="1" spans="1:17">
      <c r="A3" s="73" t="s">
        <v>490</v>
      </c>
      <c r="B3" s="33"/>
      <c r="C3" s="33"/>
      <c r="D3" s="33"/>
      <c r="E3" s="33"/>
      <c r="F3" s="33"/>
      <c r="G3" s="33"/>
      <c r="H3" s="33"/>
      <c r="I3" s="33"/>
      <c r="J3" s="33"/>
      <c r="K3" s="102"/>
      <c r="L3" s="33"/>
      <c r="M3" s="33"/>
      <c r="N3" s="33"/>
      <c r="O3" s="102"/>
      <c r="P3" s="102"/>
      <c r="Q3" s="33"/>
    </row>
    <row r="4" ht="18.75" customHeight="1" spans="1:17">
      <c r="A4" s="111" t="str">
        <f>"单位名称："&amp;"云南省玉溪工业财贸学校"</f>
        <v>单位名称：云南省玉溪工业财贸学校</v>
      </c>
      <c r="B4" s="8"/>
      <c r="C4" s="8"/>
      <c r="D4" s="8"/>
      <c r="E4" s="8"/>
      <c r="F4" s="8"/>
      <c r="G4" s="8"/>
      <c r="H4" s="8"/>
      <c r="I4" s="8"/>
      <c r="J4" s="8"/>
      <c r="O4" s="79"/>
      <c r="P4" s="79"/>
      <c r="Q4" s="130" t="s">
        <v>2</v>
      </c>
    </row>
    <row r="5" ht="15.75" customHeight="1" spans="1:17">
      <c r="A5" s="35" t="s">
        <v>491</v>
      </c>
      <c r="B5" s="112" t="s">
        <v>492</v>
      </c>
      <c r="C5" s="112" t="s">
        <v>493</v>
      </c>
      <c r="D5" s="112" t="s">
        <v>494</v>
      </c>
      <c r="E5" s="112" t="s">
        <v>495</v>
      </c>
      <c r="F5" s="112" t="s">
        <v>496</v>
      </c>
      <c r="G5" s="113" t="s">
        <v>141</v>
      </c>
      <c r="H5" s="113"/>
      <c r="I5" s="113"/>
      <c r="J5" s="113"/>
      <c r="K5" s="122"/>
      <c r="L5" s="113"/>
      <c r="M5" s="113"/>
      <c r="N5" s="113"/>
      <c r="O5" s="123"/>
      <c r="P5" s="122"/>
      <c r="Q5" s="131"/>
    </row>
    <row r="6" ht="17.25" customHeight="1" spans="1:17">
      <c r="A6" s="38"/>
      <c r="B6" s="114"/>
      <c r="C6" s="114"/>
      <c r="D6" s="114"/>
      <c r="E6" s="114"/>
      <c r="F6" s="114"/>
      <c r="G6" s="114" t="s">
        <v>30</v>
      </c>
      <c r="H6" s="114" t="s">
        <v>33</v>
      </c>
      <c r="I6" s="114" t="s">
        <v>497</v>
      </c>
      <c r="J6" s="114" t="s">
        <v>498</v>
      </c>
      <c r="K6" s="124" t="s">
        <v>499</v>
      </c>
      <c r="L6" s="125" t="s">
        <v>500</v>
      </c>
      <c r="M6" s="125"/>
      <c r="N6" s="125"/>
      <c r="O6" s="126"/>
      <c r="P6" s="127"/>
      <c r="Q6" s="115"/>
    </row>
    <row r="7" ht="54" customHeight="1" spans="1:17">
      <c r="A7" s="41"/>
      <c r="B7" s="115"/>
      <c r="C7" s="115"/>
      <c r="D7" s="115"/>
      <c r="E7" s="115"/>
      <c r="F7" s="115"/>
      <c r="G7" s="115"/>
      <c r="H7" s="115" t="s">
        <v>32</v>
      </c>
      <c r="I7" s="115"/>
      <c r="J7" s="115"/>
      <c r="K7" s="128"/>
      <c r="L7" s="115" t="s">
        <v>32</v>
      </c>
      <c r="M7" s="115" t="s">
        <v>39</v>
      </c>
      <c r="N7" s="115" t="s">
        <v>148</v>
      </c>
      <c r="O7" s="129" t="s">
        <v>41</v>
      </c>
      <c r="P7" s="128" t="s">
        <v>42</v>
      </c>
      <c r="Q7" s="115" t="s">
        <v>43</v>
      </c>
    </row>
    <row r="8" ht="15" customHeight="1" spans="1:17">
      <c r="A8" s="42">
        <v>1</v>
      </c>
      <c r="B8" s="116">
        <v>2</v>
      </c>
      <c r="C8" s="116">
        <v>3</v>
      </c>
      <c r="D8" s="116">
        <v>4</v>
      </c>
      <c r="E8" s="116">
        <v>5</v>
      </c>
      <c r="F8" s="116">
        <v>6</v>
      </c>
      <c r="G8" s="117">
        <v>7</v>
      </c>
      <c r="H8" s="117">
        <v>8</v>
      </c>
      <c r="I8" s="117">
        <v>9</v>
      </c>
      <c r="J8" s="117">
        <v>10</v>
      </c>
      <c r="K8" s="117">
        <v>11</v>
      </c>
      <c r="L8" s="117">
        <v>12</v>
      </c>
      <c r="M8" s="117">
        <v>13</v>
      </c>
      <c r="N8" s="117">
        <v>14</v>
      </c>
      <c r="O8" s="117">
        <v>15</v>
      </c>
      <c r="P8" s="117">
        <v>16</v>
      </c>
      <c r="Q8" s="117">
        <v>17</v>
      </c>
    </row>
    <row r="9" ht="21" customHeight="1" spans="1:17">
      <c r="A9" s="95" t="s">
        <v>64</v>
      </c>
      <c r="B9" s="96"/>
      <c r="C9" s="96"/>
      <c r="D9" s="96"/>
      <c r="E9" s="118"/>
      <c r="F9" s="119">
        <v>5360000</v>
      </c>
      <c r="G9" s="46">
        <v>5360000</v>
      </c>
      <c r="H9" s="46">
        <v>5360000</v>
      </c>
      <c r="I9" s="46"/>
      <c r="J9" s="46"/>
      <c r="K9" s="46"/>
      <c r="L9" s="46"/>
      <c r="M9" s="46"/>
      <c r="N9" s="46"/>
      <c r="O9" s="46"/>
      <c r="P9" s="46"/>
      <c r="Q9" s="46"/>
    </row>
    <row r="10" ht="21" customHeight="1" spans="1:17">
      <c r="A10" s="95" t="str">
        <f t="shared" ref="A10:A16" si="0">"      "&amp;"一般公用经费"</f>
        <v>      一般公用经费</v>
      </c>
      <c r="B10" s="96" t="s">
        <v>501</v>
      </c>
      <c r="C10" s="96" t="str">
        <f t="shared" ref="C10:C16" si="1">"C21040001"&amp;"  "&amp;"物业管理服务"</f>
        <v>C21040001  物业管理服务</v>
      </c>
      <c r="D10" s="120" t="s">
        <v>343</v>
      </c>
      <c r="E10" s="121">
        <v>1</v>
      </c>
      <c r="F10" s="25">
        <v>1710000</v>
      </c>
      <c r="G10" s="46">
        <v>1710000</v>
      </c>
      <c r="H10" s="46">
        <v>1710000</v>
      </c>
      <c r="I10" s="46"/>
      <c r="J10" s="46"/>
      <c r="K10" s="46"/>
      <c r="L10" s="46"/>
      <c r="M10" s="46"/>
      <c r="N10" s="46"/>
      <c r="O10" s="46"/>
      <c r="P10" s="46"/>
      <c r="Q10" s="46"/>
    </row>
    <row r="11" ht="21" customHeight="1" spans="1:17">
      <c r="A11" s="95" t="str">
        <f t="shared" si="0"/>
        <v>      一般公用经费</v>
      </c>
      <c r="B11" s="96" t="s">
        <v>502</v>
      </c>
      <c r="C11" s="96" t="str">
        <f t="shared" si="1"/>
        <v>C21040001  物业管理服务</v>
      </c>
      <c r="D11" s="120" t="s">
        <v>343</v>
      </c>
      <c r="E11" s="121">
        <v>1</v>
      </c>
      <c r="F11" s="25">
        <v>2070000</v>
      </c>
      <c r="G11" s="46">
        <v>2070000</v>
      </c>
      <c r="H11" s="46">
        <v>2070000</v>
      </c>
      <c r="I11" s="46"/>
      <c r="J11" s="46"/>
      <c r="K11" s="46"/>
      <c r="L11" s="46"/>
      <c r="M11" s="46"/>
      <c r="N11" s="46"/>
      <c r="O11" s="46"/>
      <c r="P11" s="46"/>
      <c r="Q11" s="46"/>
    </row>
    <row r="12" ht="21" customHeight="1" spans="1:17">
      <c r="A12" s="95" t="str">
        <f t="shared" si="0"/>
        <v>      一般公用经费</v>
      </c>
      <c r="B12" s="96" t="s">
        <v>503</v>
      </c>
      <c r="C12" s="96" t="str">
        <f>"A05040101"&amp;"  "&amp;"复印纸"</f>
        <v>A05040101  复印纸</v>
      </c>
      <c r="D12" s="120" t="s">
        <v>504</v>
      </c>
      <c r="E12" s="121">
        <v>300</v>
      </c>
      <c r="F12" s="25">
        <v>45000</v>
      </c>
      <c r="G12" s="46">
        <v>45000</v>
      </c>
      <c r="H12" s="46">
        <v>45000</v>
      </c>
      <c r="I12" s="46"/>
      <c r="J12" s="46"/>
      <c r="K12" s="46"/>
      <c r="L12" s="46"/>
      <c r="M12" s="46"/>
      <c r="N12" s="46"/>
      <c r="O12" s="46"/>
      <c r="P12" s="46"/>
      <c r="Q12" s="46"/>
    </row>
    <row r="13" ht="21" customHeight="1" spans="1:17">
      <c r="A13" s="95" t="str">
        <f t="shared" si="0"/>
        <v>      一般公用经费</v>
      </c>
      <c r="B13" s="96" t="s">
        <v>505</v>
      </c>
      <c r="C13" s="96" t="str">
        <f t="shared" si="1"/>
        <v>C21040001  物业管理服务</v>
      </c>
      <c r="D13" s="120" t="s">
        <v>343</v>
      </c>
      <c r="E13" s="121">
        <v>1</v>
      </c>
      <c r="F13" s="25">
        <v>730000</v>
      </c>
      <c r="G13" s="46">
        <v>730000</v>
      </c>
      <c r="H13" s="46">
        <v>730000</v>
      </c>
      <c r="I13" s="46"/>
      <c r="J13" s="46"/>
      <c r="K13" s="46"/>
      <c r="L13" s="46"/>
      <c r="M13" s="46"/>
      <c r="N13" s="46"/>
      <c r="O13" s="46"/>
      <c r="P13" s="46"/>
      <c r="Q13" s="46"/>
    </row>
    <row r="14" ht="21" customHeight="1" spans="1:17">
      <c r="A14" s="95" t="str">
        <f t="shared" si="0"/>
        <v>      一般公用经费</v>
      </c>
      <c r="B14" s="96" t="s">
        <v>506</v>
      </c>
      <c r="C14" s="96" t="str">
        <f t="shared" si="1"/>
        <v>C21040001  物业管理服务</v>
      </c>
      <c r="D14" s="120" t="s">
        <v>343</v>
      </c>
      <c r="E14" s="121">
        <v>1</v>
      </c>
      <c r="F14" s="25">
        <v>550000</v>
      </c>
      <c r="G14" s="46">
        <v>550000</v>
      </c>
      <c r="H14" s="46">
        <v>550000</v>
      </c>
      <c r="I14" s="46"/>
      <c r="J14" s="46"/>
      <c r="K14" s="46"/>
      <c r="L14" s="46"/>
      <c r="M14" s="46"/>
      <c r="N14" s="46"/>
      <c r="O14" s="46"/>
      <c r="P14" s="46"/>
      <c r="Q14" s="46"/>
    </row>
    <row r="15" ht="21" customHeight="1" spans="1:17">
      <c r="A15" s="95" t="str">
        <f t="shared" si="0"/>
        <v>      一般公用经费</v>
      </c>
      <c r="B15" s="96" t="s">
        <v>507</v>
      </c>
      <c r="C15" s="96" t="str">
        <f>"A02020400"&amp;"  "&amp;"多功能一体机"</f>
        <v>A02020400  多功能一体机</v>
      </c>
      <c r="D15" s="120" t="s">
        <v>508</v>
      </c>
      <c r="E15" s="121">
        <v>10</v>
      </c>
      <c r="F15" s="25">
        <v>30000</v>
      </c>
      <c r="G15" s="46">
        <v>30000</v>
      </c>
      <c r="H15" s="46">
        <v>30000</v>
      </c>
      <c r="I15" s="46"/>
      <c r="J15" s="46"/>
      <c r="K15" s="46"/>
      <c r="L15" s="46"/>
      <c r="M15" s="46"/>
      <c r="N15" s="46"/>
      <c r="O15" s="46"/>
      <c r="P15" s="46"/>
      <c r="Q15" s="46"/>
    </row>
    <row r="16" ht="21" customHeight="1" spans="1:17">
      <c r="A16" s="95" t="str">
        <f t="shared" si="0"/>
        <v>      一般公用经费</v>
      </c>
      <c r="B16" s="96" t="s">
        <v>509</v>
      </c>
      <c r="C16" s="96" t="str">
        <f t="shared" si="1"/>
        <v>C21040001  物业管理服务</v>
      </c>
      <c r="D16" s="120" t="s">
        <v>343</v>
      </c>
      <c r="E16" s="121">
        <v>1</v>
      </c>
      <c r="F16" s="25">
        <v>204000</v>
      </c>
      <c r="G16" s="46">
        <v>204000</v>
      </c>
      <c r="H16" s="46">
        <v>204000</v>
      </c>
      <c r="I16" s="46"/>
      <c r="J16" s="46"/>
      <c r="K16" s="46"/>
      <c r="L16" s="46"/>
      <c r="M16" s="46"/>
      <c r="N16" s="46"/>
      <c r="O16" s="46"/>
      <c r="P16" s="46"/>
      <c r="Q16" s="46"/>
    </row>
    <row r="17" ht="21" customHeight="1" spans="1:17">
      <c r="A17" s="95" t="str">
        <f t="shared" ref="A17:A19" si="2">"      "&amp;"公车购置及运维费"</f>
        <v>      公车购置及运维费</v>
      </c>
      <c r="B17" s="96" t="s">
        <v>510</v>
      </c>
      <c r="C17" s="96" t="str">
        <f>"C23120301"&amp;"  "&amp;"车辆维修和保养服务"</f>
        <v>C23120301  车辆维修和保养服务</v>
      </c>
      <c r="D17" s="120" t="s">
        <v>343</v>
      </c>
      <c r="E17" s="121">
        <v>1</v>
      </c>
      <c r="F17" s="25">
        <v>6000</v>
      </c>
      <c r="G17" s="46">
        <v>6000</v>
      </c>
      <c r="H17" s="46">
        <v>6000</v>
      </c>
      <c r="I17" s="46"/>
      <c r="J17" s="46"/>
      <c r="K17" s="46"/>
      <c r="L17" s="46"/>
      <c r="M17" s="46"/>
      <c r="N17" s="46"/>
      <c r="O17" s="46"/>
      <c r="P17" s="46"/>
      <c r="Q17" s="46"/>
    </row>
    <row r="18" ht="21" customHeight="1" spans="1:17">
      <c r="A18" s="95" t="str">
        <f t="shared" si="2"/>
        <v>      公车购置及运维费</v>
      </c>
      <c r="B18" s="96" t="s">
        <v>511</v>
      </c>
      <c r="C18" s="96" t="str">
        <f>"C1804010201"&amp;"  "&amp;"机动车保险服务"</f>
        <v>C1804010201  机动车保险服务</v>
      </c>
      <c r="D18" s="120" t="s">
        <v>512</v>
      </c>
      <c r="E18" s="121">
        <v>2</v>
      </c>
      <c r="F18" s="25">
        <v>12000</v>
      </c>
      <c r="G18" s="46">
        <v>12000</v>
      </c>
      <c r="H18" s="46">
        <v>12000</v>
      </c>
      <c r="I18" s="46"/>
      <c r="J18" s="46"/>
      <c r="K18" s="46"/>
      <c r="L18" s="46"/>
      <c r="M18" s="46"/>
      <c r="N18" s="46"/>
      <c r="O18" s="46"/>
      <c r="P18" s="46"/>
      <c r="Q18" s="46"/>
    </row>
    <row r="19" ht="21" customHeight="1" spans="1:17">
      <c r="A19" s="95" t="str">
        <f t="shared" si="2"/>
        <v>      公车购置及运维费</v>
      </c>
      <c r="B19" s="96" t="s">
        <v>513</v>
      </c>
      <c r="C19" s="96" t="str">
        <f>"C23120302"&amp;"  "&amp;"车辆加油、添加燃料服务"</f>
        <v>C23120302  车辆加油、添加燃料服务</v>
      </c>
      <c r="D19" s="120" t="s">
        <v>343</v>
      </c>
      <c r="E19" s="121">
        <v>1</v>
      </c>
      <c r="F19" s="25">
        <v>3000</v>
      </c>
      <c r="G19" s="46">
        <v>3000</v>
      </c>
      <c r="H19" s="46">
        <v>3000</v>
      </c>
      <c r="I19" s="46"/>
      <c r="J19" s="46"/>
      <c r="K19" s="46"/>
      <c r="L19" s="46"/>
      <c r="M19" s="46"/>
      <c r="N19" s="46"/>
      <c r="O19" s="46"/>
      <c r="P19" s="46"/>
      <c r="Q19" s="46"/>
    </row>
    <row r="20" ht="21" customHeight="1" spans="1:17">
      <c r="A20" s="97" t="s">
        <v>325</v>
      </c>
      <c r="B20" s="98"/>
      <c r="C20" s="98"/>
      <c r="D20" s="98"/>
      <c r="E20" s="118"/>
      <c r="F20" s="119">
        <v>5360000</v>
      </c>
      <c r="G20" s="46">
        <v>5360000</v>
      </c>
      <c r="H20" s="46">
        <v>5360000</v>
      </c>
      <c r="I20" s="46"/>
      <c r="J20" s="46"/>
      <c r="K20" s="46"/>
      <c r="L20" s="46"/>
      <c r="M20" s="46"/>
      <c r="N20" s="46"/>
      <c r="O20" s="46"/>
      <c r="P20" s="46"/>
      <c r="Q20" s="46"/>
    </row>
  </sheetData>
  <mergeCells count="17">
    <mergeCell ref="A2:Q2"/>
    <mergeCell ref="A3:Q3"/>
    <mergeCell ref="A4:E4"/>
    <mergeCell ref="G5:Q5"/>
    <mergeCell ref="L6:Q6"/>
    <mergeCell ref="A20:E20"/>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topLeftCell="D1" workbookViewId="0">
      <pane ySplit="1" topLeftCell="A2" activePane="bottomLeft" state="frozen"/>
      <selection/>
      <selection pane="bottomLeft" activeCell="F16" sqref="F1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0" t="s">
        <v>514</v>
      </c>
      <c r="B2" s="80"/>
      <c r="C2" s="80"/>
      <c r="D2" s="80"/>
      <c r="E2" s="80"/>
      <c r="F2" s="80"/>
      <c r="G2" s="80"/>
      <c r="H2" s="81"/>
      <c r="I2" s="80"/>
      <c r="J2" s="80"/>
      <c r="K2" s="80"/>
      <c r="L2" s="100"/>
      <c r="M2" s="81"/>
      <c r="N2" s="101"/>
    </row>
    <row r="3" ht="27.75" customHeight="1" spans="1:14">
      <c r="A3" s="73" t="s">
        <v>515</v>
      </c>
      <c r="B3" s="82"/>
      <c r="C3" s="82"/>
      <c r="D3" s="82"/>
      <c r="E3" s="82"/>
      <c r="F3" s="82"/>
      <c r="G3" s="82"/>
      <c r="H3" s="83"/>
      <c r="I3" s="82"/>
      <c r="J3" s="82"/>
      <c r="K3" s="82"/>
      <c r="L3" s="102"/>
      <c r="M3" s="83"/>
      <c r="N3" s="82"/>
    </row>
    <row r="4" ht="18.75" customHeight="1" spans="1:14">
      <c r="A4" s="74" t="str">
        <f>"单位名称："&amp;"云南省玉溪工业财贸学校"</f>
        <v>单位名称：云南省玉溪工业财贸学校</v>
      </c>
      <c r="B4" s="75"/>
      <c r="C4" s="75"/>
      <c r="D4" s="75"/>
      <c r="E4" s="75"/>
      <c r="F4" s="75"/>
      <c r="G4" s="75"/>
      <c r="H4" s="84"/>
      <c r="I4" s="77"/>
      <c r="J4" s="77"/>
      <c r="K4" s="77"/>
      <c r="L4" s="79"/>
      <c r="M4" s="103"/>
      <c r="N4" s="104" t="s">
        <v>2</v>
      </c>
    </row>
    <row r="5" ht="15.75" customHeight="1" spans="1:14">
      <c r="A5" s="85" t="s">
        <v>491</v>
      </c>
      <c r="B5" s="86" t="s">
        <v>516</v>
      </c>
      <c r="C5" s="86" t="s">
        <v>517</v>
      </c>
      <c r="D5" s="87" t="s">
        <v>141</v>
      </c>
      <c r="E5" s="87"/>
      <c r="F5" s="87"/>
      <c r="G5" s="87"/>
      <c r="H5" s="88"/>
      <c r="I5" s="87"/>
      <c r="J5" s="87"/>
      <c r="K5" s="87"/>
      <c r="L5" s="105"/>
      <c r="M5" s="88"/>
      <c r="N5" s="106"/>
    </row>
    <row r="6" ht="17.25" customHeight="1" spans="1:14">
      <c r="A6" s="89"/>
      <c r="B6" s="90"/>
      <c r="C6" s="90"/>
      <c r="D6" s="90" t="s">
        <v>30</v>
      </c>
      <c r="E6" s="90" t="s">
        <v>33</v>
      </c>
      <c r="F6" s="90" t="s">
        <v>497</v>
      </c>
      <c r="G6" s="90" t="s">
        <v>498</v>
      </c>
      <c r="H6" s="91" t="s">
        <v>499</v>
      </c>
      <c r="I6" s="107" t="s">
        <v>500</v>
      </c>
      <c r="J6" s="107"/>
      <c r="K6" s="107"/>
      <c r="L6" s="108"/>
      <c r="M6" s="109"/>
      <c r="N6" s="93"/>
    </row>
    <row r="7" ht="54" customHeight="1" spans="1:14">
      <c r="A7" s="92"/>
      <c r="B7" s="93"/>
      <c r="C7" s="93"/>
      <c r="D7" s="93"/>
      <c r="E7" s="93"/>
      <c r="F7" s="93"/>
      <c r="G7" s="93"/>
      <c r="H7" s="94"/>
      <c r="I7" s="93" t="s">
        <v>32</v>
      </c>
      <c r="J7" s="93" t="s">
        <v>39</v>
      </c>
      <c r="K7" s="93" t="s">
        <v>148</v>
      </c>
      <c r="L7" s="110" t="s">
        <v>41</v>
      </c>
      <c r="M7" s="94" t="s">
        <v>42</v>
      </c>
      <c r="N7" s="93" t="s">
        <v>43</v>
      </c>
    </row>
    <row r="8" ht="15" customHeight="1" spans="1:14">
      <c r="A8" s="92">
        <v>1</v>
      </c>
      <c r="B8" s="93">
        <v>2</v>
      </c>
      <c r="C8" s="93">
        <v>3</v>
      </c>
      <c r="D8" s="94">
        <v>4</v>
      </c>
      <c r="E8" s="94">
        <v>5</v>
      </c>
      <c r="F8" s="94">
        <v>6</v>
      </c>
      <c r="G8" s="94">
        <v>7</v>
      </c>
      <c r="H8" s="94">
        <v>8</v>
      </c>
      <c r="I8" s="94">
        <v>9</v>
      </c>
      <c r="J8" s="94">
        <v>10</v>
      </c>
      <c r="K8" s="94">
        <v>11</v>
      </c>
      <c r="L8" s="94">
        <v>12</v>
      </c>
      <c r="M8" s="94">
        <v>13</v>
      </c>
      <c r="N8" s="94">
        <v>14</v>
      </c>
    </row>
    <row r="9" ht="21" customHeight="1" spans="1:14">
      <c r="A9" s="95"/>
      <c r="B9" s="96"/>
      <c r="C9" s="96"/>
      <c r="D9" s="46"/>
      <c r="E9" s="46"/>
      <c r="F9" s="46"/>
      <c r="G9" s="46"/>
      <c r="H9" s="46"/>
      <c r="I9" s="46"/>
      <c r="J9" s="46"/>
      <c r="K9" s="46"/>
      <c r="L9" s="46"/>
      <c r="M9" s="46"/>
      <c r="N9" s="46"/>
    </row>
    <row r="10" ht="21" customHeight="1" spans="1:14">
      <c r="A10" s="95"/>
      <c r="B10" s="96"/>
      <c r="C10" s="96"/>
      <c r="D10" s="46"/>
      <c r="E10" s="46"/>
      <c r="F10" s="46"/>
      <c r="G10" s="46"/>
      <c r="H10" s="46"/>
      <c r="I10" s="46"/>
      <c r="J10" s="46"/>
      <c r="K10" s="46"/>
      <c r="L10" s="46"/>
      <c r="M10" s="46"/>
      <c r="N10" s="46"/>
    </row>
    <row r="11" ht="21" customHeight="1" spans="1:14">
      <c r="A11" s="97" t="s">
        <v>325</v>
      </c>
      <c r="B11" s="98"/>
      <c r="C11" s="99"/>
      <c r="D11" s="46"/>
      <c r="E11" s="46"/>
      <c r="F11" s="46"/>
      <c r="G11" s="46"/>
      <c r="H11" s="46"/>
      <c r="I11" s="46"/>
      <c r="J11" s="46"/>
      <c r="K11" s="46"/>
      <c r="L11" s="46"/>
      <c r="M11" s="46"/>
      <c r="N11" s="46"/>
    </row>
    <row r="12" customHeight="1" spans="4:4">
      <c r="D12" t="s">
        <v>518</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1" width="76.27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1" t="s">
        <v>519</v>
      </c>
      <c r="B2" s="31"/>
      <c r="C2" s="31"/>
      <c r="D2" s="31"/>
      <c r="E2" s="31"/>
      <c r="F2" s="31"/>
      <c r="G2" s="31"/>
      <c r="H2" s="31"/>
      <c r="I2" s="31"/>
      <c r="J2" s="31"/>
      <c r="K2" s="31"/>
      <c r="L2" s="31"/>
      <c r="M2" s="31"/>
      <c r="N2" s="50"/>
    </row>
    <row r="3" ht="27.75" customHeight="1" spans="1:14">
      <c r="A3" s="73" t="s">
        <v>520</v>
      </c>
      <c r="B3" s="33"/>
      <c r="C3" s="33"/>
      <c r="D3" s="33"/>
      <c r="E3" s="33"/>
      <c r="F3" s="33"/>
      <c r="G3" s="33"/>
      <c r="H3" s="33"/>
      <c r="I3" s="33"/>
      <c r="J3" s="33"/>
      <c r="K3" s="33"/>
      <c r="L3" s="33"/>
      <c r="M3" s="33"/>
      <c r="N3" s="33"/>
    </row>
    <row r="4" ht="18" customHeight="1" spans="1:14">
      <c r="A4" s="74" t="str">
        <f>"单位名称："&amp;"云南省玉溪工业财贸学校"</f>
        <v>单位名称：云南省玉溪工业财贸学校</v>
      </c>
      <c r="B4" s="75"/>
      <c r="C4" s="75"/>
      <c r="D4" s="76"/>
      <c r="E4" s="77"/>
      <c r="F4" s="77"/>
      <c r="G4" s="77"/>
      <c r="H4" s="77"/>
      <c r="I4" s="77"/>
      <c r="N4" s="79" t="s">
        <v>2</v>
      </c>
    </row>
    <row r="5" ht="19.5" customHeight="1" spans="1:14">
      <c r="A5" s="36" t="s">
        <v>521</v>
      </c>
      <c r="B5" s="52" t="s">
        <v>141</v>
      </c>
      <c r="C5" s="53"/>
      <c r="D5" s="53"/>
      <c r="E5" s="52" t="s">
        <v>522</v>
      </c>
      <c r="F5" s="53"/>
      <c r="G5" s="53"/>
      <c r="H5" s="53"/>
      <c r="I5" s="53"/>
      <c r="J5" s="53"/>
      <c r="K5" s="53"/>
      <c r="L5" s="53"/>
      <c r="M5" s="53"/>
      <c r="N5" s="53"/>
    </row>
    <row r="6" ht="40.5" customHeight="1" spans="1:14">
      <c r="A6" s="42"/>
      <c r="B6" s="39" t="s">
        <v>30</v>
      </c>
      <c r="C6" s="35" t="s">
        <v>33</v>
      </c>
      <c r="D6" s="78" t="s">
        <v>523</v>
      </c>
      <c r="E6" s="43" t="s">
        <v>524</v>
      </c>
      <c r="F6" s="43" t="s">
        <v>525</v>
      </c>
      <c r="G6" s="43" t="s">
        <v>526</v>
      </c>
      <c r="H6" s="43" t="s">
        <v>527</v>
      </c>
      <c r="I6" s="43" t="s">
        <v>528</v>
      </c>
      <c r="J6" s="43" t="s">
        <v>529</v>
      </c>
      <c r="K6" s="43" t="s">
        <v>530</v>
      </c>
      <c r="L6" s="43" t="s">
        <v>531</v>
      </c>
      <c r="M6" s="43" t="s">
        <v>532</v>
      </c>
      <c r="N6" s="43" t="s">
        <v>533</v>
      </c>
    </row>
    <row r="7" ht="19.5" customHeight="1" spans="1:14">
      <c r="A7" s="43">
        <v>1</v>
      </c>
      <c r="B7" s="43">
        <v>2</v>
      </c>
      <c r="C7" s="43">
        <v>3</v>
      </c>
      <c r="D7" s="52">
        <v>4</v>
      </c>
      <c r="E7" s="43">
        <v>5</v>
      </c>
      <c r="F7" s="43">
        <v>6</v>
      </c>
      <c r="G7" s="43">
        <v>7</v>
      </c>
      <c r="H7" s="52">
        <v>8</v>
      </c>
      <c r="I7" s="43">
        <v>9</v>
      </c>
      <c r="J7" s="43">
        <v>10</v>
      </c>
      <c r="K7" s="43">
        <v>11</v>
      </c>
      <c r="L7" s="52">
        <v>12</v>
      </c>
      <c r="M7" s="43">
        <v>13</v>
      </c>
      <c r="N7" s="43">
        <v>14</v>
      </c>
    </row>
    <row r="8" ht="20.25" customHeight="1" spans="1:14">
      <c r="A8" s="44"/>
      <c r="B8" s="46"/>
      <c r="C8" s="46"/>
      <c r="D8" s="46"/>
      <c r="E8" s="46"/>
      <c r="F8" s="46"/>
      <c r="G8" s="46"/>
      <c r="H8" s="46"/>
      <c r="I8" s="46"/>
      <c r="J8" s="46"/>
      <c r="K8" s="46"/>
      <c r="L8" s="46"/>
      <c r="M8" s="46"/>
      <c r="N8" s="46"/>
    </row>
    <row r="9" ht="20.25" customHeight="1" spans="1:14">
      <c r="A9" s="44"/>
      <c r="B9" s="46"/>
      <c r="C9" s="46"/>
      <c r="D9" s="46"/>
      <c r="E9" s="46"/>
      <c r="F9" s="46"/>
      <c r="G9" s="46"/>
      <c r="H9" s="46"/>
      <c r="I9" s="46"/>
      <c r="J9" s="46"/>
      <c r="K9" s="46"/>
      <c r="L9" s="46"/>
      <c r="M9" s="46"/>
      <c r="N9" s="46"/>
    </row>
    <row r="10" ht="20.25" customHeight="1" spans="1:14">
      <c r="A10" s="71" t="s">
        <v>30</v>
      </c>
      <c r="B10" s="46"/>
      <c r="C10" s="46"/>
      <c r="D10" s="46"/>
      <c r="E10" s="46"/>
      <c r="F10" s="46"/>
      <c r="G10" s="46"/>
      <c r="H10" s="46"/>
      <c r="I10" s="46"/>
      <c r="J10" s="46"/>
      <c r="K10" s="46"/>
      <c r="L10" s="46"/>
      <c r="M10" s="46"/>
      <c r="N10" s="46"/>
    </row>
    <row r="11" customHeight="1" spans="1:1">
      <c r="A11" t="s">
        <v>534</v>
      </c>
    </row>
  </sheetData>
  <mergeCells count="6">
    <mergeCell ref="A2:N2"/>
    <mergeCell ref="A3:N3"/>
    <mergeCell ref="A4:I4"/>
    <mergeCell ref="B5:D5"/>
    <mergeCell ref="E5:N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15" sqref="A1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1" t="s">
        <v>535</v>
      </c>
      <c r="B2" s="31"/>
      <c r="C2" s="31"/>
      <c r="D2" s="31"/>
      <c r="E2" s="31"/>
      <c r="F2" s="31"/>
      <c r="G2" s="31"/>
      <c r="H2" s="31"/>
      <c r="I2" s="31"/>
      <c r="J2" s="50"/>
    </row>
    <row r="3" ht="28.5" customHeight="1" spans="1:10">
      <c r="A3" s="66" t="s">
        <v>536</v>
      </c>
      <c r="B3" s="67"/>
      <c r="C3" s="67"/>
      <c r="D3" s="67"/>
      <c r="E3" s="67"/>
      <c r="F3" s="68"/>
      <c r="G3" s="67"/>
      <c r="H3" s="68"/>
      <c r="I3" s="68"/>
      <c r="J3" s="67"/>
    </row>
    <row r="4" ht="15" customHeight="1" spans="1:1">
      <c r="A4" s="6" t="str">
        <f>"单位名称："&amp;"云南省玉溪工业财贸学校"</f>
        <v>单位名称：云南省玉溪工业财贸学校</v>
      </c>
    </row>
    <row r="5" ht="14.25" customHeight="1" spans="1:10">
      <c r="A5" s="69" t="s">
        <v>328</v>
      </c>
      <c r="B5" s="69" t="s">
        <v>329</v>
      </c>
      <c r="C5" s="69" t="s">
        <v>330</v>
      </c>
      <c r="D5" s="69" t="s">
        <v>331</v>
      </c>
      <c r="E5" s="69" t="s">
        <v>332</v>
      </c>
      <c r="F5" s="55" t="s">
        <v>333</v>
      </c>
      <c r="G5" s="69" t="s">
        <v>334</v>
      </c>
      <c r="H5" s="55" t="s">
        <v>335</v>
      </c>
      <c r="I5" s="55" t="s">
        <v>336</v>
      </c>
      <c r="J5" s="69" t="s">
        <v>337</v>
      </c>
    </row>
    <row r="6" ht="14.25" customHeight="1" spans="1:10">
      <c r="A6" s="69">
        <v>1</v>
      </c>
      <c r="B6" s="69">
        <v>2</v>
      </c>
      <c r="C6" s="69">
        <v>3</v>
      </c>
      <c r="D6" s="69">
        <v>4</v>
      </c>
      <c r="E6" s="69">
        <v>5</v>
      </c>
      <c r="F6" s="55">
        <v>6</v>
      </c>
      <c r="G6" s="69">
        <v>7</v>
      </c>
      <c r="H6" s="55">
        <v>8</v>
      </c>
      <c r="I6" s="55">
        <v>9</v>
      </c>
      <c r="J6" s="69">
        <v>10</v>
      </c>
    </row>
    <row r="7" ht="15" customHeight="1" spans="1:10">
      <c r="A7" s="27"/>
      <c r="B7" s="70"/>
      <c r="C7" s="70"/>
      <c r="D7" s="70"/>
      <c r="E7" s="71"/>
      <c r="F7" s="72"/>
      <c r="G7" s="71"/>
      <c r="H7" s="72"/>
      <c r="I7" s="72"/>
      <c r="J7" s="71"/>
    </row>
    <row r="8" ht="33.75" customHeight="1" spans="1:10">
      <c r="A8" s="27"/>
      <c r="B8" s="27"/>
      <c r="C8" s="27"/>
      <c r="D8" s="27"/>
      <c r="E8" s="27"/>
      <c r="F8" s="27"/>
      <c r="G8" s="44"/>
      <c r="H8" s="27"/>
      <c r="I8" s="27"/>
      <c r="J8" s="27"/>
    </row>
    <row r="9" customHeight="1" spans="1:1">
      <c r="A9" t="s">
        <v>534</v>
      </c>
    </row>
  </sheetData>
  <mergeCells count="3">
    <mergeCell ref="A2:J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4"/>
  <sheetViews>
    <sheetView showZeros="0" workbookViewId="0">
      <pane ySplit="1" topLeftCell="A2" activePane="bottomLeft" state="frozen"/>
      <selection/>
      <selection pane="bottomLeft" activeCell="A1" sqref="A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6"/>
      <c r="B1" s="56"/>
      <c r="C1" s="56"/>
      <c r="D1" s="56"/>
      <c r="E1" s="56"/>
      <c r="F1" s="56"/>
      <c r="G1" s="56"/>
      <c r="H1" s="56"/>
    </row>
    <row r="2" ht="18.75" customHeight="1" spans="1:8">
      <c r="A2" s="57" t="s">
        <v>537</v>
      </c>
      <c r="B2" s="57"/>
      <c r="C2" s="57"/>
      <c r="D2" s="57"/>
      <c r="E2" s="57"/>
      <c r="F2" s="57"/>
      <c r="G2" s="57"/>
      <c r="H2" s="57" t="s">
        <v>537</v>
      </c>
    </row>
    <row r="3" ht="28.5" customHeight="1" spans="1:8">
      <c r="A3" s="58" t="s">
        <v>538</v>
      </c>
      <c r="B3" s="58"/>
      <c r="C3" s="58"/>
      <c r="D3" s="58"/>
      <c r="E3" s="58"/>
      <c r="F3" s="58"/>
      <c r="G3" s="58"/>
      <c r="H3" s="58"/>
    </row>
    <row r="4" ht="18.75" customHeight="1" spans="1:8">
      <c r="A4" s="59" t="str">
        <f>"单位名称："&amp;"云南省玉溪工业财贸学校"</f>
        <v>单位名称：云南省玉溪工业财贸学校</v>
      </c>
      <c r="B4" s="59"/>
      <c r="C4" s="59"/>
      <c r="D4" s="59"/>
      <c r="E4" s="59"/>
      <c r="F4" s="59"/>
      <c r="G4" s="59"/>
      <c r="H4" s="59"/>
    </row>
    <row r="5" ht="18.75" customHeight="1" spans="1:8">
      <c r="A5" s="60" t="s">
        <v>134</v>
      </c>
      <c r="B5" s="60" t="s">
        <v>539</v>
      </c>
      <c r="C5" s="60" t="s">
        <v>540</v>
      </c>
      <c r="D5" s="60" t="s">
        <v>541</v>
      </c>
      <c r="E5" s="60" t="s">
        <v>542</v>
      </c>
      <c r="F5" s="60" t="s">
        <v>543</v>
      </c>
      <c r="G5" s="60"/>
      <c r="H5" s="60"/>
    </row>
    <row r="6" ht="18.75" customHeight="1" spans="1:8">
      <c r="A6" s="60"/>
      <c r="B6" s="60"/>
      <c r="C6" s="60"/>
      <c r="D6" s="60"/>
      <c r="E6" s="60"/>
      <c r="F6" s="60" t="s">
        <v>495</v>
      </c>
      <c r="G6" s="60" t="s">
        <v>544</v>
      </c>
      <c r="H6" s="60" t="s">
        <v>545</v>
      </c>
    </row>
    <row r="7" ht="18.75" customHeight="1" spans="1:8">
      <c r="A7" s="61" t="s">
        <v>44</v>
      </c>
      <c r="B7" s="61" t="s">
        <v>45</v>
      </c>
      <c r="C7" s="61" t="s">
        <v>46</v>
      </c>
      <c r="D7" s="61" t="s">
        <v>47</v>
      </c>
      <c r="E7" s="61" t="s">
        <v>48</v>
      </c>
      <c r="F7" s="61" t="s">
        <v>49</v>
      </c>
      <c r="G7" s="61" t="s">
        <v>50</v>
      </c>
      <c r="H7" s="61" t="s">
        <v>51</v>
      </c>
    </row>
    <row r="8" ht="18" customHeight="1" spans="1:8">
      <c r="A8" s="62" t="s">
        <v>64</v>
      </c>
      <c r="B8" s="62" t="s">
        <v>546</v>
      </c>
      <c r="C8" s="62" t="s">
        <v>547</v>
      </c>
      <c r="D8" s="62" t="s">
        <v>548</v>
      </c>
      <c r="E8" s="63" t="s">
        <v>508</v>
      </c>
      <c r="F8" s="64">
        <v>25</v>
      </c>
      <c r="G8" s="65">
        <v>6000</v>
      </c>
      <c r="H8" s="65">
        <v>150000</v>
      </c>
    </row>
    <row r="9" ht="18" customHeight="1" spans="1:8">
      <c r="A9" s="62" t="s">
        <v>64</v>
      </c>
      <c r="B9" s="62" t="s">
        <v>546</v>
      </c>
      <c r="C9" s="62" t="s">
        <v>549</v>
      </c>
      <c r="D9" s="62" t="s">
        <v>550</v>
      </c>
      <c r="E9" s="63" t="s">
        <v>508</v>
      </c>
      <c r="F9" s="64">
        <v>10</v>
      </c>
      <c r="G9" s="65">
        <v>1500</v>
      </c>
      <c r="H9" s="65">
        <v>15000</v>
      </c>
    </row>
    <row r="10" ht="18" customHeight="1" spans="1:8">
      <c r="A10" s="62" t="s">
        <v>64</v>
      </c>
      <c r="B10" s="62" t="s">
        <v>546</v>
      </c>
      <c r="C10" s="62" t="s">
        <v>551</v>
      </c>
      <c r="D10" s="62" t="s">
        <v>552</v>
      </c>
      <c r="E10" s="63" t="s">
        <v>508</v>
      </c>
      <c r="F10" s="64">
        <v>20</v>
      </c>
      <c r="G10" s="65">
        <v>8000</v>
      </c>
      <c r="H10" s="65">
        <v>160000</v>
      </c>
    </row>
    <row r="11" ht="18" customHeight="1" spans="1:8">
      <c r="A11" s="62" t="s">
        <v>64</v>
      </c>
      <c r="B11" s="62" t="s">
        <v>546</v>
      </c>
      <c r="C11" s="62" t="s">
        <v>553</v>
      </c>
      <c r="D11" s="62" t="s">
        <v>507</v>
      </c>
      <c r="E11" s="63" t="s">
        <v>508</v>
      </c>
      <c r="F11" s="64">
        <v>17</v>
      </c>
      <c r="G11" s="65">
        <v>3000</v>
      </c>
      <c r="H11" s="65">
        <v>51000</v>
      </c>
    </row>
    <row r="12" ht="18" customHeight="1" spans="1:8">
      <c r="A12" s="62" t="s">
        <v>64</v>
      </c>
      <c r="B12" s="62" t="s">
        <v>554</v>
      </c>
      <c r="C12" s="62" t="s">
        <v>555</v>
      </c>
      <c r="D12" s="62" t="s">
        <v>556</v>
      </c>
      <c r="E12" s="63" t="s">
        <v>557</v>
      </c>
      <c r="F12" s="64">
        <v>30</v>
      </c>
      <c r="G12" s="65">
        <v>800</v>
      </c>
      <c r="H12" s="65">
        <v>24000</v>
      </c>
    </row>
    <row r="13" ht="18" customHeight="1" spans="1:8">
      <c r="A13" s="62" t="s">
        <v>64</v>
      </c>
      <c r="B13" s="62" t="s">
        <v>554</v>
      </c>
      <c r="C13" s="62" t="s">
        <v>558</v>
      </c>
      <c r="D13" s="62" t="s">
        <v>559</v>
      </c>
      <c r="E13" s="63" t="s">
        <v>560</v>
      </c>
      <c r="F13" s="64">
        <v>30</v>
      </c>
      <c r="G13" s="65">
        <v>2000</v>
      </c>
      <c r="H13" s="65">
        <v>60000</v>
      </c>
    </row>
    <row r="14" ht="18" customHeight="1" spans="1:8">
      <c r="A14" s="63" t="s">
        <v>30</v>
      </c>
      <c r="B14" s="63"/>
      <c r="C14" s="63"/>
      <c r="D14" s="63"/>
      <c r="E14" s="63"/>
      <c r="F14" s="64">
        <v>132</v>
      </c>
      <c r="G14" s="65"/>
      <c r="H14" s="65">
        <v>460000</v>
      </c>
    </row>
  </sheetData>
  <mergeCells count="10">
    <mergeCell ref="A2:H2"/>
    <mergeCell ref="A3:H3"/>
    <mergeCell ref="A4:H4"/>
    <mergeCell ref="F5:H5"/>
    <mergeCell ref="A14:E14"/>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7"/>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1" t="s">
        <v>561</v>
      </c>
      <c r="B2" s="31"/>
      <c r="C2" s="31"/>
      <c r="D2" s="32"/>
      <c r="E2" s="32"/>
      <c r="F2" s="32"/>
      <c r="G2" s="32"/>
      <c r="H2" s="31"/>
      <c r="I2" s="31"/>
      <c r="J2" s="31"/>
      <c r="K2" s="50"/>
    </row>
    <row r="3" ht="28.5" customHeight="1" spans="1:11">
      <c r="A3" s="33" t="s">
        <v>562</v>
      </c>
      <c r="B3" s="33"/>
      <c r="C3" s="33"/>
      <c r="D3" s="33"/>
      <c r="E3" s="33"/>
      <c r="F3" s="33"/>
      <c r="G3" s="33"/>
      <c r="H3" s="33"/>
      <c r="I3" s="33"/>
      <c r="J3" s="33"/>
      <c r="K3" s="33"/>
    </row>
    <row r="4" ht="13.5" customHeight="1" spans="1:11">
      <c r="A4" s="6" t="str">
        <f>"单位名称："&amp;"云南省玉溪工业财贸学校"</f>
        <v>单位名称：云南省玉溪工业财贸学校</v>
      </c>
      <c r="B4" s="7"/>
      <c r="C4" s="7"/>
      <c r="D4" s="7"/>
      <c r="E4" s="7"/>
      <c r="F4" s="7"/>
      <c r="G4" s="7"/>
      <c r="H4" s="8"/>
      <c r="I4" s="8"/>
      <c r="J4" s="8"/>
      <c r="K4" s="51" t="s">
        <v>2</v>
      </c>
    </row>
    <row r="5" ht="21.75" customHeight="1" spans="1:11">
      <c r="A5" s="34" t="s">
        <v>251</v>
      </c>
      <c r="B5" s="34" t="s">
        <v>136</v>
      </c>
      <c r="C5" s="34" t="s">
        <v>252</v>
      </c>
      <c r="D5" s="35" t="s">
        <v>137</v>
      </c>
      <c r="E5" s="35" t="s">
        <v>138</v>
      </c>
      <c r="F5" s="35" t="s">
        <v>139</v>
      </c>
      <c r="G5" s="35" t="s">
        <v>140</v>
      </c>
      <c r="H5" s="36" t="s">
        <v>30</v>
      </c>
      <c r="I5" s="52" t="s">
        <v>563</v>
      </c>
      <c r="J5" s="53"/>
      <c r="K5" s="54"/>
    </row>
    <row r="6" ht="21.75" customHeight="1" spans="1:11">
      <c r="A6" s="37"/>
      <c r="B6" s="37"/>
      <c r="C6" s="37"/>
      <c r="D6" s="38"/>
      <c r="E6" s="38"/>
      <c r="F6" s="38"/>
      <c r="G6" s="38"/>
      <c r="H6" s="39"/>
      <c r="I6" s="35" t="s">
        <v>33</v>
      </c>
      <c r="J6" s="35" t="s">
        <v>34</v>
      </c>
      <c r="K6" s="35" t="s">
        <v>35</v>
      </c>
    </row>
    <row r="7" ht="40.5" customHeight="1" spans="1:11">
      <c r="A7" s="40"/>
      <c r="B7" s="40"/>
      <c r="C7" s="40"/>
      <c r="D7" s="41"/>
      <c r="E7" s="41"/>
      <c r="F7" s="41"/>
      <c r="G7" s="41"/>
      <c r="H7" s="42"/>
      <c r="I7" s="41" t="s">
        <v>32</v>
      </c>
      <c r="J7" s="41"/>
      <c r="K7" s="41"/>
    </row>
    <row r="8" ht="15" customHeight="1" spans="1:11">
      <c r="A8" s="43">
        <v>1</v>
      </c>
      <c r="B8" s="43">
        <v>2</v>
      </c>
      <c r="C8" s="43">
        <v>3</v>
      </c>
      <c r="D8" s="43">
        <v>4</v>
      </c>
      <c r="E8" s="43">
        <v>5</v>
      </c>
      <c r="F8" s="43">
        <v>6</v>
      </c>
      <c r="G8" s="43">
        <v>7</v>
      </c>
      <c r="H8" s="43">
        <v>8</v>
      </c>
      <c r="I8" s="43">
        <v>9</v>
      </c>
      <c r="J8" s="55">
        <v>10</v>
      </c>
      <c r="K8" s="55">
        <v>11</v>
      </c>
    </row>
    <row r="9" ht="30.65" customHeight="1" spans="1:11">
      <c r="A9" s="44"/>
      <c r="B9" s="45" t="s">
        <v>321</v>
      </c>
      <c r="C9" s="44"/>
      <c r="D9" s="44"/>
      <c r="E9" s="44"/>
      <c r="F9" s="44"/>
      <c r="G9" s="44"/>
      <c r="H9" s="46">
        <v>6000000</v>
      </c>
      <c r="I9" s="46">
        <v>6000000</v>
      </c>
      <c r="J9" s="46"/>
      <c r="K9" s="46"/>
    </row>
    <row r="10" ht="30.65" customHeight="1" spans="1:11">
      <c r="A10" s="45" t="s">
        <v>274</v>
      </c>
      <c r="B10" s="45" t="s">
        <v>321</v>
      </c>
      <c r="C10" s="45" t="s">
        <v>64</v>
      </c>
      <c r="D10" s="45" t="s">
        <v>95</v>
      </c>
      <c r="E10" s="45" t="s">
        <v>276</v>
      </c>
      <c r="F10" s="45" t="s">
        <v>187</v>
      </c>
      <c r="G10" s="45" t="s">
        <v>188</v>
      </c>
      <c r="H10" s="46">
        <v>300000</v>
      </c>
      <c r="I10" s="46">
        <v>300000</v>
      </c>
      <c r="J10" s="46"/>
      <c r="K10" s="46"/>
    </row>
    <row r="11" ht="30.65" customHeight="1" spans="1:11">
      <c r="A11" s="45" t="s">
        <v>274</v>
      </c>
      <c r="B11" s="45" t="s">
        <v>321</v>
      </c>
      <c r="C11" s="45" t="s">
        <v>64</v>
      </c>
      <c r="D11" s="45" t="s">
        <v>95</v>
      </c>
      <c r="E11" s="45" t="s">
        <v>276</v>
      </c>
      <c r="F11" s="45" t="s">
        <v>205</v>
      </c>
      <c r="G11" s="45" t="s">
        <v>206</v>
      </c>
      <c r="H11" s="46">
        <v>900000</v>
      </c>
      <c r="I11" s="46">
        <v>900000</v>
      </c>
      <c r="J11" s="46"/>
      <c r="K11" s="46"/>
    </row>
    <row r="12" ht="30.65" customHeight="1" spans="1:11">
      <c r="A12" s="45" t="s">
        <v>274</v>
      </c>
      <c r="B12" s="45" t="s">
        <v>321</v>
      </c>
      <c r="C12" s="45" t="s">
        <v>64</v>
      </c>
      <c r="D12" s="45" t="s">
        <v>95</v>
      </c>
      <c r="E12" s="45" t="s">
        <v>276</v>
      </c>
      <c r="F12" s="45" t="s">
        <v>207</v>
      </c>
      <c r="G12" s="45" t="s">
        <v>208</v>
      </c>
      <c r="H12" s="46">
        <v>4800000</v>
      </c>
      <c r="I12" s="46">
        <v>4800000</v>
      </c>
      <c r="J12" s="46"/>
      <c r="K12" s="46"/>
    </row>
    <row r="13" ht="30.65" customHeight="1" spans="1:11">
      <c r="A13" s="27"/>
      <c r="B13" s="45" t="s">
        <v>323</v>
      </c>
      <c r="C13" s="27"/>
      <c r="D13" s="27"/>
      <c r="E13" s="27"/>
      <c r="F13" s="27"/>
      <c r="G13" s="27"/>
      <c r="H13" s="46">
        <v>300000</v>
      </c>
      <c r="I13" s="46">
        <v>300000</v>
      </c>
      <c r="J13" s="46"/>
      <c r="K13" s="46"/>
    </row>
    <row r="14" ht="30.65" customHeight="1" spans="1:11">
      <c r="A14" s="45" t="s">
        <v>274</v>
      </c>
      <c r="B14" s="45" t="s">
        <v>323</v>
      </c>
      <c r="C14" s="45" t="s">
        <v>64</v>
      </c>
      <c r="D14" s="45" t="s">
        <v>95</v>
      </c>
      <c r="E14" s="45" t="s">
        <v>276</v>
      </c>
      <c r="F14" s="45" t="s">
        <v>187</v>
      </c>
      <c r="G14" s="45" t="s">
        <v>188</v>
      </c>
      <c r="H14" s="46">
        <v>60000</v>
      </c>
      <c r="I14" s="46">
        <v>60000</v>
      </c>
      <c r="J14" s="46"/>
      <c r="K14" s="46"/>
    </row>
    <row r="15" ht="30.65" customHeight="1" spans="1:11">
      <c r="A15" s="45" t="s">
        <v>274</v>
      </c>
      <c r="B15" s="45" t="s">
        <v>323</v>
      </c>
      <c r="C15" s="45" t="s">
        <v>64</v>
      </c>
      <c r="D15" s="45" t="s">
        <v>95</v>
      </c>
      <c r="E15" s="45" t="s">
        <v>276</v>
      </c>
      <c r="F15" s="45" t="s">
        <v>199</v>
      </c>
      <c r="G15" s="45" t="s">
        <v>200</v>
      </c>
      <c r="H15" s="46">
        <v>30000</v>
      </c>
      <c r="I15" s="46">
        <v>30000</v>
      </c>
      <c r="J15" s="46"/>
      <c r="K15" s="46"/>
    </row>
    <row r="16" ht="30.65" customHeight="1" spans="1:11">
      <c r="A16" s="45" t="s">
        <v>274</v>
      </c>
      <c r="B16" s="45" t="s">
        <v>323</v>
      </c>
      <c r="C16" s="45" t="s">
        <v>64</v>
      </c>
      <c r="D16" s="45" t="s">
        <v>95</v>
      </c>
      <c r="E16" s="45" t="s">
        <v>276</v>
      </c>
      <c r="F16" s="45" t="s">
        <v>207</v>
      </c>
      <c r="G16" s="45" t="s">
        <v>208</v>
      </c>
      <c r="H16" s="46">
        <v>210000</v>
      </c>
      <c r="I16" s="46">
        <v>210000</v>
      </c>
      <c r="J16" s="46"/>
      <c r="K16" s="46"/>
    </row>
    <row r="17" ht="18.75" customHeight="1" spans="1:11">
      <c r="A17" s="47" t="s">
        <v>325</v>
      </c>
      <c r="B17" s="48"/>
      <c r="C17" s="48"/>
      <c r="D17" s="48"/>
      <c r="E17" s="48"/>
      <c r="F17" s="48"/>
      <c r="G17" s="49"/>
      <c r="H17" s="46">
        <v>6300000</v>
      </c>
      <c r="I17" s="46">
        <v>6300000</v>
      </c>
      <c r="J17" s="46"/>
      <c r="K17" s="46"/>
    </row>
  </sheetData>
  <mergeCells count="16">
    <mergeCell ref="A2:K2"/>
    <mergeCell ref="A3:K3"/>
    <mergeCell ref="A4:G4"/>
    <mergeCell ref="I5:K5"/>
    <mergeCell ref="A17:G17"/>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tabSelected="1" workbookViewId="0">
      <pane ySplit="1" topLeftCell="A2" activePane="bottomLeft" state="frozen"/>
      <selection/>
      <selection pane="bottomLeft" activeCell="G27" sqref="G2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564</v>
      </c>
      <c r="B2" s="2"/>
      <c r="C2" s="2"/>
      <c r="D2" s="3"/>
      <c r="E2" s="2"/>
      <c r="F2" s="2"/>
      <c r="G2" s="4"/>
    </row>
    <row r="3" ht="27.75" customHeight="1" spans="1:7">
      <c r="A3" s="5" t="s">
        <v>565</v>
      </c>
      <c r="B3" s="5"/>
      <c r="C3" s="5"/>
      <c r="D3" s="5"/>
      <c r="E3" s="5"/>
      <c r="F3" s="5"/>
      <c r="G3" s="5"/>
    </row>
    <row r="4" ht="13.5" customHeight="1" spans="1:7">
      <c r="A4" s="6" t="str">
        <f>"单位名称："&amp;"云南省玉溪工业财贸学校"</f>
        <v>单位名称：云南省玉溪工业财贸学校</v>
      </c>
      <c r="B4" s="7"/>
      <c r="C4" s="7"/>
      <c r="D4" s="7"/>
      <c r="E4" s="8"/>
      <c r="F4" s="8"/>
      <c r="G4" s="9" t="s">
        <v>2</v>
      </c>
    </row>
    <row r="5" ht="21.75" customHeight="1" spans="1:7">
      <c r="A5" s="10" t="s">
        <v>252</v>
      </c>
      <c r="B5" s="10" t="s">
        <v>251</v>
      </c>
      <c r="C5" s="10" t="s">
        <v>136</v>
      </c>
      <c r="D5" s="11" t="s">
        <v>566</v>
      </c>
      <c r="E5" s="12" t="s">
        <v>33</v>
      </c>
      <c r="F5" s="13"/>
      <c r="G5" s="14"/>
    </row>
    <row r="6" ht="21.75" customHeight="1" spans="1:7">
      <c r="A6" s="15"/>
      <c r="B6" s="15"/>
      <c r="C6" s="15"/>
      <c r="D6" s="16"/>
      <c r="E6" s="17" t="s">
        <v>567</v>
      </c>
      <c r="F6" s="11" t="s">
        <v>568</v>
      </c>
      <c r="G6" s="11" t="s">
        <v>569</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2551516</v>
      </c>
      <c r="F9" s="25">
        <v>2035528</v>
      </c>
      <c r="G9" s="25">
        <v>1183216</v>
      </c>
    </row>
    <row r="10" ht="21" customHeight="1" spans="1:7">
      <c r="A10" s="22"/>
      <c r="B10" s="22" t="s">
        <v>570</v>
      </c>
      <c r="C10" s="22" t="s">
        <v>262</v>
      </c>
      <c r="D10" s="26" t="s">
        <v>571</v>
      </c>
      <c r="E10" s="25">
        <v>1107220</v>
      </c>
      <c r="F10" s="25">
        <v>800000</v>
      </c>
      <c r="G10" s="25">
        <v>800000</v>
      </c>
    </row>
    <row r="11" ht="21" customHeight="1" spans="1:7">
      <c r="A11" s="27"/>
      <c r="B11" s="22" t="s">
        <v>570</v>
      </c>
      <c r="C11" s="22" t="s">
        <v>256</v>
      </c>
      <c r="D11" s="26" t="s">
        <v>571</v>
      </c>
      <c r="E11" s="25">
        <v>221080</v>
      </c>
      <c r="F11" s="25">
        <v>200000</v>
      </c>
      <c r="G11" s="25">
        <v>200000</v>
      </c>
    </row>
    <row r="12" ht="21" customHeight="1" spans="1:7">
      <c r="A12" s="27"/>
      <c r="B12" s="22" t="s">
        <v>572</v>
      </c>
      <c r="C12" s="22" t="s">
        <v>282</v>
      </c>
      <c r="D12" s="26" t="s">
        <v>571</v>
      </c>
      <c r="E12" s="25">
        <v>940000</v>
      </c>
      <c r="F12" s="25">
        <v>800000</v>
      </c>
      <c r="G12" s="25"/>
    </row>
    <row r="13" ht="21" customHeight="1" spans="1:7">
      <c r="A13" s="27"/>
      <c r="B13" s="22" t="s">
        <v>570</v>
      </c>
      <c r="C13" s="22" t="s">
        <v>305</v>
      </c>
      <c r="D13" s="26" t="s">
        <v>571</v>
      </c>
      <c r="E13" s="25">
        <v>183216</v>
      </c>
      <c r="F13" s="25">
        <v>135528</v>
      </c>
      <c r="G13" s="25">
        <v>183216</v>
      </c>
    </row>
    <row r="14" ht="21" customHeight="1" spans="1:7">
      <c r="A14" s="27"/>
      <c r="B14" s="22" t="s">
        <v>572</v>
      </c>
      <c r="C14" s="22" t="s">
        <v>301</v>
      </c>
      <c r="D14" s="26" t="s">
        <v>571</v>
      </c>
      <c r="E14" s="25">
        <v>100000</v>
      </c>
      <c r="F14" s="25">
        <v>100000</v>
      </c>
      <c r="G14" s="25"/>
    </row>
    <row r="15" ht="21" customHeight="1" spans="1:7">
      <c r="A15" s="28" t="s">
        <v>30</v>
      </c>
      <c r="B15" s="29" t="s">
        <v>573</v>
      </c>
      <c r="C15" s="29"/>
      <c r="D15" s="30"/>
      <c r="E15" s="25">
        <v>2551516</v>
      </c>
      <c r="F15" s="25">
        <v>2035528</v>
      </c>
      <c r="G15" s="25">
        <v>1183216</v>
      </c>
    </row>
  </sheetData>
  <mergeCells count="12">
    <mergeCell ref="A2:G2"/>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2" sqref="$A12:$XFD15"/>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0"/>
      <c r="B1" s="150"/>
      <c r="C1" s="150"/>
      <c r="D1" s="150"/>
      <c r="E1" s="150"/>
      <c r="F1" s="150"/>
      <c r="G1" s="150"/>
      <c r="H1" s="150"/>
      <c r="I1" s="150"/>
      <c r="J1" s="150"/>
      <c r="K1" s="150"/>
      <c r="L1" s="150"/>
      <c r="M1" s="150"/>
      <c r="N1" s="150"/>
      <c r="O1" s="150"/>
      <c r="P1" s="150"/>
      <c r="Q1" s="150"/>
      <c r="R1" s="150"/>
      <c r="S1" s="150"/>
    </row>
    <row r="2" customHeight="1" spans="1:19">
      <c r="A2" s="158" t="s">
        <v>26</v>
      </c>
      <c r="B2" s="158"/>
      <c r="C2" s="158"/>
      <c r="D2" s="158"/>
      <c r="E2" s="158"/>
      <c r="F2" s="158"/>
      <c r="G2" s="158"/>
      <c r="H2" s="158"/>
      <c r="I2" s="158"/>
      <c r="J2" s="158"/>
      <c r="K2" s="158"/>
      <c r="L2" s="158"/>
      <c r="M2" s="158"/>
      <c r="N2" s="158"/>
      <c r="O2" s="158"/>
      <c r="P2" s="158"/>
      <c r="Q2" s="158"/>
      <c r="R2" s="158"/>
      <c r="S2" s="158"/>
    </row>
    <row r="3" ht="28.5" customHeight="1" spans="1:19">
      <c r="A3" s="152" t="s">
        <v>27</v>
      </c>
      <c r="B3" s="152"/>
      <c r="C3" s="152"/>
      <c r="D3" s="152"/>
      <c r="E3" s="152"/>
      <c r="F3" s="152"/>
      <c r="G3" s="152"/>
      <c r="H3" s="152"/>
      <c r="I3" s="152"/>
      <c r="J3" s="152"/>
      <c r="K3" s="152"/>
      <c r="L3" s="152"/>
      <c r="M3" s="152"/>
      <c r="N3" s="152"/>
      <c r="O3" s="152"/>
      <c r="P3" s="152"/>
      <c r="Q3" s="152"/>
      <c r="R3" s="152"/>
      <c r="S3" s="152"/>
    </row>
    <row r="4" ht="20.25" customHeight="1" spans="1:19">
      <c r="A4" s="153" t="str">
        <f>"单位名称："&amp;"云南省玉溪工业财贸学校"</f>
        <v>单位名称：云南省玉溪工业财贸学校</v>
      </c>
      <c r="B4" s="153"/>
      <c r="C4" s="153"/>
      <c r="D4" s="153"/>
      <c r="E4" s="153"/>
      <c r="F4" s="153"/>
      <c r="G4" s="153"/>
      <c r="H4" s="153"/>
      <c r="I4" s="153"/>
      <c r="J4" s="153"/>
      <c r="K4" s="153"/>
      <c r="L4" s="159"/>
      <c r="M4" s="159"/>
      <c r="N4" s="159"/>
      <c r="O4" s="159"/>
      <c r="P4" s="159"/>
      <c r="Q4" s="159"/>
      <c r="R4" s="159"/>
      <c r="S4" s="159" t="s">
        <v>2</v>
      </c>
    </row>
    <row r="5" ht="27" customHeight="1" spans="1:19">
      <c r="A5" s="154" t="s">
        <v>28</v>
      </c>
      <c r="B5" s="154" t="s">
        <v>29</v>
      </c>
      <c r="C5" s="154" t="s">
        <v>30</v>
      </c>
      <c r="D5" s="154" t="s">
        <v>31</v>
      </c>
      <c r="E5" s="154"/>
      <c r="F5" s="154"/>
      <c r="G5" s="154"/>
      <c r="H5" s="154"/>
      <c r="I5" s="154"/>
      <c r="J5" s="154"/>
      <c r="K5" s="154"/>
      <c r="L5" s="154"/>
      <c r="M5" s="154"/>
      <c r="N5" s="154"/>
      <c r="O5" s="154" t="s">
        <v>20</v>
      </c>
      <c r="P5" s="154"/>
      <c r="Q5" s="154"/>
      <c r="R5" s="154"/>
      <c r="S5" s="154"/>
    </row>
    <row r="6" ht="27" customHeight="1" spans="1:19">
      <c r="A6" s="154"/>
      <c r="B6" s="154"/>
      <c r="C6" s="154"/>
      <c r="D6" s="154" t="s">
        <v>32</v>
      </c>
      <c r="E6" s="154" t="s">
        <v>33</v>
      </c>
      <c r="F6" s="154" t="s">
        <v>34</v>
      </c>
      <c r="G6" s="154" t="s">
        <v>35</v>
      </c>
      <c r="H6" s="154" t="s">
        <v>36</v>
      </c>
      <c r="I6" s="154" t="s">
        <v>37</v>
      </c>
      <c r="J6" s="154"/>
      <c r="K6" s="154"/>
      <c r="L6" s="154"/>
      <c r="M6" s="154"/>
      <c r="N6" s="154"/>
      <c r="O6" s="154" t="s">
        <v>32</v>
      </c>
      <c r="P6" s="154" t="s">
        <v>33</v>
      </c>
      <c r="Q6" s="154" t="s">
        <v>34</v>
      </c>
      <c r="R6" s="154" t="s">
        <v>35</v>
      </c>
      <c r="S6" s="154" t="s">
        <v>38</v>
      </c>
    </row>
    <row r="7" ht="27" customHeight="1" spans="1:19">
      <c r="A7" s="154"/>
      <c r="B7" s="154"/>
      <c r="C7" s="154"/>
      <c r="D7" s="154"/>
      <c r="E7" s="154"/>
      <c r="F7" s="154"/>
      <c r="G7" s="154"/>
      <c r="H7" s="154"/>
      <c r="I7" s="154" t="s">
        <v>32</v>
      </c>
      <c r="J7" s="154" t="s">
        <v>39</v>
      </c>
      <c r="K7" s="154" t="s">
        <v>40</v>
      </c>
      <c r="L7" s="154" t="s">
        <v>41</v>
      </c>
      <c r="M7" s="154" t="s">
        <v>42</v>
      </c>
      <c r="N7" s="154" t="s">
        <v>43</v>
      </c>
      <c r="O7" s="154"/>
      <c r="P7" s="154"/>
      <c r="Q7" s="154"/>
      <c r="R7" s="154"/>
      <c r="S7" s="154"/>
    </row>
    <row r="8" ht="20.25" customHeight="1" spans="1:19">
      <c r="A8" s="157" t="s">
        <v>44</v>
      </c>
      <c r="B8" s="157" t="s">
        <v>45</v>
      </c>
      <c r="C8" s="157" t="s">
        <v>46</v>
      </c>
      <c r="D8" s="157" t="s">
        <v>47</v>
      </c>
      <c r="E8" s="157" t="s">
        <v>48</v>
      </c>
      <c r="F8" s="157" t="s">
        <v>49</v>
      </c>
      <c r="G8" s="157" t="s">
        <v>50</v>
      </c>
      <c r="H8" s="157" t="s">
        <v>51</v>
      </c>
      <c r="I8" s="157" t="s">
        <v>52</v>
      </c>
      <c r="J8" s="157" t="s">
        <v>53</v>
      </c>
      <c r="K8" s="157" t="s">
        <v>54</v>
      </c>
      <c r="L8" s="157" t="s">
        <v>55</v>
      </c>
      <c r="M8" s="157" t="s">
        <v>56</v>
      </c>
      <c r="N8" s="157" t="s">
        <v>57</v>
      </c>
      <c r="O8" s="157" t="s">
        <v>58</v>
      </c>
      <c r="P8" s="157" t="s">
        <v>59</v>
      </c>
      <c r="Q8" s="157" t="s">
        <v>60</v>
      </c>
      <c r="R8" s="157" t="s">
        <v>61</v>
      </c>
      <c r="S8" s="157" t="s">
        <v>62</v>
      </c>
    </row>
    <row r="9" ht="20.25" customHeight="1" spans="1:19">
      <c r="A9" s="153" t="s">
        <v>63</v>
      </c>
      <c r="B9" s="153" t="s">
        <v>64</v>
      </c>
      <c r="C9" s="156">
        <v>213818688.37</v>
      </c>
      <c r="D9" s="156">
        <v>189355159.11</v>
      </c>
      <c r="E9" s="65">
        <v>162355159.11</v>
      </c>
      <c r="F9" s="65"/>
      <c r="G9" s="65"/>
      <c r="H9" s="65">
        <v>25000000</v>
      </c>
      <c r="I9" s="65">
        <v>2000000</v>
      </c>
      <c r="J9" s="65"/>
      <c r="K9" s="65"/>
      <c r="L9" s="65"/>
      <c r="M9" s="65"/>
      <c r="N9" s="65">
        <v>2000000</v>
      </c>
      <c r="O9" s="156">
        <v>24463529.26</v>
      </c>
      <c r="P9" s="156">
        <v>23963692.06</v>
      </c>
      <c r="Q9" s="156"/>
      <c r="R9" s="156"/>
      <c r="S9" s="156">
        <v>499837.2</v>
      </c>
    </row>
    <row r="10" ht="20.25" customHeight="1" spans="1:19">
      <c r="A10" s="155" t="s">
        <v>30</v>
      </c>
      <c r="B10" s="153"/>
      <c r="C10" s="156">
        <v>213818688.37</v>
      </c>
      <c r="D10" s="156">
        <v>189355159.11</v>
      </c>
      <c r="E10" s="156">
        <v>162355159.11</v>
      </c>
      <c r="F10" s="156"/>
      <c r="G10" s="156"/>
      <c r="H10" s="156">
        <v>25000000</v>
      </c>
      <c r="I10" s="156">
        <v>2000000</v>
      </c>
      <c r="J10" s="156"/>
      <c r="K10" s="156"/>
      <c r="L10" s="156"/>
      <c r="M10" s="156"/>
      <c r="N10" s="156">
        <v>2000000</v>
      </c>
      <c r="O10" s="156">
        <v>24463529.26</v>
      </c>
      <c r="P10" s="156">
        <v>23963692.06</v>
      </c>
      <c r="Q10" s="156"/>
      <c r="R10" s="156"/>
      <c r="S10" s="156">
        <v>499837.2</v>
      </c>
    </row>
  </sheetData>
  <mergeCells count="20">
    <mergeCell ref="A2:S2"/>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8"/>
  <sheetViews>
    <sheetView showZeros="0" workbookViewId="0">
      <pane ySplit="1" topLeftCell="A2" activePane="bottomLeft" state="frozen"/>
      <selection/>
      <selection pane="bottomLeft" activeCell="A40" sqref="$A40:$XFD44"/>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0"/>
      <c r="B1" s="150"/>
      <c r="C1" s="150"/>
      <c r="D1" s="150"/>
      <c r="E1" s="150"/>
      <c r="F1" s="150"/>
      <c r="G1" s="150"/>
      <c r="H1" s="150"/>
      <c r="I1" s="150"/>
      <c r="J1" s="150"/>
      <c r="K1" s="150"/>
      <c r="L1" s="150"/>
      <c r="M1" s="150"/>
      <c r="N1" s="150"/>
      <c r="O1" s="150"/>
    </row>
    <row r="2" customHeight="1" spans="1:15">
      <c r="A2" s="158" t="s">
        <v>65</v>
      </c>
      <c r="B2" s="158"/>
      <c r="C2" s="158"/>
      <c r="D2" s="158"/>
      <c r="E2" s="158"/>
      <c r="F2" s="158"/>
      <c r="G2" s="158"/>
      <c r="H2" s="158"/>
      <c r="I2" s="158"/>
      <c r="J2" s="158"/>
      <c r="K2" s="158"/>
      <c r="L2" s="158"/>
      <c r="M2" s="158"/>
      <c r="N2" s="158"/>
      <c r="O2" s="158"/>
    </row>
    <row r="3" ht="28.5" customHeight="1" spans="1:15">
      <c r="A3" s="152" t="s">
        <v>66</v>
      </c>
      <c r="B3" s="152"/>
      <c r="C3" s="152"/>
      <c r="D3" s="152"/>
      <c r="E3" s="152"/>
      <c r="F3" s="152"/>
      <c r="G3" s="152"/>
      <c r="H3" s="152"/>
      <c r="I3" s="152"/>
      <c r="J3" s="152"/>
      <c r="K3" s="152"/>
      <c r="L3" s="152"/>
      <c r="M3" s="152"/>
      <c r="N3" s="152"/>
      <c r="O3" s="152"/>
    </row>
    <row r="4" ht="20.25" customHeight="1" spans="1:15">
      <c r="A4" s="153" t="str">
        <f>"单位名称："&amp;"云南省玉溪工业财贸学校"</f>
        <v>单位名称：云南省玉溪工业财贸学校</v>
      </c>
      <c r="B4" s="153"/>
      <c r="C4" s="153"/>
      <c r="D4" s="153"/>
      <c r="E4" s="153"/>
      <c r="F4" s="153"/>
      <c r="G4" s="153"/>
      <c r="H4" s="153"/>
      <c r="I4" s="153"/>
      <c r="J4" s="159"/>
      <c r="K4" s="159"/>
      <c r="L4" s="159"/>
      <c r="M4" s="159"/>
      <c r="N4" s="159"/>
      <c r="O4" s="159" t="s">
        <v>2</v>
      </c>
    </row>
    <row r="5" ht="27" customHeight="1" spans="1:15">
      <c r="A5" s="154" t="s">
        <v>67</v>
      </c>
      <c r="B5" s="154" t="s">
        <v>68</v>
      </c>
      <c r="C5" s="154" t="s">
        <v>30</v>
      </c>
      <c r="D5" s="154" t="s">
        <v>33</v>
      </c>
      <c r="E5" s="154"/>
      <c r="F5" s="154"/>
      <c r="G5" s="154" t="s">
        <v>34</v>
      </c>
      <c r="H5" s="154" t="s">
        <v>35</v>
      </c>
      <c r="I5" s="154" t="s">
        <v>69</v>
      </c>
      <c r="J5" s="154" t="s">
        <v>70</v>
      </c>
      <c r="K5" s="154"/>
      <c r="L5" s="154"/>
      <c r="M5" s="154"/>
      <c r="N5" s="154"/>
      <c r="O5" s="154"/>
    </row>
    <row r="6" ht="27" customHeight="1" spans="1:15">
      <c r="A6" s="154"/>
      <c r="B6" s="154"/>
      <c r="C6" s="154"/>
      <c r="D6" s="154" t="s">
        <v>32</v>
      </c>
      <c r="E6" s="154" t="s">
        <v>71</v>
      </c>
      <c r="F6" s="154" t="s">
        <v>72</v>
      </c>
      <c r="G6" s="154"/>
      <c r="H6" s="154"/>
      <c r="I6" s="154"/>
      <c r="J6" s="154" t="s">
        <v>32</v>
      </c>
      <c r="K6" s="154" t="s">
        <v>73</v>
      </c>
      <c r="L6" s="154" t="s">
        <v>74</v>
      </c>
      <c r="M6" s="154" t="s">
        <v>75</v>
      </c>
      <c r="N6" s="154" t="s">
        <v>76</v>
      </c>
      <c r="O6" s="154" t="s">
        <v>77</v>
      </c>
    </row>
    <row r="7" ht="20.25" customHeight="1" spans="1:15">
      <c r="A7" s="157" t="s">
        <v>44</v>
      </c>
      <c r="B7" s="157" t="s">
        <v>45</v>
      </c>
      <c r="C7" s="157" t="s">
        <v>46</v>
      </c>
      <c r="D7" s="157" t="s">
        <v>47</v>
      </c>
      <c r="E7" s="157" t="s">
        <v>48</v>
      </c>
      <c r="F7" s="157" t="s">
        <v>49</v>
      </c>
      <c r="G7" s="157" t="s">
        <v>50</v>
      </c>
      <c r="H7" s="157" t="s">
        <v>51</v>
      </c>
      <c r="I7" s="157" t="s">
        <v>52</v>
      </c>
      <c r="J7" s="157" t="s">
        <v>53</v>
      </c>
      <c r="K7" s="157" t="s">
        <v>54</v>
      </c>
      <c r="L7" s="157" t="s">
        <v>55</v>
      </c>
      <c r="M7" s="157" t="s">
        <v>56</v>
      </c>
      <c r="N7" s="157" t="s">
        <v>57</v>
      </c>
      <c r="O7" s="157" t="s">
        <v>58</v>
      </c>
    </row>
    <row r="8" ht="20.25" customHeight="1" spans="1:15">
      <c r="A8" s="153" t="s">
        <v>78</v>
      </c>
      <c r="B8" s="153" t="str">
        <f>"        "&amp;"教育支出"</f>
        <v>        教育支出</v>
      </c>
      <c r="C8" s="65">
        <v>163257091.83</v>
      </c>
      <c r="D8" s="65">
        <v>135757254.63</v>
      </c>
      <c r="E8" s="65">
        <v>109829382.01</v>
      </c>
      <c r="F8" s="65">
        <v>25927872.62</v>
      </c>
      <c r="G8" s="65"/>
      <c r="H8" s="65"/>
      <c r="I8" s="65">
        <v>25499837.2</v>
      </c>
      <c r="J8" s="65">
        <v>2000000</v>
      </c>
      <c r="K8" s="65"/>
      <c r="L8" s="65"/>
      <c r="M8" s="65"/>
      <c r="N8" s="65"/>
      <c r="O8" s="65">
        <v>2000000</v>
      </c>
    </row>
    <row r="9" ht="20.25" customHeight="1" spans="1:15">
      <c r="A9" s="160" t="s">
        <v>79</v>
      </c>
      <c r="B9" s="160" t="str">
        <f>"        "&amp;"普通教育"</f>
        <v>        普通教育</v>
      </c>
      <c r="C9" s="65">
        <v>279758.16</v>
      </c>
      <c r="D9" s="65">
        <v>279758.16</v>
      </c>
      <c r="E9" s="65"/>
      <c r="F9" s="65">
        <v>279758.16</v>
      </c>
      <c r="G9" s="65"/>
      <c r="H9" s="65"/>
      <c r="I9" s="65"/>
      <c r="J9" s="65"/>
      <c r="K9" s="65"/>
      <c r="L9" s="65"/>
      <c r="M9" s="65"/>
      <c r="N9" s="65"/>
      <c r="O9" s="65"/>
    </row>
    <row r="10" ht="20.25" customHeight="1" spans="1:15">
      <c r="A10" s="161" t="s">
        <v>80</v>
      </c>
      <c r="B10" s="161" t="str">
        <f>"        "&amp;"其他普通教育支出"</f>
        <v>        其他普通教育支出</v>
      </c>
      <c r="C10" s="65">
        <v>279758.16</v>
      </c>
      <c r="D10" s="65">
        <v>279758.16</v>
      </c>
      <c r="E10" s="65"/>
      <c r="F10" s="65">
        <v>279758.16</v>
      </c>
      <c r="G10" s="65"/>
      <c r="H10" s="65"/>
      <c r="I10" s="65"/>
      <c r="J10" s="65"/>
      <c r="K10" s="65"/>
      <c r="L10" s="65"/>
      <c r="M10" s="65"/>
      <c r="N10" s="65"/>
      <c r="O10" s="65"/>
    </row>
    <row r="11" ht="20.25" customHeight="1" spans="1:15">
      <c r="A11" s="160" t="s">
        <v>81</v>
      </c>
      <c r="B11" s="160" t="str">
        <f>"        "&amp;"职业教育"</f>
        <v>        职业教育</v>
      </c>
      <c r="C11" s="65">
        <v>162977333.67</v>
      </c>
      <c r="D11" s="65">
        <v>135477496.47</v>
      </c>
      <c r="E11" s="65">
        <v>109829382.01</v>
      </c>
      <c r="F11" s="65">
        <v>25648114.46</v>
      </c>
      <c r="G11" s="65"/>
      <c r="H11" s="65"/>
      <c r="I11" s="65">
        <v>25499837.2</v>
      </c>
      <c r="J11" s="65">
        <v>2000000</v>
      </c>
      <c r="K11" s="65"/>
      <c r="L11" s="65"/>
      <c r="M11" s="65"/>
      <c r="N11" s="65"/>
      <c r="O11" s="65">
        <v>2000000</v>
      </c>
    </row>
    <row r="12" ht="20.25" customHeight="1" spans="1:15">
      <c r="A12" s="161" t="s">
        <v>82</v>
      </c>
      <c r="B12" s="161" t="str">
        <f>"        "&amp;"中等职业教育"</f>
        <v>        中等职业教育</v>
      </c>
      <c r="C12" s="65">
        <v>154900144.94</v>
      </c>
      <c r="D12" s="65">
        <v>127400307.74</v>
      </c>
      <c r="E12" s="65">
        <v>109829382.01</v>
      </c>
      <c r="F12" s="65">
        <v>17570925.73</v>
      </c>
      <c r="G12" s="65"/>
      <c r="H12" s="65"/>
      <c r="I12" s="65">
        <v>25499837.2</v>
      </c>
      <c r="J12" s="65">
        <v>2000000</v>
      </c>
      <c r="K12" s="65"/>
      <c r="L12" s="65"/>
      <c r="M12" s="65"/>
      <c r="N12" s="65"/>
      <c r="O12" s="65">
        <v>2000000</v>
      </c>
    </row>
    <row r="13" ht="20.25" customHeight="1" spans="1:15">
      <c r="A13" s="161" t="s">
        <v>83</v>
      </c>
      <c r="B13" s="161" t="str">
        <f>"        "&amp;"技校教育"</f>
        <v>        技校教育</v>
      </c>
      <c r="C13" s="65">
        <v>8077188.73</v>
      </c>
      <c r="D13" s="65">
        <v>8077188.73</v>
      </c>
      <c r="E13" s="65"/>
      <c r="F13" s="65">
        <v>8077188.73</v>
      </c>
      <c r="G13" s="65"/>
      <c r="H13" s="65"/>
      <c r="I13" s="65"/>
      <c r="J13" s="65"/>
      <c r="K13" s="65"/>
      <c r="L13" s="65"/>
      <c r="M13" s="65"/>
      <c r="N13" s="65"/>
      <c r="O13" s="65"/>
    </row>
    <row r="14" ht="20.25" customHeight="1" spans="1:15">
      <c r="A14" s="153" t="s">
        <v>84</v>
      </c>
      <c r="B14" s="153" t="str">
        <f>"        "&amp;"科学技术支出"</f>
        <v>        科学技术支出</v>
      </c>
      <c r="C14" s="65">
        <v>109975.35</v>
      </c>
      <c r="D14" s="65">
        <v>109975.35</v>
      </c>
      <c r="E14" s="65"/>
      <c r="F14" s="65">
        <v>109975.35</v>
      </c>
      <c r="G14" s="65"/>
      <c r="H14" s="65"/>
      <c r="I14" s="65"/>
      <c r="J14" s="65"/>
      <c r="K14" s="65"/>
      <c r="L14" s="65"/>
      <c r="M14" s="65"/>
      <c r="N14" s="65"/>
      <c r="O14" s="65"/>
    </row>
    <row r="15" ht="20.25" customHeight="1" spans="1:15">
      <c r="A15" s="160" t="s">
        <v>85</v>
      </c>
      <c r="B15" s="160" t="str">
        <f>"        "&amp;"科学技术普及"</f>
        <v>        科学技术普及</v>
      </c>
      <c r="C15" s="65">
        <v>109975.35</v>
      </c>
      <c r="D15" s="65">
        <v>109975.35</v>
      </c>
      <c r="E15" s="65"/>
      <c r="F15" s="65">
        <v>109975.35</v>
      </c>
      <c r="G15" s="65"/>
      <c r="H15" s="65"/>
      <c r="I15" s="65"/>
      <c r="J15" s="65"/>
      <c r="K15" s="65"/>
      <c r="L15" s="65"/>
      <c r="M15" s="65"/>
      <c r="N15" s="65"/>
      <c r="O15" s="65"/>
    </row>
    <row r="16" ht="20.25" customHeight="1" spans="1:15">
      <c r="A16" s="161" t="s">
        <v>86</v>
      </c>
      <c r="B16" s="161" t="str">
        <f>"        "&amp;"科普活动"</f>
        <v>        科普活动</v>
      </c>
      <c r="C16" s="65">
        <v>109975.35</v>
      </c>
      <c r="D16" s="65">
        <v>109975.35</v>
      </c>
      <c r="E16" s="65"/>
      <c r="F16" s="65">
        <v>109975.35</v>
      </c>
      <c r="G16" s="65"/>
      <c r="H16" s="65"/>
      <c r="I16" s="65"/>
      <c r="J16" s="65"/>
      <c r="K16" s="65"/>
      <c r="L16" s="65"/>
      <c r="M16" s="65"/>
      <c r="N16" s="65"/>
      <c r="O16" s="65"/>
    </row>
    <row r="17" ht="20.25" customHeight="1" spans="1:15">
      <c r="A17" s="153" t="s">
        <v>87</v>
      </c>
      <c r="B17" s="153" t="str">
        <f>"        "&amp;"社会保障和就业支出"</f>
        <v>        社会保障和就业支出</v>
      </c>
      <c r="C17" s="65">
        <v>28360813.53</v>
      </c>
      <c r="D17" s="65">
        <v>28360813.53</v>
      </c>
      <c r="E17" s="65">
        <v>21583453.44</v>
      </c>
      <c r="F17" s="65">
        <v>6777360.09</v>
      </c>
      <c r="G17" s="65"/>
      <c r="H17" s="65"/>
      <c r="I17" s="65"/>
      <c r="J17" s="65"/>
      <c r="K17" s="65"/>
      <c r="L17" s="65"/>
      <c r="M17" s="65"/>
      <c r="N17" s="65"/>
      <c r="O17" s="65"/>
    </row>
    <row r="18" ht="20.25" customHeight="1" spans="1:15">
      <c r="A18" s="160" t="s">
        <v>88</v>
      </c>
      <c r="B18" s="160" t="str">
        <f>"        "&amp;"人力资源和社会保障管理事务"</f>
        <v>        人力资源和社会保障管理事务</v>
      </c>
      <c r="C18" s="65">
        <v>141044</v>
      </c>
      <c r="D18" s="65">
        <v>141044</v>
      </c>
      <c r="E18" s="65"/>
      <c r="F18" s="65">
        <v>141044</v>
      </c>
      <c r="G18" s="65"/>
      <c r="H18" s="65"/>
      <c r="I18" s="65"/>
      <c r="J18" s="65"/>
      <c r="K18" s="65"/>
      <c r="L18" s="65"/>
      <c r="M18" s="65"/>
      <c r="N18" s="65"/>
      <c r="O18" s="65"/>
    </row>
    <row r="19" ht="20.25" customHeight="1" spans="1:15">
      <c r="A19" s="161" t="s">
        <v>89</v>
      </c>
      <c r="B19" s="161" t="str">
        <f>"        "&amp;"其他人力资源和社会保障管理事务支出"</f>
        <v>        其他人力资源和社会保障管理事务支出</v>
      </c>
      <c r="C19" s="65">
        <v>141044</v>
      </c>
      <c r="D19" s="65">
        <v>141044</v>
      </c>
      <c r="E19" s="65"/>
      <c r="F19" s="65">
        <v>141044</v>
      </c>
      <c r="G19" s="65"/>
      <c r="H19" s="65"/>
      <c r="I19" s="65"/>
      <c r="J19" s="65"/>
      <c r="K19" s="65"/>
      <c r="L19" s="65"/>
      <c r="M19" s="65"/>
      <c r="N19" s="65"/>
      <c r="O19" s="65"/>
    </row>
    <row r="20" ht="20.25" customHeight="1" spans="1:15">
      <c r="A20" s="160" t="s">
        <v>90</v>
      </c>
      <c r="B20" s="160" t="str">
        <f>"        "&amp;"行政事业单位养老支出"</f>
        <v>        行政事业单位养老支出</v>
      </c>
      <c r="C20" s="65">
        <v>21583453.44</v>
      </c>
      <c r="D20" s="65">
        <v>21583453.44</v>
      </c>
      <c r="E20" s="65">
        <v>21583453.44</v>
      </c>
      <c r="F20" s="65"/>
      <c r="G20" s="65"/>
      <c r="H20" s="65"/>
      <c r="I20" s="65"/>
      <c r="J20" s="65"/>
      <c r="K20" s="65"/>
      <c r="L20" s="65"/>
      <c r="M20" s="65"/>
      <c r="N20" s="65"/>
      <c r="O20" s="65"/>
    </row>
    <row r="21" ht="20.25" customHeight="1" spans="1:15">
      <c r="A21" s="161" t="s">
        <v>91</v>
      </c>
      <c r="B21" s="161" t="str">
        <f>"        "&amp;"事业单位离退休"</f>
        <v>        事业单位离退休</v>
      </c>
      <c r="C21" s="65">
        <v>9319200</v>
      </c>
      <c r="D21" s="65">
        <v>9319200</v>
      </c>
      <c r="E21" s="65">
        <v>9319200</v>
      </c>
      <c r="F21" s="65"/>
      <c r="G21" s="65"/>
      <c r="H21" s="65"/>
      <c r="I21" s="65"/>
      <c r="J21" s="65"/>
      <c r="K21" s="65"/>
      <c r="L21" s="65"/>
      <c r="M21" s="65"/>
      <c r="N21" s="65"/>
      <c r="O21" s="65"/>
    </row>
    <row r="22" ht="20.25" customHeight="1" spans="1:15">
      <c r="A22" s="161" t="s">
        <v>92</v>
      </c>
      <c r="B22" s="161" t="str">
        <f>"        "&amp;"机关事业单位基本养老保险缴费支出"</f>
        <v>        机关事业单位基本养老保险缴费支出</v>
      </c>
      <c r="C22" s="65">
        <v>10764253.44</v>
      </c>
      <c r="D22" s="65">
        <v>10764253.44</v>
      </c>
      <c r="E22" s="65">
        <v>10764253.44</v>
      </c>
      <c r="F22" s="65"/>
      <c r="G22" s="65"/>
      <c r="H22" s="65"/>
      <c r="I22" s="65"/>
      <c r="J22" s="65"/>
      <c r="K22" s="65"/>
      <c r="L22" s="65"/>
      <c r="M22" s="65"/>
      <c r="N22" s="65"/>
      <c r="O22" s="65"/>
    </row>
    <row r="23" ht="20.25" customHeight="1" spans="1:15">
      <c r="A23" s="161" t="s">
        <v>93</v>
      </c>
      <c r="B23" s="161" t="str">
        <f>"        "&amp;"机关事业单位职业年金缴费支出"</f>
        <v>        机关事业单位职业年金缴费支出</v>
      </c>
      <c r="C23" s="65">
        <v>1500000</v>
      </c>
      <c r="D23" s="65">
        <v>1500000</v>
      </c>
      <c r="E23" s="65">
        <v>1500000</v>
      </c>
      <c r="F23" s="65"/>
      <c r="G23" s="65"/>
      <c r="H23" s="65"/>
      <c r="I23" s="65"/>
      <c r="J23" s="65"/>
      <c r="K23" s="65"/>
      <c r="L23" s="65"/>
      <c r="M23" s="65"/>
      <c r="N23" s="65"/>
      <c r="O23" s="65"/>
    </row>
    <row r="24" ht="20.25" customHeight="1" spans="1:15">
      <c r="A24" s="160" t="s">
        <v>94</v>
      </c>
      <c r="B24" s="160" t="str">
        <f>"        "&amp;"就业补助"</f>
        <v>        就业补助</v>
      </c>
      <c r="C24" s="65">
        <v>6453100.09</v>
      </c>
      <c r="D24" s="65">
        <v>6453100.09</v>
      </c>
      <c r="E24" s="65"/>
      <c r="F24" s="65">
        <v>6453100.09</v>
      </c>
      <c r="G24" s="65"/>
      <c r="H24" s="65"/>
      <c r="I24" s="65"/>
      <c r="J24" s="65"/>
      <c r="K24" s="65"/>
      <c r="L24" s="65"/>
      <c r="M24" s="65"/>
      <c r="N24" s="65"/>
      <c r="O24" s="65"/>
    </row>
    <row r="25" ht="20.25" customHeight="1" spans="1:15">
      <c r="A25" s="161" t="s">
        <v>95</v>
      </c>
      <c r="B25" s="161" t="str">
        <f>"        "&amp;"高技能人才培养补助"</f>
        <v>        高技能人才培养补助</v>
      </c>
      <c r="C25" s="65">
        <v>6453100.09</v>
      </c>
      <c r="D25" s="65">
        <v>6453100.09</v>
      </c>
      <c r="E25" s="65"/>
      <c r="F25" s="65">
        <v>6453100.09</v>
      </c>
      <c r="G25" s="65"/>
      <c r="H25" s="65"/>
      <c r="I25" s="65"/>
      <c r="J25" s="65"/>
      <c r="K25" s="65"/>
      <c r="L25" s="65"/>
      <c r="M25" s="65"/>
      <c r="N25" s="65"/>
      <c r="O25" s="65"/>
    </row>
    <row r="26" ht="20.25" customHeight="1" spans="1:15">
      <c r="A26" s="160" t="s">
        <v>96</v>
      </c>
      <c r="B26" s="160" t="str">
        <f>"        "&amp;"抚恤"</f>
        <v>        抚恤</v>
      </c>
      <c r="C26" s="65">
        <v>183216</v>
      </c>
      <c r="D26" s="65">
        <v>183216</v>
      </c>
      <c r="E26" s="65"/>
      <c r="F26" s="65">
        <v>183216</v>
      </c>
      <c r="G26" s="65"/>
      <c r="H26" s="65"/>
      <c r="I26" s="65"/>
      <c r="J26" s="65"/>
      <c r="K26" s="65"/>
      <c r="L26" s="65"/>
      <c r="M26" s="65"/>
      <c r="N26" s="65"/>
      <c r="O26" s="65"/>
    </row>
    <row r="27" ht="20.25" customHeight="1" spans="1:15">
      <c r="A27" s="161" t="s">
        <v>97</v>
      </c>
      <c r="B27" s="161" t="str">
        <f>"        "&amp;"死亡抚恤"</f>
        <v>        死亡抚恤</v>
      </c>
      <c r="C27" s="65">
        <v>183216</v>
      </c>
      <c r="D27" s="65">
        <v>183216</v>
      </c>
      <c r="E27" s="65"/>
      <c r="F27" s="65">
        <v>183216</v>
      </c>
      <c r="G27" s="65"/>
      <c r="H27" s="65"/>
      <c r="I27" s="65"/>
      <c r="J27" s="65"/>
      <c r="K27" s="65"/>
      <c r="L27" s="65"/>
      <c r="M27" s="65"/>
      <c r="N27" s="65"/>
      <c r="O27" s="65"/>
    </row>
    <row r="28" ht="20.25" customHeight="1" spans="1:15">
      <c r="A28" s="153" t="s">
        <v>98</v>
      </c>
      <c r="B28" s="153" t="str">
        <f>"        "&amp;"卫生健康支出"</f>
        <v>        卫生健康支出</v>
      </c>
      <c r="C28" s="65">
        <v>10869643.66</v>
      </c>
      <c r="D28" s="65">
        <v>10869643.66</v>
      </c>
      <c r="E28" s="65">
        <v>10869643.66</v>
      </c>
      <c r="F28" s="65"/>
      <c r="G28" s="65"/>
      <c r="H28" s="65"/>
      <c r="I28" s="65"/>
      <c r="J28" s="65"/>
      <c r="K28" s="65"/>
      <c r="L28" s="65"/>
      <c r="M28" s="65"/>
      <c r="N28" s="65"/>
      <c r="O28" s="65"/>
    </row>
    <row r="29" ht="20.25" customHeight="1" spans="1:15">
      <c r="A29" s="160" t="s">
        <v>99</v>
      </c>
      <c r="B29" s="160" t="str">
        <f>"        "&amp;"行政事业单位医疗"</f>
        <v>        行政事业单位医疗</v>
      </c>
      <c r="C29" s="65">
        <v>10869643.66</v>
      </c>
      <c r="D29" s="65">
        <v>10869643.66</v>
      </c>
      <c r="E29" s="65">
        <v>10869643.66</v>
      </c>
      <c r="F29" s="65"/>
      <c r="G29" s="65"/>
      <c r="H29" s="65"/>
      <c r="I29" s="65"/>
      <c r="J29" s="65"/>
      <c r="K29" s="65"/>
      <c r="L29" s="65"/>
      <c r="M29" s="65"/>
      <c r="N29" s="65"/>
      <c r="O29" s="65"/>
    </row>
    <row r="30" ht="20.25" customHeight="1" spans="1:15">
      <c r="A30" s="161" t="s">
        <v>100</v>
      </c>
      <c r="B30" s="161" t="str">
        <f>"        "&amp;"行政单位医疗"</f>
        <v>        行政单位医疗</v>
      </c>
      <c r="C30" s="65"/>
      <c r="D30" s="65"/>
      <c r="E30" s="65"/>
      <c r="F30" s="65"/>
      <c r="G30" s="65"/>
      <c r="H30" s="65"/>
      <c r="I30" s="65"/>
      <c r="J30" s="65"/>
      <c r="K30" s="65"/>
      <c r="L30" s="65"/>
      <c r="M30" s="65"/>
      <c r="N30" s="65"/>
      <c r="O30" s="65"/>
    </row>
    <row r="31" ht="20.25" customHeight="1" spans="1:15">
      <c r="A31" s="161" t="s">
        <v>101</v>
      </c>
      <c r="B31" s="161" t="str">
        <f>"        "&amp;"事业单位医疗"</f>
        <v>        事业单位医疗</v>
      </c>
      <c r="C31" s="65">
        <v>5607956.47</v>
      </c>
      <c r="D31" s="65">
        <v>5607956.47</v>
      </c>
      <c r="E31" s="65">
        <v>5607956.47</v>
      </c>
      <c r="F31" s="65"/>
      <c r="G31" s="65"/>
      <c r="H31" s="65"/>
      <c r="I31" s="65"/>
      <c r="J31" s="65"/>
      <c r="K31" s="65"/>
      <c r="L31" s="65"/>
      <c r="M31" s="65"/>
      <c r="N31" s="65"/>
      <c r="O31" s="65"/>
    </row>
    <row r="32" ht="20.25" customHeight="1" spans="1:15">
      <c r="A32" s="161" t="s">
        <v>102</v>
      </c>
      <c r="B32" s="161" t="str">
        <f>"        "&amp;"公务员医疗补助"</f>
        <v>        公务员医疗补助</v>
      </c>
      <c r="C32" s="65">
        <v>4634629.2</v>
      </c>
      <c r="D32" s="65">
        <v>4634629.2</v>
      </c>
      <c r="E32" s="65">
        <v>4634629.2</v>
      </c>
      <c r="F32" s="65"/>
      <c r="G32" s="65"/>
      <c r="H32" s="65"/>
      <c r="I32" s="65"/>
      <c r="J32" s="65"/>
      <c r="K32" s="65"/>
      <c r="L32" s="65"/>
      <c r="M32" s="65"/>
      <c r="N32" s="65"/>
      <c r="O32" s="65"/>
    </row>
    <row r="33" ht="20.25" customHeight="1" spans="1:15">
      <c r="A33" s="161" t="s">
        <v>103</v>
      </c>
      <c r="B33" s="161" t="str">
        <f>"        "&amp;"其他行政事业单位医疗支出"</f>
        <v>        其他行政事业单位医疗支出</v>
      </c>
      <c r="C33" s="65">
        <v>627057.99</v>
      </c>
      <c r="D33" s="65">
        <v>627057.99</v>
      </c>
      <c r="E33" s="65">
        <v>627057.99</v>
      </c>
      <c r="F33" s="65"/>
      <c r="G33" s="65"/>
      <c r="H33" s="65"/>
      <c r="I33" s="65"/>
      <c r="J33" s="65"/>
      <c r="K33" s="65"/>
      <c r="L33" s="65"/>
      <c r="M33" s="65"/>
      <c r="N33" s="65"/>
      <c r="O33" s="65"/>
    </row>
    <row r="34" ht="20.25" customHeight="1" spans="1:15">
      <c r="A34" s="153" t="s">
        <v>104</v>
      </c>
      <c r="B34" s="153" t="str">
        <f>"        "&amp;"住房保障支出"</f>
        <v>        住房保障支出</v>
      </c>
      <c r="C34" s="65">
        <v>11221164</v>
      </c>
      <c r="D34" s="65">
        <v>11221164</v>
      </c>
      <c r="E34" s="65">
        <v>11221164</v>
      </c>
      <c r="F34" s="65"/>
      <c r="G34" s="65"/>
      <c r="H34" s="65"/>
      <c r="I34" s="65"/>
      <c r="J34" s="65"/>
      <c r="K34" s="65"/>
      <c r="L34" s="65"/>
      <c r="M34" s="65"/>
      <c r="N34" s="65"/>
      <c r="O34" s="65"/>
    </row>
    <row r="35" ht="20.25" customHeight="1" spans="1:15">
      <c r="A35" s="160" t="s">
        <v>105</v>
      </c>
      <c r="B35" s="160" t="str">
        <f>"        "&amp;"住房改革支出"</f>
        <v>        住房改革支出</v>
      </c>
      <c r="C35" s="65">
        <v>11221164</v>
      </c>
      <c r="D35" s="65">
        <v>11221164</v>
      </c>
      <c r="E35" s="65">
        <v>11221164</v>
      </c>
      <c r="F35" s="65"/>
      <c r="G35" s="65"/>
      <c r="H35" s="65"/>
      <c r="I35" s="65"/>
      <c r="J35" s="65"/>
      <c r="K35" s="65"/>
      <c r="L35" s="65"/>
      <c r="M35" s="65"/>
      <c r="N35" s="65"/>
      <c r="O35" s="65"/>
    </row>
    <row r="36" ht="20.25" customHeight="1" spans="1:15">
      <c r="A36" s="161" t="s">
        <v>106</v>
      </c>
      <c r="B36" s="161" t="str">
        <f>"        "&amp;"住房公积金"</f>
        <v>        住房公积金</v>
      </c>
      <c r="C36" s="65">
        <v>10695672</v>
      </c>
      <c r="D36" s="65">
        <v>10695672</v>
      </c>
      <c r="E36" s="65">
        <v>10695672</v>
      </c>
      <c r="F36" s="65"/>
      <c r="G36" s="65"/>
      <c r="H36" s="65"/>
      <c r="I36" s="65"/>
      <c r="J36" s="65"/>
      <c r="K36" s="65"/>
      <c r="L36" s="65"/>
      <c r="M36" s="65"/>
      <c r="N36" s="65"/>
      <c r="O36" s="65"/>
    </row>
    <row r="37" ht="20.25" customHeight="1" spans="1:15">
      <c r="A37" s="161" t="s">
        <v>107</v>
      </c>
      <c r="B37" s="161" t="str">
        <f>"        "&amp;"购房补贴"</f>
        <v>        购房补贴</v>
      </c>
      <c r="C37" s="65">
        <v>525492</v>
      </c>
      <c r="D37" s="65">
        <v>525492</v>
      </c>
      <c r="E37" s="65">
        <v>525492</v>
      </c>
      <c r="F37" s="65"/>
      <c r="G37" s="65"/>
      <c r="H37" s="65"/>
      <c r="I37" s="65"/>
      <c r="J37" s="65"/>
      <c r="K37" s="65"/>
      <c r="L37" s="65"/>
      <c r="M37" s="65"/>
      <c r="N37" s="65"/>
      <c r="O37" s="65"/>
    </row>
    <row r="38" ht="20.25" customHeight="1" spans="1:15">
      <c r="A38" s="155" t="s">
        <v>30</v>
      </c>
      <c r="B38" s="153"/>
      <c r="C38" s="156">
        <v>213818688.37</v>
      </c>
      <c r="D38" s="156">
        <v>186318851.17</v>
      </c>
      <c r="E38" s="156">
        <v>153503643.11</v>
      </c>
      <c r="F38" s="156">
        <v>32815208.06</v>
      </c>
      <c r="G38" s="156"/>
      <c r="H38" s="156"/>
      <c r="I38" s="65">
        <v>25499837.2</v>
      </c>
      <c r="J38" s="156">
        <v>2000000</v>
      </c>
      <c r="K38" s="156"/>
      <c r="L38" s="156"/>
      <c r="M38" s="156"/>
      <c r="N38" s="156"/>
      <c r="O38" s="156">
        <v>2000000</v>
      </c>
    </row>
  </sheetData>
  <mergeCells count="12">
    <mergeCell ref="A2:O2"/>
    <mergeCell ref="A3:O3"/>
    <mergeCell ref="A4:N4"/>
    <mergeCell ref="D5:F5"/>
    <mergeCell ref="J5:O5"/>
    <mergeCell ref="A38:B3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2" width="28.575" customWidth="1"/>
    <col min="3" max="3" width="35.7" customWidth="1"/>
    <col min="4" max="4" width="28.575" customWidth="1"/>
  </cols>
  <sheetData>
    <row r="1" customHeight="1" spans="1:4">
      <c r="A1" s="56"/>
      <c r="B1" s="56"/>
      <c r="C1" s="56"/>
      <c r="D1" s="56"/>
    </row>
    <row r="2" ht="18.75" customHeight="1" spans="1:4">
      <c r="A2" s="151" t="s">
        <v>108</v>
      </c>
      <c r="B2" s="162"/>
      <c r="C2" s="162"/>
      <c r="D2" s="162"/>
    </row>
    <row r="3" ht="28.5" customHeight="1" spans="1:4">
      <c r="A3" s="163" t="s">
        <v>109</v>
      </c>
      <c r="B3" s="163"/>
      <c r="C3" s="163"/>
      <c r="D3" s="163"/>
    </row>
    <row r="4" ht="18.75" customHeight="1" spans="1:4">
      <c r="A4" s="153" t="str">
        <f>"单位名称："&amp;"云南省玉溪工业财贸学校"</f>
        <v>单位名称：云南省玉溪工业财贸学校</v>
      </c>
      <c r="B4" s="153"/>
      <c r="C4" s="153"/>
      <c r="D4" s="151" t="s">
        <v>2</v>
      </c>
    </row>
    <row r="5" ht="18.75" customHeight="1" spans="1:4">
      <c r="A5" s="60" t="s">
        <v>3</v>
      </c>
      <c r="B5" s="60"/>
      <c r="C5" s="60" t="s">
        <v>4</v>
      </c>
      <c r="D5" s="60"/>
    </row>
    <row r="6" ht="18.75" customHeight="1" spans="1:4">
      <c r="A6" s="60" t="s">
        <v>5</v>
      </c>
      <c r="B6" s="60" t="s">
        <v>6</v>
      </c>
      <c r="C6" s="60" t="s">
        <v>110</v>
      </c>
      <c r="D6" s="60" t="s">
        <v>6</v>
      </c>
    </row>
    <row r="7" ht="18.75" customHeight="1" spans="1:4">
      <c r="A7" s="164" t="s">
        <v>111</v>
      </c>
      <c r="B7" s="165"/>
      <c r="C7" s="166" t="s">
        <v>112</v>
      </c>
      <c r="D7" s="165"/>
    </row>
    <row r="8" ht="18.75" customHeight="1" spans="1:4">
      <c r="A8" s="153" t="s">
        <v>113</v>
      </c>
      <c r="B8" s="167">
        <v>162355159.11</v>
      </c>
      <c r="C8" s="168" t="str">
        <f>"（一）"&amp;"教育支出"</f>
        <v>（一）教育支出</v>
      </c>
      <c r="D8" s="167">
        <v>135757254.63</v>
      </c>
    </row>
    <row r="9" ht="18.75" customHeight="1" spans="1:4">
      <c r="A9" s="153" t="s">
        <v>114</v>
      </c>
      <c r="B9" s="167"/>
      <c r="C9" s="168" t="str">
        <f>"（二）"&amp;"科学技术支出"</f>
        <v>（二）科学技术支出</v>
      </c>
      <c r="D9" s="167">
        <v>109975.35</v>
      </c>
    </row>
    <row r="10" ht="18.75" customHeight="1" spans="1:4">
      <c r="A10" s="153" t="s">
        <v>115</v>
      </c>
      <c r="B10" s="167"/>
      <c r="C10" s="168" t="str">
        <f>"（二）"&amp;"社会保障和就业支出"</f>
        <v>（二）社会保障和就业支出</v>
      </c>
      <c r="D10" s="167">
        <v>28360813.53</v>
      </c>
    </row>
    <row r="11" ht="18.75" customHeight="1" spans="1:4">
      <c r="A11" s="153" t="s">
        <v>116</v>
      </c>
      <c r="B11" s="167"/>
      <c r="C11" s="168" t="str">
        <f>"（三）"&amp;"卫生健康支出"</f>
        <v>（三）卫生健康支出</v>
      </c>
      <c r="D11" s="167">
        <v>10869643.66</v>
      </c>
    </row>
    <row r="12" ht="18.75" customHeight="1" spans="1:4">
      <c r="A12" s="62" t="s">
        <v>113</v>
      </c>
      <c r="B12" s="167">
        <v>23963692.06</v>
      </c>
      <c r="C12" s="168" t="str">
        <f>"（四）"&amp;"住房保障支出"</f>
        <v>（四）住房保障支出</v>
      </c>
      <c r="D12" s="167">
        <v>11221164</v>
      </c>
    </row>
    <row r="13" ht="18.75" customHeight="1" spans="1:4">
      <c r="A13" s="62" t="s">
        <v>114</v>
      </c>
      <c r="B13" s="167"/>
      <c r="C13" s="153"/>
      <c r="D13" s="153"/>
    </row>
    <row r="14" ht="18.75" customHeight="1" spans="1:4">
      <c r="A14" s="62" t="s">
        <v>115</v>
      </c>
      <c r="B14" s="167"/>
      <c r="C14" s="153"/>
      <c r="D14" s="153"/>
    </row>
    <row r="15" ht="18.75" customHeight="1" spans="1:4">
      <c r="A15" s="153"/>
      <c r="B15" s="153"/>
      <c r="C15" s="153" t="s">
        <v>117</v>
      </c>
      <c r="D15" s="153"/>
    </row>
    <row r="16" ht="18.75" customHeight="1" spans="1:4">
      <c r="A16" s="169" t="s">
        <v>24</v>
      </c>
      <c r="B16" s="167">
        <v>186318851.17</v>
      </c>
      <c r="C16" s="169" t="s">
        <v>25</v>
      </c>
      <c r="D16" s="167">
        <v>186318851.17</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0"/>
      <c r="B1" s="150"/>
      <c r="C1" s="150"/>
      <c r="D1" s="150"/>
      <c r="E1" s="150"/>
      <c r="F1" s="150"/>
      <c r="G1" s="150"/>
    </row>
    <row r="2" customHeight="1" spans="1:7">
      <c r="A2" s="158" t="s">
        <v>118</v>
      </c>
      <c r="B2" s="158"/>
      <c r="C2" s="158"/>
      <c r="D2" s="158"/>
      <c r="E2" s="158"/>
      <c r="F2" s="158"/>
      <c r="G2" s="158"/>
    </row>
    <row r="3" ht="28.5" customHeight="1" spans="1:7">
      <c r="A3" s="152" t="s">
        <v>119</v>
      </c>
      <c r="B3" s="152"/>
      <c r="C3" s="152"/>
      <c r="D3" s="152"/>
      <c r="E3" s="152"/>
      <c r="F3" s="152"/>
      <c r="G3" s="152"/>
    </row>
    <row r="4" ht="20.25" customHeight="1" spans="1:7">
      <c r="A4" s="153" t="str">
        <f>"单位名称："&amp;"云南省玉溪工业财贸学校"</f>
        <v>单位名称：云南省玉溪工业财贸学校</v>
      </c>
      <c r="B4" s="153"/>
      <c r="C4" s="153"/>
      <c r="D4" s="153"/>
      <c r="E4" s="153"/>
      <c r="F4" s="153"/>
      <c r="G4" s="159" t="s">
        <v>2</v>
      </c>
    </row>
    <row r="5" ht="27" customHeight="1" spans="1:7">
      <c r="A5" s="154" t="s">
        <v>120</v>
      </c>
      <c r="B5" s="154"/>
      <c r="C5" s="154" t="s">
        <v>30</v>
      </c>
      <c r="D5" s="154" t="s">
        <v>33</v>
      </c>
      <c r="E5" s="154"/>
      <c r="F5" s="154"/>
      <c r="G5" s="154" t="s">
        <v>72</v>
      </c>
    </row>
    <row r="6" ht="27" customHeight="1" spans="1:7">
      <c r="A6" s="154" t="s">
        <v>67</v>
      </c>
      <c r="B6" s="154" t="s">
        <v>68</v>
      </c>
      <c r="C6" s="154"/>
      <c r="D6" s="154" t="s">
        <v>32</v>
      </c>
      <c r="E6" s="154" t="s">
        <v>121</v>
      </c>
      <c r="F6" s="154" t="s">
        <v>122</v>
      </c>
      <c r="G6" s="154"/>
    </row>
    <row r="7" ht="20.25" customHeight="1" spans="1:7">
      <c r="A7" s="157" t="s">
        <v>44</v>
      </c>
      <c r="B7" s="157" t="s">
        <v>45</v>
      </c>
      <c r="C7" s="157" t="s">
        <v>46</v>
      </c>
      <c r="D7" s="157" t="s">
        <v>47</v>
      </c>
      <c r="E7" s="157" t="s">
        <v>48</v>
      </c>
      <c r="F7" s="157" t="s">
        <v>49</v>
      </c>
      <c r="G7" s="157">
        <v>7</v>
      </c>
    </row>
    <row r="8" ht="20.25" customHeight="1" spans="1:7">
      <c r="A8" s="153" t="s">
        <v>78</v>
      </c>
      <c r="B8" s="153" t="str">
        <f>"        "&amp;"教育支出"</f>
        <v>        教育支出</v>
      </c>
      <c r="C8" s="65">
        <v>135757254.63</v>
      </c>
      <c r="D8" s="156">
        <v>109829382.01</v>
      </c>
      <c r="E8" s="65">
        <v>97652382.01</v>
      </c>
      <c r="F8" s="65">
        <v>12177000</v>
      </c>
      <c r="G8" s="65">
        <v>25927872.62</v>
      </c>
    </row>
    <row r="9" ht="20.25" customHeight="1" spans="1:7">
      <c r="A9" s="160" t="s">
        <v>79</v>
      </c>
      <c r="B9" s="160" t="str">
        <f>"        "&amp;"普通教育"</f>
        <v>        普通教育</v>
      </c>
      <c r="C9" s="65">
        <v>279758.16</v>
      </c>
      <c r="D9" s="156"/>
      <c r="E9" s="65"/>
      <c r="F9" s="65"/>
      <c r="G9" s="65">
        <v>279758.16</v>
      </c>
    </row>
    <row r="10" ht="20.25" customHeight="1" spans="1:7">
      <c r="A10" s="161" t="s">
        <v>80</v>
      </c>
      <c r="B10" s="161" t="str">
        <f>"        "&amp;"其他普通教育支出"</f>
        <v>        其他普通教育支出</v>
      </c>
      <c r="C10" s="65">
        <v>279758.16</v>
      </c>
      <c r="D10" s="156"/>
      <c r="E10" s="65"/>
      <c r="F10" s="65"/>
      <c r="G10" s="65">
        <v>279758.16</v>
      </c>
    </row>
    <row r="11" ht="20.25" customHeight="1" spans="1:7">
      <c r="A11" s="160" t="s">
        <v>81</v>
      </c>
      <c r="B11" s="160" t="str">
        <f>"        "&amp;"职业教育"</f>
        <v>        职业教育</v>
      </c>
      <c r="C11" s="65">
        <v>135477496.47</v>
      </c>
      <c r="D11" s="156">
        <v>109829382.01</v>
      </c>
      <c r="E11" s="65">
        <v>97652382.01</v>
      </c>
      <c r="F11" s="65">
        <v>12177000</v>
      </c>
      <c r="G11" s="65">
        <v>25648114.46</v>
      </c>
    </row>
    <row r="12" ht="20.25" customHeight="1" spans="1:7">
      <c r="A12" s="161" t="s">
        <v>82</v>
      </c>
      <c r="B12" s="161" t="str">
        <f>"        "&amp;"中等职业教育"</f>
        <v>        中等职业教育</v>
      </c>
      <c r="C12" s="65">
        <v>127400307.74</v>
      </c>
      <c r="D12" s="156">
        <v>109829382.01</v>
      </c>
      <c r="E12" s="65">
        <v>97652382.01</v>
      </c>
      <c r="F12" s="65">
        <v>12177000</v>
      </c>
      <c r="G12" s="65">
        <v>17570925.73</v>
      </c>
    </row>
    <row r="13" ht="20.25" customHeight="1" spans="1:7">
      <c r="A13" s="161" t="s">
        <v>83</v>
      </c>
      <c r="B13" s="161" t="str">
        <f>"        "&amp;"技校教育"</f>
        <v>        技校教育</v>
      </c>
      <c r="C13" s="65">
        <v>8077188.73</v>
      </c>
      <c r="D13" s="156"/>
      <c r="E13" s="65"/>
      <c r="F13" s="65"/>
      <c r="G13" s="65">
        <v>8077188.73</v>
      </c>
    </row>
    <row r="14" ht="20.25" customHeight="1" spans="1:7">
      <c r="A14" s="153" t="s">
        <v>84</v>
      </c>
      <c r="B14" s="153" t="str">
        <f>"        "&amp;"科学技术支出"</f>
        <v>        科学技术支出</v>
      </c>
      <c r="C14" s="65">
        <v>109975.35</v>
      </c>
      <c r="D14" s="156"/>
      <c r="E14" s="65"/>
      <c r="F14" s="65"/>
      <c r="G14" s="65">
        <v>109975.35</v>
      </c>
    </row>
    <row r="15" ht="20.25" customHeight="1" spans="1:7">
      <c r="A15" s="160" t="s">
        <v>85</v>
      </c>
      <c r="B15" s="160" t="str">
        <f>"        "&amp;"科学技术普及"</f>
        <v>        科学技术普及</v>
      </c>
      <c r="C15" s="65">
        <v>109975.35</v>
      </c>
      <c r="D15" s="156"/>
      <c r="E15" s="65"/>
      <c r="F15" s="65"/>
      <c r="G15" s="65">
        <v>109975.35</v>
      </c>
    </row>
    <row r="16" ht="20.25" customHeight="1" spans="1:7">
      <c r="A16" s="161" t="s">
        <v>86</v>
      </c>
      <c r="B16" s="161" t="str">
        <f>"        "&amp;"科普活动"</f>
        <v>        科普活动</v>
      </c>
      <c r="C16" s="65">
        <v>109975.35</v>
      </c>
      <c r="D16" s="156"/>
      <c r="E16" s="65"/>
      <c r="F16" s="65"/>
      <c r="G16" s="65">
        <v>109975.35</v>
      </c>
    </row>
    <row r="17" ht="20.25" customHeight="1" spans="1:7">
      <c r="A17" s="153" t="s">
        <v>87</v>
      </c>
      <c r="B17" s="153" t="str">
        <f>"        "&amp;"社会保障和就业支出"</f>
        <v>        社会保障和就业支出</v>
      </c>
      <c r="C17" s="65">
        <v>28360813.53</v>
      </c>
      <c r="D17" s="156">
        <v>21583453.44</v>
      </c>
      <c r="E17" s="65">
        <v>21583453.44</v>
      </c>
      <c r="F17" s="65"/>
      <c r="G17" s="65">
        <v>6777360.09</v>
      </c>
    </row>
    <row r="18" ht="20.25" customHeight="1" spans="1:7">
      <c r="A18" s="160" t="s">
        <v>88</v>
      </c>
      <c r="B18" s="160" t="str">
        <f>"        "&amp;"人力资源和社会保障管理事务"</f>
        <v>        人力资源和社会保障管理事务</v>
      </c>
      <c r="C18" s="65">
        <v>141044</v>
      </c>
      <c r="D18" s="156"/>
      <c r="E18" s="65"/>
      <c r="F18" s="65"/>
      <c r="G18" s="65">
        <v>141044</v>
      </c>
    </row>
    <row r="19" ht="20.25" customHeight="1" spans="1:7">
      <c r="A19" s="161" t="s">
        <v>89</v>
      </c>
      <c r="B19" s="161" t="str">
        <f>"        "&amp;"其他人力资源和社会保障管理事务支出"</f>
        <v>        其他人力资源和社会保障管理事务支出</v>
      </c>
      <c r="C19" s="65">
        <v>141044</v>
      </c>
      <c r="D19" s="156"/>
      <c r="E19" s="65"/>
      <c r="F19" s="65"/>
      <c r="G19" s="65">
        <v>141044</v>
      </c>
    </row>
    <row r="20" ht="20.25" customHeight="1" spans="1:7">
      <c r="A20" s="160" t="s">
        <v>90</v>
      </c>
      <c r="B20" s="160" t="str">
        <f>"        "&amp;"行政事业单位养老支出"</f>
        <v>        行政事业单位养老支出</v>
      </c>
      <c r="C20" s="65">
        <v>21583453.44</v>
      </c>
      <c r="D20" s="156">
        <v>21583453.44</v>
      </c>
      <c r="E20" s="65">
        <v>21583453.44</v>
      </c>
      <c r="F20" s="65"/>
      <c r="G20" s="65"/>
    </row>
    <row r="21" ht="20.25" customHeight="1" spans="1:7">
      <c r="A21" s="161" t="s">
        <v>91</v>
      </c>
      <c r="B21" s="161" t="str">
        <f>"        "&amp;"事业单位离退休"</f>
        <v>        事业单位离退休</v>
      </c>
      <c r="C21" s="65">
        <v>9319200</v>
      </c>
      <c r="D21" s="156">
        <v>9319200</v>
      </c>
      <c r="E21" s="65">
        <v>9319200</v>
      </c>
      <c r="F21" s="65"/>
      <c r="G21" s="65"/>
    </row>
    <row r="22" ht="20.25" customHeight="1" spans="1:7">
      <c r="A22" s="161" t="s">
        <v>92</v>
      </c>
      <c r="B22" s="161" t="str">
        <f>"        "&amp;"机关事业单位基本养老保险缴费支出"</f>
        <v>        机关事业单位基本养老保险缴费支出</v>
      </c>
      <c r="C22" s="65">
        <v>10764253.44</v>
      </c>
      <c r="D22" s="156">
        <v>10764253.44</v>
      </c>
      <c r="E22" s="65">
        <v>10764253.44</v>
      </c>
      <c r="F22" s="65"/>
      <c r="G22" s="65"/>
    </row>
    <row r="23" ht="20.25" customHeight="1" spans="1:7">
      <c r="A23" s="161" t="s">
        <v>93</v>
      </c>
      <c r="B23" s="161" t="str">
        <f>"        "&amp;"机关事业单位职业年金缴费支出"</f>
        <v>        机关事业单位职业年金缴费支出</v>
      </c>
      <c r="C23" s="65">
        <v>1500000</v>
      </c>
      <c r="D23" s="156">
        <v>1500000</v>
      </c>
      <c r="E23" s="65">
        <v>1500000</v>
      </c>
      <c r="F23" s="65"/>
      <c r="G23" s="65"/>
    </row>
    <row r="24" ht="20.25" customHeight="1" spans="1:7">
      <c r="A24" s="160" t="s">
        <v>94</v>
      </c>
      <c r="B24" s="160" t="str">
        <f>"        "&amp;"就业补助"</f>
        <v>        就业补助</v>
      </c>
      <c r="C24" s="65">
        <v>6453100.09</v>
      </c>
      <c r="D24" s="156"/>
      <c r="E24" s="65"/>
      <c r="F24" s="65"/>
      <c r="G24" s="65">
        <v>6453100.09</v>
      </c>
    </row>
    <row r="25" ht="20.25" customHeight="1" spans="1:7">
      <c r="A25" s="161" t="s">
        <v>95</v>
      </c>
      <c r="B25" s="161" t="str">
        <f>"        "&amp;"高技能人才培养补助"</f>
        <v>        高技能人才培养补助</v>
      </c>
      <c r="C25" s="65">
        <v>6453100.09</v>
      </c>
      <c r="D25" s="156"/>
      <c r="E25" s="65"/>
      <c r="F25" s="65"/>
      <c r="G25" s="65">
        <v>6453100.09</v>
      </c>
    </row>
    <row r="26" ht="20.25" customHeight="1" spans="1:7">
      <c r="A26" s="160" t="s">
        <v>96</v>
      </c>
      <c r="B26" s="160" t="str">
        <f>"        "&amp;"抚恤"</f>
        <v>        抚恤</v>
      </c>
      <c r="C26" s="65">
        <v>183216</v>
      </c>
      <c r="D26" s="156"/>
      <c r="E26" s="65"/>
      <c r="F26" s="65"/>
      <c r="G26" s="65">
        <v>183216</v>
      </c>
    </row>
    <row r="27" ht="20.25" customHeight="1" spans="1:7">
      <c r="A27" s="161" t="s">
        <v>97</v>
      </c>
      <c r="B27" s="161" t="str">
        <f>"        "&amp;"死亡抚恤"</f>
        <v>        死亡抚恤</v>
      </c>
      <c r="C27" s="65">
        <v>183216</v>
      </c>
      <c r="D27" s="156"/>
      <c r="E27" s="65"/>
      <c r="F27" s="65"/>
      <c r="G27" s="65">
        <v>183216</v>
      </c>
    </row>
    <row r="28" ht="20.25" customHeight="1" spans="1:7">
      <c r="A28" s="153" t="s">
        <v>98</v>
      </c>
      <c r="B28" s="153" t="str">
        <f>"        "&amp;"卫生健康支出"</f>
        <v>        卫生健康支出</v>
      </c>
      <c r="C28" s="65">
        <v>10869643.66</v>
      </c>
      <c r="D28" s="156">
        <v>10869643.66</v>
      </c>
      <c r="E28" s="65">
        <v>10869643.66</v>
      </c>
      <c r="F28" s="65"/>
      <c r="G28" s="65"/>
    </row>
    <row r="29" ht="20.25" customHeight="1" spans="1:7">
      <c r="A29" s="160" t="s">
        <v>99</v>
      </c>
      <c r="B29" s="160" t="str">
        <f>"        "&amp;"行政事业单位医疗"</f>
        <v>        行政事业单位医疗</v>
      </c>
      <c r="C29" s="65">
        <v>10869643.66</v>
      </c>
      <c r="D29" s="156">
        <v>10869643.66</v>
      </c>
      <c r="E29" s="65">
        <v>10869643.66</v>
      </c>
      <c r="F29" s="65"/>
      <c r="G29" s="65"/>
    </row>
    <row r="30" ht="20.25" customHeight="1" spans="1:7">
      <c r="A30" s="161" t="s">
        <v>101</v>
      </c>
      <c r="B30" s="161" t="str">
        <f>"        "&amp;"事业单位医疗"</f>
        <v>        事业单位医疗</v>
      </c>
      <c r="C30" s="65">
        <v>5607956.47</v>
      </c>
      <c r="D30" s="156">
        <v>5607956.47</v>
      </c>
      <c r="E30" s="65">
        <v>5607956.47</v>
      </c>
      <c r="F30" s="65"/>
      <c r="G30" s="65"/>
    </row>
    <row r="31" ht="20.25" customHeight="1" spans="1:7">
      <c r="A31" s="161" t="s">
        <v>102</v>
      </c>
      <c r="B31" s="161" t="str">
        <f>"        "&amp;"公务员医疗补助"</f>
        <v>        公务员医疗补助</v>
      </c>
      <c r="C31" s="65">
        <v>4634629.2</v>
      </c>
      <c r="D31" s="156">
        <v>4634629.2</v>
      </c>
      <c r="E31" s="65">
        <v>4634629.2</v>
      </c>
      <c r="F31" s="65"/>
      <c r="G31" s="65"/>
    </row>
    <row r="32" ht="20.25" customHeight="1" spans="1:7">
      <c r="A32" s="161" t="s">
        <v>103</v>
      </c>
      <c r="B32" s="161" t="str">
        <f>"        "&amp;"其他行政事业单位医疗支出"</f>
        <v>        其他行政事业单位医疗支出</v>
      </c>
      <c r="C32" s="65">
        <v>627057.99</v>
      </c>
      <c r="D32" s="156">
        <v>627057.99</v>
      </c>
      <c r="E32" s="65">
        <v>627057.99</v>
      </c>
      <c r="F32" s="65"/>
      <c r="G32" s="65"/>
    </row>
    <row r="33" ht="20.25" customHeight="1" spans="1:7">
      <c r="A33" s="153" t="s">
        <v>104</v>
      </c>
      <c r="B33" s="153" t="str">
        <f>"        "&amp;"住房保障支出"</f>
        <v>        住房保障支出</v>
      </c>
      <c r="C33" s="65">
        <v>11221164</v>
      </c>
      <c r="D33" s="156">
        <v>11221164</v>
      </c>
      <c r="E33" s="65">
        <v>11221164</v>
      </c>
      <c r="F33" s="65"/>
      <c r="G33" s="65"/>
    </row>
    <row r="34" ht="20.25" customHeight="1" spans="1:7">
      <c r="A34" s="160" t="s">
        <v>105</v>
      </c>
      <c r="B34" s="160" t="str">
        <f>"        "&amp;"住房改革支出"</f>
        <v>        住房改革支出</v>
      </c>
      <c r="C34" s="65">
        <v>11221164</v>
      </c>
      <c r="D34" s="156">
        <v>11221164</v>
      </c>
      <c r="E34" s="65">
        <v>11221164</v>
      </c>
      <c r="F34" s="65"/>
      <c r="G34" s="65"/>
    </row>
    <row r="35" ht="20.25" customHeight="1" spans="1:7">
      <c r="A35" s="161" t="s">
        <v>106</v>
      </c>
      <c r="B35" s="161" t="str">
        <f>"        "&amp;"住房公积金"</f>
        <v>        住房公积金</v>
      </c>
      <c r="C35" s="65">
        <v>10695672</v>
      </c>
      <c r="D35" s="156">
        <v>10695672</v>
      </c>
      <c r="E35" s="65">
        <v>10695672</v>
      </c>
      <c r="F35" s="65"/>
      <c r="G35" s="65"/>
    </row>
    <row r="36" ht="20.25" customHeight="1" spans="1:7">
      <c r="A36" s="161" t="s">
        <v>107</v>
      </c>
      <c r="B36" s="161" t="str">
        <f>"        "&amp;"购房补贴"</f>
        <v>        购房补贴</v>
      </c>
      <c r="C36" s="65">
        <v>525492</v>
      </c>
      <c r="D36" s="156">
        <v>525492</v>
      </c>
      <c r="E36" s="65">
        <v>525492</v>
      </c>
      <c r="F36" s="65"/>
      <c r="G36" s="65"/>
    </row>
    <row r="37" ht="20.25" customHeight="1" spans="1:7">
      <c r="A37" s="155" t="s">
        <v>30</v>
      </c>
      <c r="B37" s="153"/>
      <c r="C37" s="156">
        <v>186318851.17</v>
      </c>
      <c r="D37" s="156">
        <v>153503643.11</v>
      </c>
      <c r="E37" s="156">
        <v>141326643.11</v>
      </c>
      <c r="F37" s="156">
        <v>12177000</v>
      </c>
      <c r="G37" s="156">
        <v>32815208.06</v>
      </c>
    </row>
  </sheetData>
  <mergeCells count="8">
    <mergeCell ref="A2:G2"/>
    <mergeCell ref="A3:G3"/>
    <mergeCell ref="A4:F4"/>
    <mergeCell ref="A5:B5"/>
    <mergeCell ref="D5:F5"/>
    <mergeCell ref="A37:B3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8" sqref="A8"/>
    </sheetView>
  </sheetViews>
  <sheetFormatPr defaultColWidth="8.85" defaultRowHeight="15" customHeight="1" outlineLevelRow="7" outlineLevelCol="5"/>
  <cols>
    <col min="1" max="6" width="25.1333333333333" customWidth="1"/>
  </cols>
  <sheetData>
    <row r="1" customHeight="1" spans="1:6">
      <c r="A1" s="150"/>
      <c r="B1" s="150"/>
      <c r="C1" s="150"/>
      <c r="D1" s="150"/>
      <c r="E1" s="150"/>
      <c r="F1" s="150"/>
    </row>
    <row r="2" customHeight="1" spans="1:6">
      <c r="A2" s="151" t="s">
        <v>123</v>
      </c>
      <c r="B2" s="151"/>
      <c r="C2" s="151"/>
      <c r="D2" s="151"/>
      <c r="E2" s="151"/>
      <c r="F2" s="151"/>
    </row>
    <row r="3" ht="28.5" customHeight="1" spans="1:6">
      <c r="A3" s="152" t="s">
        <v>124</v>
      </c>
      <c r="B3" s="152"/>
      <c r="C3" s="152"/>
      <c r="D3" s="152"/>
      <c r="E3" s="152"/>
      <c r="F3" s="152"/>
    </row>
    <row r="4" ht="20.25" customHeight="1" spans="1:6">
      <c r="A4" s="153" t="str">
        <f>"单位名称："&amp;"云南省玉溪工业财贸学校"</f>
        <v>单位名称：云南省玉溪工业财贸学校</v>
      </c>
      <c r="B4" s="153"/>
      <c r="C4" s="153"/>
      <c r="D4" s="153"/>
      <c r="E4" s="153"/>
      <c r="F4" s="151" t="s">
        <v>2</v>
      </c>
    </row>
    <row r="5" ht="20.25" customHeight="1" spans="1:6">
      <c r="A5" s="154" t="s">
        <v>125</v>
      </c>
      <c r="B5" s="154" t="s">
        <v>126</v>
      </c>
      <c r="C5" s="154" t="s">
        <v>127</v>
      </c>
      <c r="D5" s="154"/>
      <c r="E5" s="154"/>
      <c r="F5" s="154"/>
    </row>
    <row r="6" ht="35.25" customHeight="1" spans="1:6">
      <c r="A6" s="154"/>
      <c r="B6" s="154"/>
      <c r="C6" s="154" t="s">
        <v>32</v>
      </c>
      <c r="D6" s="154" t="s">
        <v>128</v>
      </c>
      <c r="E6" s="154" t="s">
        <v>129</v>
      </c>
      <c r="F6" s="154" t="s">
        <v>130</v>
      </c>
    </row>
    <row r="7" ht="20.25" customHeight="1" spans="1:6">
      <c r="A7" s="157" t="s">
        <v>44</v>
      </c>
      <c r="B7" s="157">
        <v>2</v>
      </c>
      <c r="C7" s="157">
        <v>3</v>
      </c>
      <c r="D7" s="157">
        <v>4</v>
      </c>
      <c r="E7" s="157">
        <v>5</v>
      </c>
      <c r="F7" s="157">
        <v>6</v>
      </c>
    </row>
    <row r="8" ht="20.25" customHeight="1" spans="1:6">
      <c r="A8" s="65">
        <v>116200</v>
      </c>
      <c r="B8" s="65"/>
      <c r="C8" s="65">
        <v>26200</v>
      </c>
      <c r="D8" s="65"/>
      <c r="E8" s="156">
        <v>26200</v>
      </c>
      <c r="F8" s="65">
        <v>90000</v>
      </c>
    </row>
  </sheetData>
  <mergeCells count="6">
    <mergeCell ref="A2:F2"/>
    <mergeCell ref="A3:F3"/>
    <mergeCell ref="A4:E4"/>
    <mergeCell ref="C5:E5"/>
    <mergeCell ref="A5:A6"/>
    <mergeCell ref="B5:B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7"/>
  <sheetViews>
    <sheetView showZeros="0" topLeftCell="E1" workbookViewId="0">
      <pane ySplit="1" topLeftCell="A2" activePane="bottomLeft" state="frozen"/>
      <selection/>
      <selection pane="bottomLeft" activeCell="E49" sqref="$A49:$XFD51"/>
    </sheetView>
  </sheetViews>
  <sheetFormatPr defaultColWidth="8.85" defaultRowHeight="15" customHeight="1"/>
  <cols>
    <col min="1" max="1" width="27.275" customWidth="1"/>
    <col min="2" max="2" width="20.8416666666667" customWidth="1"/>
    <col min="3" max="3" width="30.75"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0"/>
      <c r="B1" s="150"/>
      <c r="C1" s="150"/>
      <c r="D1" s="150"/>
      <c r="E1" s="150"/>
      <c r="F1" s="150"/>
      <c r="G1" s="150"/>
      <c r="H1" s="150"/>
      <c r="I1" s="150"/>
      <c r="J1" s="150"/>
      <c r="K1" s="150"/>
      <c r="L1" s="150"/>
      <c r="M1" s="150"/>
      <c r="N1" s="150"/>
      <c r="O1" s="150"/>
      <c r="P1" s="150"/>
      <c r="Q1" s="150"/>
      <c r="R1" s="150"/>
      <c r="S1" s="150"/>
      <c r="T1" s="150"/>
      <c r="U1" s="150"/>
      <c r="V1" s="150"/>
      <c r="W1" s="150"/>
    </row>
    <row r="2" customHeight="1" spans="1:23">
      <c r="A2" s="151" t="s">
        <v>131</v>
      </c>
      <c r="B2" s="151"/>
      <c r="C2" s="151"/>
      <c r="D2" s="151"/>
      <c r="E2" s="151"/>
      <c r="F2" s="151"/>
      <c r="G2" s="151"/>
      <c r="H2" s="151"/>
      <c r="I2" s="151"/>
      <c r="J2" s="151"/>
      <c r="K2" s="151"/>
      <c r="L2" s="151"/>
      <c r="M2" s="151"/>
      <c r="N2" s="151"/>
      <c r="O2" s="151"/>
      <c r="P2" s="151"/>
      <c r="Q2" s="151"/>
      <c r="R2" s="151"/>
      <c r="S2" s="151"/>
      <c r="T2" s="151"/>
      <c r="U2" s="151"/>
      <c r="V2" s="151"/>
      <c r="W2" s="151"/>
    </row>
    <row r="3" ht="28.5" customHeight="1" spans="1:23">
      <c r="A3" s="152" t="s">
        <v>132</v>
      </c>
      <c r="B3" s="152"/>
      <c r="C3" s="152" t="s">
        <v>133</v>
      </c>
      <c r="D3" s="152"/>
      <c r="E3" s="152"/>
      <c r="F3" s="152"/>
      <c r="G3" s="152"/>
      <c r="H3" s="152"/>
      <c r="I3" s="152"/>
      <c r="J3" s="152"/>
      <c r="K3" s="152"/>
      <c r="L3" s="152"/>
      <c r="M3" s="152"/>
      <c r="N3" s="152"/>
      <c r="O3" s="152"/>
      <c r="P3" s="152"/>
      <c r="Q3" s="152"/>
      <c r="R3" s="152"/>
      <c r="S3" s="152"/>
      <c r="T3" s="152"/>
      <c r="U3" s="152"/>
      <c r="V3" s="152"/>
      <c r="W3" s="152"/>
    </row>
    <row r="4" ht="19.5" customHeight="1" spans="1:23">
      <c r="A4" s="153" t="str">
        <f>"单位名称："&amp;"云南省玉溪工业财贸学校"</f>
        <v>单位名称：云南省玉溪工业财贸学校</v>
      </c>
      <c r="B4" s="153"/>
      <c r="C4" s="153"/>
      <c r="D4" s="153"/>
      <c r="E4" s="153"/>
      <c r="F4" s="153"/>
      <c r="G4" s="153"/>
      <c r="H4" s="153"/>
      <c r="I4" s="153"/>
      <c r="J4" s="153"/>
      <c r="K4" s="153"/>
      <c r="L4" s="153"/>
      <c r="M4" s="153"/>
      <c r="N4" s="153"/>
      <c r="O4" s="153"/>
      <c r="P4" s="153"/>
      <c r="Q4" s="153"/>
      <c r="R4" s="151"/>
      <c r="S4" s="151"/>
      <c r="T4" s="151"/>
      <c r="U4" s="151"/>
      <c r="V4" s="151"/>
      <c r="W4" s="151" t="s">
        <v>2</v>
      </c>
    </row>
    <row r="5" ht="19.5" customHeight="1" spans="1:23">
      <c r="A5" s="154" t="s">
        <v>134</v>
      </c>
      <c r="B5" s="154" t="s">
        <v>135</v>
      </c>
      <c r="C5" s="154" t="s">
        <v>136</v>
      </c>
      <c r="D5" s="154" t="s">
        <v>137</v>
      </c>
      <c r="E5" s="154" t="s">
        <v>138</v>
      </c>
      <c r="F5" s="154" t="s">
        <v>139</v>
      </c>
      <c r="G5" s="154" t="s">
        <v>140</v>
      </c>
      <c r="H5" s="154" t="s">
        <v>141</v>
      </c>
      <c r="I5" s="154"/>
      <c r="J5" s="154"/>
      <c r="K5" s="154"/>
      <c r="L5" s="154"/>
      <c r="M5" s="154"/>
      <c r="N5" s="154"/>
      <c r="O5" s="154"/>
      <c r="P5" s="154"/>
      <c r="Q5" s="154"/>
      <c r="R5" s="154"/>
      <c r="S5" s="154"/>
      <c r="T5" s="154"/>
      <c r="U5" s="154"/>
      <c r="V5" s="154"/>
      <c r="W5" s="154"/>
    </row>
    <row r="6" ht="19.5" customHeight="1" spans="1:23">
      <c r="A6" s="154"/>
      <c r="B6" s="154"/>
      <c r="C6" s="154"/>
      <c r="D6" s="154"/>
      <c r="E6" s="154"/>
      <c r="F6" s="154"/>
      <c r="G6" s="154"/>
      <c r="H6" s="154" t="s">
        <v>30</v>
      </c>
      <c r="I6" s="154" t="s">
        <v>33</v>
      </c>
      <c r="J6" s="154"/>
      <c r="K6" s="154"/>
      <c r="L6" s="154"/>
      <c r="M6" s="154"/>
      <c r="N6" s="154" t="s">
        <v>142</v>
      </c>
      <c r="O6" s="154"/>
      <c r="P6" s="154"/>
      <c r="Q6" s="154" t="s">
        <v>36</v>
      </c>
      <c r="R6" s="154" t="s">
        <v>70</v>
      </c>
      <c r="S6" s="154"/>
      <c r="T6" s="154"/>
      <c r="U6" s="154"/>
      <c r="V6" s="154"/>
      <c r="W6" s="154"/>
    </row>
    <row r="7" ht="41.25" customHeight="1" spans="1:23">
      <c r="A7" s="154"/>
      <c r="B7" s="154"/>
      <c r="C7" s="154"/>
      <c r="D7" s="154"/>
      <c r="E7" s="154"/>
      <c r="F7" s="154"/>
      <c r="G7" s="154"/>
      <c r="H7" s="154"/>
      <c r="I7" s="154" t="s">
        <v>143</v>
      </c>
      <c r="J7" s="154" t="s">
        <v>144</v>
      </c>
      <c r="K7" s="154" t="s">
        <v>145</v>
      </c>
      <c r="L7" s="154" t="s">
        <v>146</v>
      </c>
      <c r="M7" s="154" t="s">
        <v>147</v>
      </c>
      <c r="N7" s="154" t="s">
        <v>33</v>
      </c>
      <c r="O7" s="154" t="s">
        <v>34</v>
      </c>
      <c r="P7" s="154" t="s">
        <v>35</v>
      </c>
      <c r="Q7" s="154"/>
      <c r="R7" s="154" t="s">
        <v>32</v>
      </c>
      <c r="S7" s="154" t="s">
        <v>39</v>
      </c>
      <c r="T7" s="154" t="s">
        <v>148</v>
      </c>
      <c r="U7" s="154" t="s">
        <v>41</v>
      </c>
      <c r="V7" s="154" t="s">
        <v>42</v>
      </c>
      <c r="W7" s="154" t="s">
        <v>43</v>
      </c>
    </row>
    <row r="8" ht="20.25" customHeight="1" spans="1:23">
      <c r="A8" s="155" t="s">
        <v>44</v>
      </c>
      <c r="B8" s="155" t="s">
        <v>45</v>
      </c>
      <c r="C8" s="155" t="s">
        <v>46</v>
      </c>
      <c r="D8" s="155" t="s">
        <v>47</v>
      </c>
      <c r="E8" s="155" t="s">
        <v>48</v>
      </c>
      <c r="F8" s="155" t="s">
        <v>49</v>
      </c>
      <c r="G8" s="155" t="s">
        <v>50</v>
      </c>
      <c r="H8" s="155" t="s">
        <v>51</v>
      </c>
      <c r="I8" s="155" t="s">
        <v>52</v>
      </c>
      <c r="J8" s="155" t="s">
        <v>53</v>
      </c>
      <c r="K8" s="155" t="s">
        <v>54</v>
      </c>
      <c r="L8" s="155" t="s">
        <v>55</v>
      </c>
      <c r="M8" s="155" t="s">
        <v>56</v>
      </c>
      <c r="N8" s="155" t="s">
        <v>57</v>
      </c>
      <c r="O8" s="155" t="s">
        <v>58</v>
      </c>
      <c r="P8" s="155" t="s">
        <v>59</v>
      </c>
      <c r="Q8" s="155" t="s">
        <v>60</v>
      </c>
      <c r="R8" s="155" t="s">
        <v>61</v>
      </c>
      <c r="S8" s="155" t="s">
        <v>62</v>
      </c>
      <c r="T8" s="155" t="s">
        <v>149</v>
      </c>
      <c r="U8" s="155" t="s">
        <v>150</v>
      </c>
      <c r="V8" s="155" t="s">
        <v>151</v>
      </c>
      <c r="W8" s="155" t="s">
        <v>152</v>
      </c>
    </row>
    <row r="9" ht="20.25" customHeight="1" spans="1:23">
      <c r="A9" t="s">
        <v>64</v>
      </c>
      <c r="C9" s="153"/>
      <c r="D9" s="153"/>
      <c r="E9" s="153"/>
      <c r="G9" s="153"/>
      <c r="H9" s="156">
        <v>164703643.11</v>
      </c>
      <c r="I9" s="65">
        <v>153503643.11</v>
      </c>
      <c r="J9" s="65">
        <v>74878376.28</v>
      </c>
      <c r="K9" s="65"/>
      <c r="L9" s="65">
        <v>78625266.83</v>
      </c>
      <c r="M9" s="65"/>
      <c r="N9" s="65"/>
      <c r="O9" s="65"/>
      <c r="P9" s="65"/>
      <c r="Q9" s="65">
        <v>11200000</v>
      </c>
      <c r="R9" s="65"/>
      <c r="S9" s="65"/>
      <c r="T9" s="65"/>
      <c r="U9" s="65"/>
      <c r="V9" s="65"/>
      <c r="W9" s="65"/>
    </row>
    <row r="10" ht="20.25" customHeight="1" spans="1:23">
      <c r="A10" t="str">
        <f t="shared" ref="A10:A46" si="0">"       "&amp;"云南省玉溪工业财贸学校"</f>
        <v>       云南省玉溪工业财贸学校</v>
      </c>
      <c r="B10" s="153" t="s">
        <v>153</v>
      </c>
      <c r="C10" s="153" t="s">
        <v>154</v>
      </c>
      <c r="D10" s="153" t="s">
        <v>82</v>
      </c>
      <c r="E10" s="153" t="s">
        <v>155</v>
      </c>
      <c r="F10" s="153" t="s">
        <v>156</v>
      </c>
      <c r="G10" s="153" t="s">
        <v>157</v>
      </c>
      <c r="H10" s="156">
        <v>34933584</v>
      </c>
      <c r="I10" s="65">
        <v>34933584</v>
      </c>
      <c r="J10" s="65">
        <v>15283443</v>
      </c>
      <c r="K10" s="65"/>
      <c r="L10" s="65">
        <v>19650141</v>
      </c>
      <c r="M10" s="65"/>
      <c r="N10" s="65"/>
      <c r="O10" s="65"/>
      <c r="P10" s="65"/>
      <c r="Q10" s="65"/>
      <c r="R10" s="65"/>
      <c r="S10" s="65"/>
      <c r="T10" s="65"/>
      <c r="U10" s="65"/>
      <c r="V10" s="65"/>
      <c r="W10" s="65"/>
    </row>
    <row r="11" ht="20.25" customHeight="1" spans="1:23">
      <c r="A11" s="153" t="str">
        <f t="shared" si="0"/>
        <v>       云南省玉溪工业财贸学校</v>
      </c>
      <c r="B11" s="153" t="s">
        <v>153</v>
      </c>
      <c r="C11" s="153" t="s">
        <v>154</v>
      </c>
      <c r="D11" s="153" t="s">
        <v>82</v>
      </c>
      <c r="E11" s="153" t="s">
        <v>155</v>
      </c>
      <c r="F11" s="153" t="s">
        <v>158</v>
      </c>
      <c r="G11" s="153" t="s">
        <v>159</v>
      </c>
      <c r="H11" s="156">
        <v>46824</v>
      </c>
      <c r="I11" s="65">
        <v>46824</v>
      </c>
      <c r="J11" s="65">
        <v>20485.5</v>
      </c>
      <c r="K11" s="153"/>
      <c r="L11" s="65">
        <v>26338.5</v>
      </c>
      <c r="M11" s="153"/>
      <c r="N11" s="65"/>
      <c r="O11" s="65"/>
      <c r="P11" s="153"/>
      <c r="Q11" s="65"/>
      <c r="R11" s="65"/>
      <c r="S11" s="65"/>
      <c r="T11" s="65"/>
      <c r="U11" s="65"/>
      <c r="V11" s="65"/>
      <c r="W11" s="65"/>
    </row>
    <row r="12" ht="20.25" customHeight="1" spans="1:23">
      <c r="A12" s="153" t="str">
        <f t="shared" si="0"/>
        <v>       云南省玉溪工业财贸学校</v>
      </c>
      <c r="B12" s="153" t="s">
        <v>153</v>
      </c>
      <c r="C12" s="153" t="s">
        <v>154</v>
      </c>
      <c r="D12" s="153" t="s">
        <v>82</v>
      </c>
      <c r="E12" s="153" t="s">
        <v>155</v>
      </c>
      <c r="F12" s="153" t="s">
        <v>160</v>
      </c>
      <c r="G12" s="153" t="s">
        <v>161</v>
      </c>
      <c r="H12" s="156">
        <v>11322660</v>
      </c>
      <c r="I12" s="65">
        <v>11322660</v>
      </c>
      <c r="J12" s="65">
        <v>4953663.75</v>
      </c>
      <c r="K12" s="153"/>
      <c r="L12" s="65">
        <v>6368996.25</v>
      </c>
      <c r="M12" s="153"/>
      <c r="N12" s="65"/>
      <c r="O12" s="65"/>
      <c r="P12" s="153"/>
      <c r="Q12" s="65"/>
      <c r="R12" s="65"/>
      <c r="S12" s="65"/>
      <c r="T12" s="65"/>
      <c r="U12" s="65"/>
      <c r="V12" s="65"/>
      <c r="W12" s="65"/>
    </row>
    <row r="13" ht="20.25" customHeight="1" spans="1:23">
      <c r="A13" s="153" t="str">
        <f t="shared" si="0"/>
        <v>       云南省玉溪工业财贸学校</v>
      </c>
      <c r="B13" s="153" t="s">
        <v>153</v>
      </c>
      <c r="C13" s="153" t="s">
        <v>154</v>
      </c>
      <c r="D13" s="153" t="s">
        <v>107</v>
      </c>
      <c r="E13" s="153" t="s">
        <v>162</v>
      </c>
      <c r="F13" s="153" t="s">
        <v>158</v>
      </c>
      <c r="G13" s="153" t="s">
        <v>159</v>
      </c>
      <c r="H13" s="156">
        <v>525492</v>
      </c>
      <c r="I13" s="65">
        <v>525492</v>
      </c>
      <c r="J13" s="65"/>
      <c r="K13" s="153"/>
      <c r="L13" s="65">
        <v>525492</v>
      </c>
      <c r="M13" s="153"/>
      <c r="N13" s="65"/>
      <c r="O13" s="65"/>
      <c r="P13" s="153"/>
      <c r="Q13" s="65"/>
      <c r="R13" s="65"/>
      <c r="S13" s="65"/>
      <c r="T13" s="65"/>
      <c r="U13" s="65"/>
      <c r="V13" s="65"/>
      <c r="W13" s="65"/>
    </row>
    <row r="14" ht="20.25" customHeight="1" spans="1:23">
      <c r="A14" s="153" t="str">
        <f t="shared" si="0"/>
        <v>       云南省玉溪工业财贸学校</v>
      </c>
      <c r="B14" s="153" t="s">
        <v>163</v>
      </c>
      <c r="C14" s="153" t="s">
        <v>164</v>
      </c>
      <c r="D14" s="153" t="s">
        <v>82</v>
      </c>
      <c r="E14" s="153" t="s">
        <v>155</v>
      </c>
      <c r="F14" s="153" t="s">
        <v>165</v>
      </c>
      <c r="G14" s="153" t="s">
        <v>166</v>
      </c>
      <c r="H14" s="156">
        <v>491314.01</v>
      </c>
      <c r="I14" s="65">
        <v>491314.01</v>
      </c>
      <c r="J14" s="65">
        <v>122828.5</v>
      </c>
      <c r="K14" s="153"/>
      <c r="L14" s="65">
        <v>368485.51</v>
      </c>
      <c r="M14" s="153"/>
      <c r="N14" s="65"/>
      <c r="O14" s="65"/>
      <c r="P14" s="153"/>
      <c r="Q14" s="65"/>
      <c r="R14" s="65"/>
      <c r="S14" s="65"/>
      <c r="T14" s="65"/>
      <c r="U14" s="65"/>
      <c r="V14" s="65"/>
      <c r="W14" s="65"/>
    </row>
    <row r="15" ht="20.25" customHeight="1" spans="1:23">
      <c r="A15" s="153" t="str">
        <f t="shared" si="0"/>
        <v>       云南省玉溪工业财贸学校</v>
      </c>
      <c r="B15" s="153" t="s">
        <v>163</v>
      </c>
      <c r="C15" s="153" t="s">
        <v>164</v>
      </c>
      <c r="D15" s="153" t="s">
        <v>92</v>
      </c>
      <c r="E15" s="153" t="s">
        <v>167</v>
      </c>
      <c r="F15" s="153" t="s">
        <v>168</v>
      </c>
      <c r="G15" s="153" t="s">
        <v>169</v>
      </c>
      <c r="H15" s="156">
        <v>10764253.44</v>
      </c>
      <c r="I15" s="65">
        <v>10764253.44</v>
      </c>
      <c r="J15" s="65">
        <v>2691063.36</v>
      </c>
      <c r="K15" s="153"/>
      <c r="L15" s="65">
        <v>8073190.08</v>
      </c>
      <c r="M15" s="153"/>
      <c r="N15" s="65"/>
      <c r="O15" s="65"/>
      <c r="P15" s="153"/>
      <c r="Q15" s="65"/>
      <c r="R15" s="65"/>
      <c r="S15" s="65"/>
      <c r="T15" s="65"/>
      <c r="U15" s="65"/>
      <c r="V15" s="65"/>
      <c r="W15" s="65"/>
    </row>
    <row r="16" ht="20.25" customHeight="1" spans="1:23">
      <c r="A16" s="153" t="str">
        <f t="shared" si="0"/>
        <v>       云南省玉溪工业财贸学校</v>
      </c>
      <c r="B16" s="153" t="s">
        <v>163</v>
      </c>
      <c r="C16" s="153" t="s">
        <v>164</v>
      </c>
      <c r="D16" s="153" t="s">
        <v>101</v>
      </c>
      <c r="E16" s="153" t="s">
        <v>170</v>
      </c>
      <c r="F16" s="153" t="s">
        <v>171</v>
      </c>
      <c r="G16" s="153" t="s">
        <v>172</v>
      </c>
      <c r="H16" s="156">
        <v>5583956.47</v>
      </c>
      <c r="I16" s="65">
        <v>5583956.47</v>
      </c>
      <c r="J16" s="65">
        <v>1395989.12</v>
      </c>
      <c r="K16" s="153"/>
      <c r="L16" s="65">
        <v>4187967.35</v>
      </c>
      <c r="M16" s="153"/>
      <c r="N16" s="65"/>
      <c r="O16" s="65"/>
      <c r="P16" s="153"/>
      <c r="Q16" s="65"/>
      <c r="R16" s="65"/>
      <c r="S16" s="65"/>
      <c r="T16" s="65"/>
      <c r="U16" s="65"/>
      <c r="V16" s="65"/>
      <c r="W16" s="65"/>
    </row>
    <row r="17" ht="20.25" customHeight="1" spans="1:23">
      <c r="A17" s="153" t="str">
        <f t="shared" si="0"/>
        <v>       云南省玉溪工业财贸学校</v>
      </c>
      <c r="B17" s="153" t="s">
        <v>163</v>
      </c>
      <c r="C17" s="153" t="s">
        <v>164</v>
      </c>
      <c r="D17" s="153" t="s">
        <v>102</v>
      </c>
      <c r="E17" s="153" t="s">
        <v>173</v>
      </c>
      <c r="F17" s="153" t="s">
        <v>174</v>
      </c>
      <c r="G17" s="153" t="s">
        <v>175</v>
      </c>
      <c r="H17" s="156">
        <v>4634629.2</v>
      </c>
      <c r="I17" s="65">
        <v>4634629.2</v>
      </c>
      <c r="J17" s="65">
        <v>1158657.3</v>
      </c>
      <c r="K17" s="153"/>
      <c r="L17" s="65">
        <v>3475971.9</v>
      </c>
      <c r="M17" s="153"/>
      <c r="N17" s="65"/>
      <c r="O17" s="65"/>
      <c r="P17" s="153"/>
      <c r="Q17" s="65"/>
      <c r="R17" s="65"/>
      <c r="S17" s="65"/>
      <c r="T17" s="65"/>
      <c r="U17" s="65"/>
      <c r="V17" s="65"/>
      <c r="W17" s="65"/>
    </row>
    <row r="18" ht="20.25" customHeight="1" spans="1:23">
      <c r="A18" s="153" t="str">
        <f t="shared" si="0"/>
        <v>       云南省玉溪工业财贸学校</v>
      </c>
      <c r="B18" s="153" t="s">
        <v>163</v>
      </c>
      <c r="C18" s="153" t="s">
        <v>164</v>
      </c>
      <c r="D18" s="153" t="s">
        <v>103</v>
      </c>
      <c r="E18" s="153" t="s">
        <v>176</v>
      </c>
      <c r="F18" s="153" t="s">
        <v>165</v>
      </c>
      <c r="G18" s="153" t="s">
        <v>166</v>
      </c>
      <c r="H18" s="156">
        <v>627057.99</v>
      </c>
      <c r="I18" s="65">
        <v>627057.99</v>
      </c>
      <c r="J18" s="65">
        <v>420182.5</v>
      </c>
      <c r="K18" s="153"/>
      <c r="L18" s="65">
        <v>206875.49</v>
      </c>
      <c r="M18" s="153"/>
      <c r="N18" s="65"/>
      <c r="O18" s="65"/>
      <c r="P18" s="153"/>
      <c r="Q18" s="65"/>
      <c r="R18" s="65"/>
      <c r="S18" s="65"/>
      <c r="T18" s="65"/>
      <c r="U18" s="65"/>
      <c r="V18" s="65"/>
      <c r="W18" s="65"/>
    </row>
    <row r="19" ht="20.25" customHeight="1" spans="1:23">
      <c r="A19" s="153" t="str">
        <f t="shared" si="0"/>
        <v>       云南省玉溪工业财贸学校</v>
      </c>
      <c r="B19" s="153" t="s">
        <v>177</v>
      </c>
      <c r="C19" s="153" t="s">
        <v>178</v>
      </c>
      <c r="D19" s="153" t="s">
        <v>106</v>
      </c>
      <c r="E19" s="153" t="s">
        <v>178</v>
      </c>
      <c r="F19" s="153" t="s">
        <v>179</v>
      </c>
      <c r="G19" s="153" t="s">
        <v>178</v>
      </c>
      <c r="H19" s="156">
        <v>10695672</v>
      </c>
      <c r="I19" s="65">
        <v>10695672</v>
      </c>
      <c r="J19" s="65">
        <v>2673918</v>
      </c>
      <c r="K19" s="153"/>
      <c r="L19" s="65">
        <v>8021754</v>
      </c>
      <c r="M19" s="153"/>
      <c r="N19" s="65"/>
      <c r="O19" s="65"/>
      <c r="P19" s="153"/>
      <c r="Q19" s="65"/>
      <c r="R19" s="65"/>
      <c r="S19" s="65"/>
      <c r="T19" s="65"/>
      <c r="U19" s="65"/>
      <c r="V19" s="65"/>
      <c r="W19" s="65"/>
    </row>
    <row r="20" ht="20.25" customHeight="1" spans="1:23">
      <c r="A20" s="153" t="str">
        <f t="shared" si="0"/>
        <v>       云南省玉溪工业财贸学校</v>
      </c>
      <c r="B20" s="153" t="s">
        <v>180</v>
      </c>
      <c r="C20" s="153" t="s">
        <v>181</v>
      </c>
      <c r="D20" s="153" t="s">
        <v>91</v>
      </c>
      <c r="E20" s="153" t="s">
        <v>182</v>
      </c>
      <c r="F20" s="153" t="s">
        <v>183</v>
      </c>
      <c r="G20" s="153" t="s">
        <v>184</v>
      </c>
      <c r="H20" s="156">
        <v>9319200</v>
      </c>
      <c r="I20" s="65">
        <v>9319200</v>
      </c>
      <c r="J20" s="65">
        <v>9319200</v>
      </c>
      <c r="K20" s="153"/>
      <c r="L20" s="65"/>
      <c r="M20" s="153"/>
      <c r="N20" s="65"/>
      <c r="O20" s="65"/>
      <c r="P20" s="153"/>
      <c r="Q20" s="65"/>
      <c r="R20" s="65"/>
      <c r="S20" s="65"/>
      <c r="T20" s="65"/>
      <c r="U20" s="65"/>
      <c r="V20" s="65"/>
      <c r="W20" s="65"/>
    </row>
    <row r="21" ht="20.25" customHeight="1" spans="1:23">
      <c r="A21" s="153" t="str">
        <f t="shared" si="0"/>
        <v>       云南省玉溪工业财贸学校</v>
      </c>
      <c r="B21" s="153" t="s">
        <v>185</v>
      </c>
      <c r="C21" s="153" t="s">
        <v>186</v>
      </c>
      <c r="D21" s="153" t="s">
        <v>82</v>
      </c>
      <c r="E21" s="153" t="s">
        <v>155</v>
      </c>
      <c r="F21" s="153" t="s">
        <v>187</v>
      </c>
      <c r="G21" s="153" t="s">
        <v>188</v>
      </c>
      <c r="H21" s="156">
        <v>800000</v>
      </c>
      <c r="I21" s="65">
        <v>800000</v>
      </c>
      <c r="J21" s="65">
        <v>172995.25</v>
      </c>
      <c r="K21" s="153"/>
      <c r="L21" s="65">
        <v>627004.75</v>
      </c>
      <c r="M21" s="153"/>
      <c r="N21" s="65"/>
      <c r="O21" s="65"/>
      <c r="P21" s="153"/>
      <c r="Q21" s="65"/>
      <c r="R21" s="65"/>
      <c r="S21" s="65"/>
      <c r="T21" s="65"/>
      <c r="U21" s="65"/>
      <c r="V21" s="65"/>
      <c r="W21" s="65"/>
    </row>
    <row r="22" ht="20.25" customHeight="1" spans="1:23">
      <c r="A22" s="153" t="str">
        <f t="shared" si="0"/>
        <v>       云南省玉溪工业财贸学校</v>
      </c>
      <c r="B22" s="153" t="s">
        <v>185</v>
      </c>
      <c r="C22" s="153" t="s">
        <v>186</v>
      </c>
      <c r="D22" s="153" t="s">
        <v>82</v>
      </c>
      <c r="E22" s="153" t="s">
        <v>155</v>
      </c>
      <c r="F22" s="153" t="s">
        <v>189</v>
      </c>
      <c r="G22" s="153" t="s">
        <v>190</v>
      </c>
      <c r="H22" s="156">
        <v>300000</v>
      </c>
      <c r="I22" s="65">
        <v>300000</v>
      </c>
      <c r="J22" s="65">
        <v>75000</v>
      </c>
      <c r="K22" s="153"/>
      <c r="L22" s="65">
        <v>225000</v>
      </c>
      <c r="M22" s="153"/>
      <c r="N22" s="65"/>
      <c r="O22" s="65"/>
      <c r="P22" s="153"/>
      <c r="Q22" s="65"/>
      <c r="R22" s="65"/>
      <c r="S22" s="65"/>
      <c r="T22" s="65"/>
      <c r="U22" s="65"/>
      <c r="V22" s="65"/>
      <c r="W22" s="65"/>
    </row>
    <row r="23" ht="20.25" customHeight="1" spans="1:23">
      <c r="A23" s="153" t="str">
        <f t="shared" si="0"/>
        <v>       云南省玉溪工业财贸学校</v>
      </c>
      <c r="B23" s="153" t="s">
        <v>185</v>
      </c>
      <c r="C23" s="153" t="s">
        <v>186</v>
      </c>
      <c r="D23" s="153" t="s">
        <v>82</v>
      </c>
      <c r="E23" s="153" t="s">
        <v>155</v>
      </c>
      <c r="F23" s="153" t="s">
        <v>191</v>
      </c>
      <c r="G23" s="153" t="s">
        <v>192</v>
      </c>
      <c r="H23" s="156">
        <v>600000</v>
      </c>
      <c r="I23" s="65">
        <v>600000</v>
      </c>
      <c r="J23" s="65">
        <v>150000</v>
      </c>
      <c r="K23" s="153"/>
      <c r="L23" s="65">
        <v>450000</v>
      </c>
      <c r="M23" s="153"/>
      <c r="N23" s="65"/>
      <c r="O23" s="65"/>
      <c r="P23" s="153"/>
      <c r="Q23" s="65"/>
      <c r="R23" s="65"/>
      <c r="S23" s="65"/>
      <c r="T23" s="65"/>
      <c r="U23" s="65"/>
      <c r="V23" s="65"/>
      <c r="W23" s="65"/>
    </row>
    <row r="24" ht="20.25" customHeight="1" spans="1:23">
      <c r="A24" s="153" t="str">
        <f t="shared" si="0"/>
        <v>       云南省玉溪工业财贸学校</v>
      </c>
      <c r="B24" s="153" t="s">
        <v>185</v>
      </c>
      <c r="C24" s="153" t="s">
        <v>186</v>
      </c>
      <c r="D24" s="153" t="s">
        <v>82</v>
      </c>
      <c r="E24" s="153" t="s">
        <v>155</v>
      </c>
      <c r="F24" s="153" t="s">
        <v>193</v>
      </c>
      <c r="G24" s="153" t="s">
        <v>194</v>
      </c>
      <c r="H24" s="156">
        <v>600000</v>
      </c>
      <c r="I24" s="65">
        <v>600000</v>
      </c>
      <c r="J24" s="65">
        <v>150000</v>
      </c>
      <c r="K24" s="153"/>
      <c r="L24" s="65">
        <v>450000</v>
      </c>
      <c r="M24" s="153"/>
      <c r="N24" s="65"/>
      <c r="O24" s="65"/>
      <c r="P24" s="153"/>
      <c r="Q24" s="65"/>
      <c r="R24" s="65"/>
      <c r="S24" s="65"/>
      <c r="T24" s="65"/>
      <c r="U24" s="65"/>
      <c r="V24" s="65"/>
      <c r="W24" s="65"/>
    </row>
    <row r="25" ht="20.25" customHeight="1" spans="1:23">
      <c r="A25" s="153" t="str">
        <f t="shared" si="0"/>
        <v>       云南省玉溪工业财贸学校</v>
      </c>
      <c r="B25" s="153" t="s">
        <v>185</v>
      </c>
      <c r="C25" s="153" t="s">
        <v>186</v>
      </c>
      <c r="D25" s="153" t="s">
        <v>82</v>
      </c>
      <c r="E25" s="153" t="s">
        <v>155</v>
      </c>
      <c r="F25" s="153" t="s">
        <v>195</v>
      </c>
      <c r="G25" s="153" t="s">
        <v>196</v>
      </c>
      <c r="H25" s="156">
        <v>50000</v>
      </c>
      <c r="I25" s="65">
        <v>50000</v>
      </c>
      <c r="J25" s="65">
        <v>12500</v>
      </c>
      <c r="K25" s="153"/>
      <c r="L25" s="65">
        <v>37500</v>
      </c>
      <c r="M25" s="153"/>
      <c r="N25" s="65"/>
      <c r="O25" s="65"/>
      <c r="P25" s="153"/>
      <c r="Q25" s="65"/>
      <c r="R25" s="65"/>
      <c r="S25" s="65"/>
      <c r="T25" s="65"/>
      <c r="U25" s="65"/>
      <c r="V25" s="65"/>
      <c r="W25" s="65"/>
    </row>
    <row r="26" ht="20.25" customHeight="1" spans="1:23">
      <c r="A26" s="153" t="str">
        <f t="shared" si="0"/>
        <v>       云南省玉溪工业财贸学校</v>
      </c>
      <c r="B26" s="153" t="s">
        <v>185</v>
      </c>
      <c r="C26" s="153" t="s">
        <v>186</v>
      </c>
      <c r="D26" s="153" t="s">
        <v>82</v>
      </c>
      <c r="E26" s="153" t="s">
        <v>155</v>
      </c>
      <c r="F26" s="153" t="s">
        <v>197</v>
      </c>
      <c r="G26" s="153" t="s">
        <v>198</v>
      </c>
      <c r="H26" s="156">
        <v>5500000</v>
      </c>
      <c r="I26" s="65">
        <v>5500000</v>
      </c>
      <c r="J26" s="65">
        <v>59000</v>
      </c>
      <c r="K26" s="153"/>
      <c r="L26" s="65">
        <v>5441000</v>
      </c>
      <c r="M26" s="153"/>
      <c r="N26" s="65"/>
      <c r="O26" s="65"/>
      <c r="P26" s="153"/>
      <c r="Q26" s="65"/>
      <c r="R26" s="65"/>
      <c r="S26" s="65"/>
      <c r="T26" s="65"/>
      <c r="U26" s="65"/>
      <c r="V26" s="65"/>
      <c r="W26" s="65"/>
    </row>
    <row r="27" ht="20.25" customHeight="1" spans="1:23">
      <c r="A27" s="153" t="str">
        <f t="shared" si="0"/>
        <v>       云南省玉溪工业财贸学校</v>
      </c>
      <c r="B27" s="153" t="s">
        <v>185</v>
      </c>
      <c r="C27" s="153" t="s">
        <v>186</v>
      </c>
      <c r="D27" s="153" t="s">
        <v>82</v>
      </c>
      <c r="E27" s="153" t="s">
        <v>155</v>
      </c>
      <c r="F27" s="153" t="s">
        <v>199</v>
      </c>
      <c r="G27" s="153" t="s">
        <v>200</v>
      </c>
      <c r="H27" s="156">
        <v>892000</v>
      </c>
      <c r="I27" s="65">
        <v>892000</v>
      </c>
      <c r="J27" s="65">
        <v>223000</v>
      </c>
      <c r="K27" s="153"/>
      <c r="L27" s="65">
        <v>669000</v>
      </c>
      <c r="M27" s="153"/>
      <c r="N27" s="65"/>
      <c r="O27" s="65"/>
      <c r="P27" s="153"/>
      <c r="Q27" s="65"/>
      <c r="R27" s="65"/>
      <c r="S27" s="65"/>
      <c r="T27" s="65"/>
      <c r="U27" s="65"/>
      <c r="V27" s="65"/>
      <c r="W27" s="65"/>
    </row>
    <row r="28" ht="20.25" customHeight="1" spans="1:23">
      <c r="A28" s="153" t="str">
        <f t="shared" si="0"/>
        <v>       云南省玉溪工业财贸学校</v>
      </c>
      <c r="B28" s="153" t="s">
        <v>185</v>
      </c>
      <c r="C28" s="153" t="s">
        <v>186</v>
      </c>
      <c r="D28" s="153" t="s">
        <v>82</v>
      </c>
      <c r="E28" s="153" t="s">
        <v>155</v>
      </c>
      <c r="F28" s="153" t="s">
        <v>201</v>
      </c>
      <c r="G28" s="153" t="s">
        <v>202</v>
      </c>
      <c r="H28" s="156">
        <v>500000</v>
      </c>
      <c r="I28" s="65">
        <v>500000</v>
      </c>
      <c r="J28" s="65">
        <v>125000</v>
      </c>
      <c r="K28" s="153"/>
      <c r="L28" s="65">
        <v>375000</v>
      </c>
      <c r="M28" s="153"/>
      <c r="N28" s="65"/>
      <c r="O28" s="65"/>
      <c r="P28" s="153"/>
      <c r="Q28" s="65"/>
      <c r="R28" s="65"/>
      <c r="S28" s="65"/>
      <c r="T28" s="65"/>
      <c r="U28" s="65"/>
      <c r="V28" s="65"/>
      <c r="W28" s="65"/>
    </row>
    <row r="29" ht="20.25" customHeight="1" spans="1:23">
      <c r="A29" s="153" t="str">
        <f t="shared" si="0"/>
        <v>       云南省玉溪工业财贸学校</v>
      </c>
      <c r="B29" s="153" t="s">
        <v>185</v>
      </c>
      <c r="C29" s="153" t="s">
        <v>186</v>
      </c>
      <c r="D29" s="153" t="s">
        <v>82</v>
      </c>
      <c r="E29" s="153" t="s">
        <v>155</v>
      </c>
      <c r="F29" s="153" t="s">
        <v>203</v>
      </c>
      <c r="G29" s="153" t="s">
        <v>204</v>
      </c>
      <c r="H29" s="156">
        <v>50000</v>
      </c>
      <c r="I29" s="65">
        <v>50000</v>
      </c>
      <c r="J29" s="65">
        <v>12500</v>
      </c>
      <c r="K29" s="153"/>
      <c r="L29" s="65">
        <v>37500</v>
      </c>
      <c r="M29" s="153"/>
      <c r="N29" s="65"/>
      <c r="O29" s="65"/>
      <c r="P29" s="153"/>
      <c r="Q29" s="65"/>
      <c r="R29" s="65"/>
      <c r="S29" s="65"/>
      <c r="T29" s="65"/>
      <c r="U29" s="65"/>
      <c r="V29" s="65"/>
      <c r="W29" s="65"/>
    </row>
    <row r="30" ht="20.25" customHeight="1" spans="1:23">
      <c r="A30" s="153" t="str">
        <f t="shared" si="0"/>
        <v>       云南省玉溪工业财贸学校</v>
      </c>
      <c r="B30" s="153" t="s">
        <v>185</v>
      </c>
      <c r="C30" s="153" t="s">
        <v>186</v>
      </c>
      <c r="D30" s="153" t="s">
        <v>82</v>
      </c>
      <c r="E30" s="153" t="s">
        <v>155</v>
      </c>
      <c r="F30" s="153" t="s">
        <v>205</v>
      </c>
      <c r="G30" s="153" t="s">
        <v>206</v>
      </c>
      <c r="H30" s="156">
        <v>300000</v>
      </c>
      <c r="I30" s="65">
        <v>300000</v>
      </c>
      <c r="J30" s="65">
        <v>75000</v>
      </c>
      <c r="K30" s="153"/>
      <c r="L30" s="65">
        <v>225000</v>
      </c>
      <c r="M30" s="153"/>
      <c r="N30" s="65"/>
      <c r="O30" s="65"/>
      <c r="P30" s="153"/>
      <c r="Q30" s="65"/>
      <c r="R30" s="65"/>
      <c r="S30" s="65"/>
      <c r="T30" s="65"/>
      <c r="U30" s="65"/>
      <c r="V30" s="65"/>
      <c r="W30" s="65"/>
    </row>
    <row r="31" ht="20.25" customHeight="1" spans="1:23">
      <c r="A31" s="153" t="str">
        <f t="shared" si="0"/>
        <v>       云南省玉溪工业财贸学校</v>
      </c>
      <c r="B31" s="153" t="s">
        <v>185</v>
      </c>
      <c r="C31" s="153" t="s">
        <v>186</v>
      </c>
      <c r="D31" s="153" t="s">
        <v>82</v>
      </c>
      <c r="E31" s="153" t="s">
        <v>155</v>
      </c>
      <c r="F31" s="153" t="s">
        <v>207</v>
      </c>
      <c r="G31" s="153" t="s">
        <v>208</v>
      </c>
      <c r="H31" s="156">
        <v>369000</v>
      </c>
      <c r="I31" s="65">
        <v>369000</v>
      </c>
      <c r="J31" s="65">
        <v>81000</v>
      </c>
      <c r="K31" s="153"/>
      <c r="L31" s="65">
        <v>288000</v>
      </c>
      <c r="M31" s="153"/>
      <c r="N31" s="65"/>
      <c r="O31" s="65"/>
      <c r="P31" s="153"/>
      <c r="Q31" s="65"/>
      <c r="R31" s="65"/>
      <c r="S31" s="65"/>
      <c r="T31" s="65"/>
      <c r="U31" s="65"/>
      <c r="V31" s="65"/>
      <c r="W31" s="65"/>
    </row>
    <row r="32" ht="20.25" customHeight="1" spans="1:23">
      <c r="A32" s="153" t="str">
        <f t="shared" si="0"/>
        <v>       云南省玉溪工业财贸学校</v>
      </c>
      <c r="B32" s="153" t="s">
        <v>185</v>
      </c>
      <c r="C32" s="153" t="s">
        <v>186</v>
      </c>
      <c r="D32" s="153" t="s">
        <v>82</v>
      </c>
      <c r="E32" s="153" t="s">
        <v>155</v>
      </c>
      <c r="F32" s="153" t="s">
        <v>209</v>
      </c>
      <c r="G32" s="153" t="s">
        <v>210</v>
      </c>
      <c r="H32" s="156">
        <v>668000</v>
      </c>
      <c r="I32" s="65">
        <v>668000</v>
      </c>
      <c r="J32" s="65">
        <v>167000</v>
      </c>
      <c r="K32" s="153"/>
      <c r="L32" s="65">
        <v>501000</v>
      </c>
      <c r="M32" s="153"/>
      <c r="N32" s="65"/>
      <c r="O32" s="65"/>
      <c r="P32" s="153"/>
      <c r="Q32" s="65"/>
      <c r="R32" s="65"/>
      <c r="S32" s="65"/>
      <c r="T32" s="65"/>
      <c r="U32" s="65"/>
      <c r="V32" s="65"/>
      <c r="W32" s="65"/>
    </row>
    <row r="33" ht="20.25" customHeight="1" spans="1:23">
      <c r="A33" s="153" t="str">
        <f t="shared" si="0"/>
        <v>       云南省玉溪工业财贸学校</v>
      </c>
      <c r="B33" s="153" t="s">
        <v>185</v>
      </c>
      <c r="C33" s="153" t="s">
        <v>186</v>
      </c>
      <c r="D33" s="153" t="s">
        <v>82</v>
      </c>
      <c r="E33" s="153" t="s">
        <v>155</v>
      </c>
      <c r="F33" s="153" t="s">
        <v>211</v>
      </c>
      <c r="G33" s="153" t="s">
        <v>212</v>
      </c>
      <c r="H33" s="156">
        <v>400000</v>
      </c>
      <c r="I33" s="65">
        <v>400000</v>
      </c>
      <c r="J33" s="65">
        <v>100000</v>
      </c>
      <c r="K33" s="153"/>
      <c r="L33" s="65">
        <v>300000</v>
      </c>
      <c r="M33" s="153"/>
      <c r="N33" s="65"/>
      <c r="O33" s="65"/>
      <c r="P33" s="153"/>
      <c r="Q33" s="65"/>
      <c r="R33" s="65"/>
      <c r="S33" s="65"/>
      <c r="T33" s="65"/>
      <c r="U33" s="65"/>
      <c r="V33" s="65"/>
      <c r="W33" s="65"/>
    </row>
    <row r="34" ht="20.25" customHeight="1" spans="1:23">
      <c r="A34" s="153" t="str">
        <f t="shared" si="0"/>
        <v>       云南省玉溪工业财贸学校</v>
      </c>
      <c r="B34" s="153" t="s">
        <v>185</v>
      </c>
      <c r="C34" s="153" t="s">
        <v>186</v>
      </c>
      <c r="D34" s="153" t="s">
        <v>82</v>
      </c>
      <c r="E34" s="153" t="s">
        <v>155</v>
      </c>
      <c r="F34" s="153" t="s">
        <v>213</v>
      </c>
      <c r="G34" s="153" t="s">
        <v>214</v>
      </c>
      <c r="H34" s="156">
        <v>211800</v>
      </c>
      <c r="I34" s="65">
        <v>211800</v>
      </c>
      <c r="J34" s="65">
        <v>52950</v>
      </c>
      <c r="K34" s="153"/>
      <c r="L34" s="65">
        <v>158850</v>
      </c>
      <c r="M34" s="153"/>
      <c r="N34" s="65"/>
      <c r="O34" s="65"/>
      <c r="P34" s="153"/>
      <c r="Q34" s="65"/>
      <c r="R34" s="65"/>
      <c r="S34" s="65"/>
      <c r="T34" s="65"/>
      <c r="U34" s="65"/>
      <c r="V34" s="65"/>
      <c r="W34" s="65"/>
    </row>
    <row r="35" ht="20.25" customHeight="1" spans="1:23">
      <c r="A35" s="153" t="str">
        <f t="shared" si="0"/>
        <v>       云南省玉溪工业财贸学校</v>
      </c>
      <c r="B35" s="153" t="s">
        <v>215</v>
      </c>
      <c r="C35" s="153" t="s">
        <v>216</v>
      </c>
      <c r="D35" s="153" t="s">
        <v>82</v>
      </c>
      <c r="E35" s="153" t="s">
        <v>155</v>
      </c>
      <c r="F35" s="153" t="s">
        <v>217</v>
      </c>
      <c r="G35" s="153" t="s">
        <v>218</v>
      </c>
      <c r="H35" s="156">
        <v>26200</v>
      </c>
      <c r="I35" s="65">
        <v>26200</v>
      </c>
      <c r="J35" s="65"/>
      <c r="K35" s="153"/>
      <c r="L35" s="65">
        <v>26200</v>
      </c>
      <c r="M35" s="153"/>
      <c r="N35" s="65"/>
      <c r="O35" s="65"/>
      <c r="P35" s="153"/>
      <c r="Q35" s="65"/>
      <c r="R35" s="65"/>
      <c r="S35" s="65"/>
      <c r="T35" s="65"/>
      <c r="U35" s="65"/>
      <c r="V35" s="65"/>
      <c r="W35" s="65"/>
    </row>
    <row r="36" ht="20.25" customHeight="1" spans="1:23">
      <c r="A36" s="153" t="str">
        <f t="shared" si="0"/>
        <v>       云南省玉溪工业财贸学校</v>
      </c>
      <c r="B36" s="153" t="s">
        <v>219</v>
      </c>
      <c r="C36" s="153" t="s">
        <v>130</v>
      </c>
      <c r="D36" s="153" t="s">
        <v>82</v>
      </c>
      <c r="E36" s="153" t="s">
        <v>155</v>
      </c>
      <c r="F36" s="153" t="s">
        <v>220</v>
      </c>
      <c r="G36" s="153" t="s">
        <v>130</v>
      </c>
      <c r="H36" s="156">
        <v>90000</v>
      </c>
      <c r="I36" s="65">
        <v>90000</v>
      </c>
      <c r="J36" s="65"/>
      <c r="K36" s="153"/>
      <c r="L36" s="65">
        <v>90000</v>
      </c>
      <c r="M36" s="153"/>
      <c r="N36" s="65"/>
      <c r="O36" s="65"/>
      <c r="P36" s="153"/>
      <c r="Q36" s="65"/>
      <c r="R36" s="65"/>
      <c r="S36" s="65"/>
      <c r="T36" s="65"/>
      <c r="U36" s="65"/>
      <c r="V36" s="65"/>
      <c r="W36" s="65"/>
    </row>
    <row r="37" ht="20.25" customHeight="1" spans="1:23">
      <c r="A37" s="153" t="str">
        <f t="shared" si="0"/>
        <v>       云南省玉溪工业财贸学校</v>
      </c>
      <c r="B37" s="153" t="s">
        <v>221</v>
      </c>
      <c r="C37" s="153" t="s">
        <v>222</v>
      </c>
      <c r="D37" s="153" t="s">
        <v>82</v>
      </c>
      <c r="E37" s="153" t="s">
        <v>155</v>
      </c>
      <c r="F37" s="153" t="s">
        <v>223</v>
      </c>
      <c r="G37" s="153" t="s">
        <v>222</v>
      </c>
      <c r="H37" s="156">
        <v>800000</v>
      </c>
      <c r="I37" s="65">
        <v>800000</v>
      </c>
      <c r="J37" s="65"/>
      <c r="K37" s="153"/>
      <c r="L37" s="65">
        <v>800000</v>
      </c>
      <c r="M37" s="153"/>
      <c r="N37" s="65"/>
      <c r="O37" s="65"/>
      <c r="P37" s="153"/>
      <c r="Q37" s="65"/>
      <c r="R37" s="65"/>
      <c r="S37" s="65"/>
      <c r="T37" s="65"/>
      <c r="U37" s="65"/>
      <c r="V37" s="65"/>
      <c r="W37" s="65"/>
    </row>
    <row r="38" ht="20.25" customHeight="1" spans="1:23">
      <c r="A38" s="153" t="str">
        <f t="shared" si="0"/>
        <v>       云南省玉溪工业财贸学校</v>
      </c>
      <c r="B38" s="153" t="s">
        <v>224</v>
      </c>
      <c r="C38" s="153" t="s">
        <v>225</v>
      </c>
      <c r="D38" s="153" t="s">
        <v>82</v>
      </c>
      <c r="E38" s="153" t="s">
        <v>155</v>
      </c>
      <c r="F38" s="153" t="s">
        <v>165</v>
      </c>
      <c r="G38" s="153" t="s">
        <v>166</v>
      </c>
      <c r="H38" s="156">
        <v>350000</v>
      </c>
      <c r="I38" s="65">
        <v>350000</v>
      </c>
      <c r="J38" s="65"/>
      <c r="K38" s="153"/>
      <c r="L38" s="65">
        <v>350000</v>
      </c>
      <c r="M38" s="153"/>
      <c r="N38" s="65"/>
      <c r="O38" s="65"/>
      <c r="P38" s="153"/>
      <c r="Q38" s="65"/>
      <c r="R38" s="65"/>
      <c r="S38" s="65"/>
      <c r="T38" s="65"/>
      <c r="U38" s="65"/>
      <c r="V38" s="65"/>
      <c r="W38" s="65"/>
    </row>
    <row r="39" ht="20.25" customHeight="1" spans="1:23">
      <c r="A39" s="153" t="str">
        <f t="shared" si="0"/>
        <v>       云南省玉溪工业财贸学校</v>
      </c>
      <c r="B39" s="153" t="s">
        <v>226</v>
      </c>
      <c r="C39" s="153" t="s">
        <v>227</v>
      </c>
      <c r="D39" s="153" t="s">
        <v>82</v>
      </c>
      <c r="E39" s="153" t="s">
        <v>155</v>
      </c>
      <c r="F39" s="153" t="s">
        <v>160</v>
      </c>
      <c r="G39" s="153" t="s">
        <v>161</v>
      </c>
      <c r="H39" s="156">
        <v>32851000</v>
      </c>
      <c r="I39" s="65">
        <v>32851000</v>
      </c>
      <c r="J39" s="65">
        <v>32851000</v>
      </c>
      <c r="K39" s="153"/>
      <c r="L39" s="65"/>
      <c r="M39" s="153"/>
      <c r="N39" s="65"/>
      <c r="O39" s="65"/>
      <c r="P39" s="153"/>
      <c r="Q39" s="65"/>
      <c r="R39" s="65"/>
      <c r="S39" s="65"/>
      <c r="T39" s="65"/>
      <c r="U39" s="65"/>
      <c r="V39" s="65"/>
      <c r="W39" s="65"/>
    </row>
    <row r="40" ht="20.25" customHeight="1" spans="1:23">
      <c r="A40" s="153" t="str">
        <f t="shared" si="0"/>
        <v>       云南省玉溪工业财贸学校</v>
      </c>
      <c r="B40" s="153" t="s">
        <v>228</v>
      </c>
      <c r="C40" s="153" t="s">
        <v>229</v>
      </c>
      <c r="D40" s="153" t="s">
        <v>82</v>
      </c>
      <c r="E40" s="153" t="s">
        <v>155</v>
      </c>
      <c r="F40" s="153" t="s">
        <v>160</v>
      </c>
      <c r="G40" s="153" t="s">
        <v>161</v>
      </c>
      <c r="H40" s="156">
        <v>16625000</v>
      </c>
      <c r="I40" s="65">
        <v>16625000</v>
      </c>
      <c r="J40" s="65"/>
      <c r="K40" s="153"/>
      <c r="L40" s="65">
        <v>16625000</v>
      </c>
      <c r="M40" s="153"/>
      <c r="N40" s="65"/>
      <c r="O40" s="65"/>
      <c r="P40" s="153"/>
      <c r="Q40" s="65"/>
      <c r="R40" s="65"/>
      <c r="S40" s="65"/>
      <c r="T40" s="65"/>
      <c r="U40" s="65"/>
      <c r="V40" s="65"/>
      <c r="W40" s="65"/>
    </row>
    <row r="41" ht="20.25" customHeight="1" spans="1:23">
      <c r="A41" s="153" t="str">
        <f t="shared" si="0"/>
        <v>       云南省玉溪工业财贸学校</v>
      </c>
      <c r="B41" s="153" t="s">
        <v>230</v>
      </c>
      <c r="C41" s="153" t="s">
        <v>231</v>
      </c>
      <c r="D41" s="153" t="s">
        <v>82</v>
      </c>
      <c r="E41" s="153" t="s">
        <v>155</v>
      </c>
      <c r="F41" s="153" t="s">
        <v>160</v>
      </c>
      <c r="G41" s="153" t="s">
        <v>161</v>
      </c>
      <c r="H41" s="156">
        <v>10000000</v>
      </c>
      <c r="I41" s="65"/>
      <c r="J41" s="65"/>
      <c r="K41" s="153"/>
      <c r="L41" s="65"/>
      <c r="M41" s="153"/>
      <c r="N41" s="65"/>
      <c r="O41" s="65"/>
      <c r="P41" s="153"/>
      <c r="Q41" s="65">
        <v>10000000</v>
      </c>
      <c r="R41" s="65"/>
      <c r="S41" s="65"/>
      <c r="T41" s="65"/>
      <c r="U41" s="65"/>
      <c r="V41" s="65"/>
      <c r="W41" s="65"/>
    </row>
    <row r="42" ht="20.25" customHeight="1" spans="1:23">
      <c r="A42" s="153" t="str">
        <f t="shared" si="0"/>
        <v>       云南省玉溪工业财贸学校</v>
      </c>
      <c r="B42" s="153" t="s">
        <v>232</v>
      </c>
      <c r="C42" s="153" t="s">
        <v>233</v>
      </c>
      <c r="D42" s="153" t="s">
        <v>82</v>
      </c>
      <c r="E42" s="153" t="s">
        <v>155</v>
      </c>
      <c r="F42" s="153" t="s">
        <v>187</v>
      </c>
      <c r="G42" s="153" t="s">
        <v>188</v>
      </c>
      <c r="H42" s="156">
        <v>20000</v>
      </c>
      <c r="I42" s="65">
        <v>20000</v>
      </c>
      <c r="J42" s="65"/>
      <c r="K42" s="153"/>
      <c r="L42" s="65">
        <v>20000</v>
      </c>
      <c r="M42" s="153"/>
      <c r="N42" s="65"/>
      <c r="O42" s="65"/>
      <c r="P42" s="153"/>
      <c r="Q42" s="65"/>
      <c r="R42" s="65"/>
      <c r="S42" s="65"/>
      <c r="T42" s="65"/>
      <c r="U42" s="65"/>
      <c r="V42" s="65"/>
      <c r="W42" s="65"/>
    </row>
    <row r="43" ht="20.25" customHeight="1" spans="1:23">
      <c r="A43" s="153" t="str">
        <f t="shared" si="0"/>
        <v>       云南省玉溪工业财贸学校</v>
      </c>
      <c r="B43" s="153" t="s">
        <v>234</v>
      </c>
      <c r="C43" s="153" t="s">
        <v>235</v>
      </c>
      <c r="D43" s="153" t="s">
        <v>82</v>
      </c>
      <c r="E43" s="153" t="s">
        <v>155</v>
      </c>
      <c r="F43" s="153" t="s">
        <v>236</v>
      </c>
      <c r="G43" s="153" t="s">
        <v>237</v>
      </c>
      <c r="H43" s="156">
        <v>1200000</v>
      </c>
      <c r="I43" s="65"/>
      <c r="J43" s="65"/>
      <c r="K43" s="153"/>
      <c r="L43" s="65"/>
      <c r="M43" s="153"/>
      <c r="N43" s="65"/>
      <c r="O43" s="65"/>
      <c r="P43" s="153"/>
      <c r="Q43" s="65">
        <v>1200000</v>
      </c>
      <c r="R43" s="65"/>
      <c r="S43" s="65"/>
      <c r="T43" s="65"/>
      <c r="U43" s="65"/>
      <c r="V43" s="65"/>
      <c r="W43" s="65"/>
    </row>
    <row r="44" ht="20.25" customHeight="1" spans="1:23">
      <c r="A44" s="153" t="str">
        <f t="shared" si="0"/>
        <v>       云南省玉溪工业财贸学校</v>
      </c>
      <c r="B44" s="153" t="s">
        <v>238</v>
      </c>
      <c r="C44" s="153" t="s">
        <v>239</v>
      </c>
      <c r="D44" s="153" t="s">
        <v>82</v>
      </c>
      <c r="E44" s="153" t="s">
        <v>155</v>
      </c>
      <c r="F44" s="153" t="s">
        <v>160</v>
      </c>
      <c r="G44" s="153" t="s">
        <v>161</v>
      </c>
      <c r="H44" s="156">
        <v>1032000</v>
      </c>
      <c r="I44" s="65">
        <v>1032000</v>
      </c>
      <c r="J44" s="65">
        <v>1032000</v>
      </c>
      <c r="K44" s="153"/>
      <c r="L44" s="65"/>
      <c r="M44" s="153"/>
      <c r="N44" s="65"/>
      <c r="O44" s="65"/>
      <c r="P44" s="153"/>
      <c r="Q44" s="65"/>
      <c r="R44" s="65"/>
      <c r="S44" s="65"/>
      <c r="T44" s="65"/>
      <c r="U44" s="65"/>
      <c r="V44" s="65"/>
      <c r="W44" s="65"/>
    </row>
    <row r="45" ht="20.25" customHeight="1" spans="1:23">
      <c r="A45" s="153" t="str">
        <f t="shared" si="0"/>
        <v>       云南省玉溪工业财贸学校</v>
      </c>
      <c r="B45" s="153" t="s">
        <v>240</v>
      </c>
      <c r="C45" s="153" t="s">
        <v>241</v>
      </c>
      <c r="D45" s="153" t="s">
        <v>101</v>
      </c>
      <c r="E45" s="153" t="s">
        <v>170</v>
      </c>
      <c r="F45" s="153" t="s">
        <v>242</v>
      </c>
      <c r="G45" s="153" t="s">
        <v>243</v>
      </c>
      <c r="H45" s="156">
        <v>24000</v>
      </c>
      <c r="I45" s="65">
        <v>24000</v>
      </c>
      <c r="J45" s="65"/>
      <c r="K45" s="153"/>
      <c r="L45" s="65">
        <v>24000</v>
      </c>
      <c r="M45" s="153"/>
      <c r="N45" s="65"/>
      <c r="O45" s="65"/>
      <c r="P45" s="153"/>
      <c r="Q45" s="65"/>
      <c r="R45" s="65"/>
      <c r="S45" s="65"/>
      <c r="T45" s="65"/>
      <c r="U45" s="65"/>
      <c r="V45" s="65"/>
      <c r="W45" s="65"/>
    </row>
    <row r="46" ht="20.25" customHeight="1" spans="1:23">
      <c r="A46" s="153" t="str">
        <f t="shared" si="0"/>
        <v>       云南省玉溪工业财贸学校</v>
      </c>
      <c r="B46" s="153" t="s">
        <v>244</v>
      </c>
      <c r="C46" s="153" t="s">
        <v>245</v>
      </c>
      <c r="D46" s="153" t="s">
        <v>93</v>
      </c>
      <c r="E46" s="153" t="s">
        <v>246</v>
      </c>
      <c r="F46" s="153" t="s">
        <v>247</v>
      </c>
      <c r="G46" s="153" t="s">
        <v>248</v>
      </c>
      <c r="H46" s="156">
        <v>1500000</v>
      </c>
      <c r="I46" s="65">
        <v>1500000</v>
      </c>
      <c r="J46" s="65">
        <v>1500000</v>
      </c>
      <c r="K46" s="153"/>
      <c r="L46" s="65"/>
      <c r="M46" s="153"/>
      <c r="N46" s="65"/>
      <c r="O46" s="65"/>
      <c r="P46" s="153"/>
      <c r="Q46" s="65"/>
      <c r="R46" s="65"/>
      <c r="S46" s="65"/>
      <c r="T46" s="65"/>
      <c r="U46" s="65"/>
      <c r="V46" s="65"/>
      <c r="W46" s="65"/>
    </row>
    <row r="47" ht="20.25" customHeight="1" spans="1:23">
      <c r="A47" s="155" t="s">
        <v>30</v>
      </c>
      <c r="B47" s="155"/>
      <c r="C47" s="155"/>
      <c r="D47" s="155"/>
      <c r="E47" s="155"/>
      <c r="F47" s="155"/>
      <c r="G47" s="155"/>
      <c r="H47" s="65">
        <v>164703643.11</v>
      </c>
      <c r="I47" s="65">
        <v>153503643.11</v>
      </c>
      <c r="J47" s="65">
        <v>74878376.28</v>
      </c>
      <c r="K47" s="65"/>
      <c r="L47" s="65">
        <v>78625266.83</v>
      </c>
      <c r="M47" s="65"/>
      <c r="N47" s="65"/>
      <c r="O47" s="65"/>
      <c r="P47" s="65"/>
      <c r="Q47" s="65">
        <v>11200000</v>
      </c>
      <c r="R47" s="65"/>
      <c r="S47" s="65"/>
      <c r="T47" s="65"/>
      <c r="U47" s="65"/>
      <c r="V47" s="65"/>
      <c r="W47" s="65"/>
    </row>
  </sheetData>
  <mergeCells count="17">
    <mergeCell ref="A2:W2"/>
    <mergeCell ref="A3:W3"/>
    <mergeCell ref="A4:V4"/>
    <mergeCell ref="H5:W5"/>
    <mergeCell ref="I6:M6"/>
    <mergeCell ref="N6:P6"/>
    <mergeCell ref="R6:W6"/>
    <mergeCell ref="A47:G47"/>
    <mergeCell ref="A5:A7"/>
    <mergeCell ref="B5:B7"/>
    <mergeCell ref="C5:C7"/>
    <mergeCell ref="D5:D7"/>
    <mergeCell ref="E5:E7"/>
    <mergeCell ref="F5:F7"/>
    <mergeCell ref="G5:G7"/>
    <mergeCell ref="H6:H7"/>
    <mergeCell ref="Q6:Q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3"/>
  <sheetViews>
    <sheetView showZeros="0" topLeftCell="F1" workbookViewId="0">
      <pane ySplit="1" topLeftCell="A2" activePane="bottomLeft" state="frozen"/>
      <selection/>
      <selection pane="bottomLeft" activeCell="F127" sqref="$A127:$XFD12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2"/>
      <c r="E2" s="144"/>
      <c r="F2" s="144"/>
      <c r="G2" s="144"/>
      <c r="H2" s="144"/>
      <c r="K2" s="132"/>
      <c r="N2" s="132"/>
      <c r="O2" s="132"/>
      <c r="P2" s="132"/>
      <c r="U2" s="149"/>
      <c r="W2" s="133" t="s">
        <v>249</v>
      </c>
    </row>
    <row r="3" ht="27.75" customHeight="1" spans="1:23">
      <c r="A3" s="33" t="s">
        <v>250</v>
      </c>
      <c r="B3" s="33"/>
      <c r="C3" s="33"/>
      <c r="D3" s="33"/>
      <c r="E3" s="33"/>
      <c r="F3" s="33"/>
      <c r="G3" s="33"/>
      <c r="H3" s="33"/>
      <c r="I3" s="33"/>
      <c r="J3" s="33"/>
      <c r="K3" s="33"/>
      <c r="L3" s="33"/>
      <c r="M3" s="33"/>
      <c r="N3" s="33"/>
      <c r="O3" s="33"/>
      <c r="P3" s="33"/>
      <c r="Q3" s="33"/>
      <c r="R3" s="33"/>
      <c r="S3" s="33"/>
      <c r="T3" s="33"/>
      <c r="U3" s="33"/>
      <c r="V3" s="33"/>
      <c r="W3" s="33"/>
    </row>
    <row r="4" ht="13.5" customHeight="1" spans="1:23">
      <c r="A4" s="6" t="str">
        <f t="shared" ref="A4:B4" si="0">"单位名称："&amp;"云南省玉溪工业财贸学校"</f>
        <v>单位名称：云南省玉溪工业财贸学校</v>
      </c>
      <c r="B4" s="145" t="str">
        <f t="shared" si="0"/>
        <v>单位名称：云南省玉溪工业财贸学校</v>
      </c>
      <c r="C4" s="145"/>
      <c r="D4" s="145"/>
      <c r="E4" s="145"/>
      <c r="F4" s="145"/>
      <c r="G4" s="145"/>
      <c r="H4" s="145"/>
      <c r="I4" s="145"/>
      <c r="J4" s="8"/>
      <c r="K4" s="8"/>
      <c r="L4" s="8"/>
      <c r="M4" s="8"/>
      <c r="N4" s="8"/>
      <c r="O4" s="8"/>
      <c r="P4" s="8"/>
      <c r="Q4" s="8"/>
      <c r="U4" s="149"/>
      <c r="W4" s="136" t="s">
        <v>2</v>
      </c>
    </row>
    <row r="5" ht="21.75" customHeight="1" spans="1:23">
      <c r="A5" s="10" t="s">
        <v>251</v>
      </c>
      <c r="B5" s="10" t="s">
        <v>135</v>
      </c>
      <c r="C5" s="10" t="s">
        <v>136</v>
      </c>
      <c r="D5" s="10" t="s">
        <v>252</v>
      </c>
      <c r="E5" s="11" t="s">
        <v>137</v>
      </c>
      <c r="F5" s="11" t="s">
        <v>138</v>
      </c>
      <c r="G5" s="11" t="s">
        <v>139</v>
      </c>
      <c r="H5" s="11" t="s">
        <v>140</v>
      </c>
      <c r="I5" s="21" t="s">
        <v>30</v>
      </c>
      <c r="J5" s="21" t="s">
        <v>253</v>
      </c>
      <c r="K5" s="21"/>
      <c r="L5" s="21"/>
      <c r="M5" s="21"/>
      <c r="N5" s="21" t="s">
        <v>142</v>
      </c>
      <c r="O5" s="21"/>
      <c r="P5" s="21"/>
      <c r="Q5" s="11" t="s">
        <v>36</v>
      </c>
      <c r="R5" s="12" t="s">
        <v>254</v>
      </c>
      <c r="S5" s="13"/>
      <c r="T5" s="13"/>
      <c r="U5" s="13"/>
      <c r="V5" s="13"/>
      <c r="W5" s="14"/>
    </row>
    <row r="6" ht="21.75" customHeight="1" spans="1:23">
      <c r="A6" s="15"/>
      <c r="B6" s="15"/>
      <c r="C6" s="15"/>
      <c r="D6" s="15"/>
      <c r="E6" s="16"/>
      <c r="F6" s="16"/>
      <c r="G6" s="16"/>
      <c r="H6" s="16"/>
      <c r="I6" s="21"/>
      <c r="J6" s="148" t="s">
        <v>33</v>
      </c>
      <c r="K6" s="148"/>
      <c r="L6" s="148" t="s">
        <v>34</v>
      </c>
      <c r="M6" s="148" t="s">
        <v>35</v>
      </c>
      <c r="N6" s="11" t="s">
        <v>33</v>
      </c>
      <c r="O6" s="11" t="s">
        <v>34</v>
      </c>
      <c r="P6" s="11" t="s">
        <v>35</v>
      </c>
      <c r="Q6" s="16"/>
      <c r="R6" s="11" t="s">
        <v>32</v>
      </c>
      <c r="S6" s="11" t="s">
        <v>39</v>
      </c>
      <c r="T6" s="11" t="s">
        <v>148</v>
      </c>
      <c r="U6" s="11" t="s">
        <v>41</v>
      </c>
      <c r="V6" s="11" t="s">
        <v>42</v>
      </c>
      <c r="W6" s="11" t="s">
        <v>43</v>
      </c>
    </row>
    <row r="7" ht="40.5" customHeight="1" spans="1:23">
      <c r="A7" s="18"/>
      <c r="B7" s="18"/>
      <c r="C7" s="18"/>
      <c r="D7" s="18"/>
      <c r="E7" s="19"/>
      <c r="F7" s="19"/>
      <c r="G7" s="19"/>
      <c r="H7" s="19"/>
      <c r="I7" s="21"/>
      <c r="J7" s="148" t="s">
        <v>32</v>
      </c>
      <c r="K7" s="148" t="s">
        <v>255</v>
      </c>
      <c r="L7" s="148"/>
      <c r="M7" s="148"/>
      <c r="N7" s="19"/>
      <c r="O7" s="19"/>
      <c r="P7" s="19"/>
      <c r="Q7" s="19"/>
      <c r="R7" s="19"/>
      <c r="S7" s="19"/>
      <c r="T7" s="19"/>
      <c r="U7" s="20"/>
      <c r="V7" s="19"/>
      <c r="W7" s="19"/>
    </row>
    <row r="8" ht="15" customHeight="1" spans="1:23">
      <c r="A8" s="146">
        <v>1</v>
      </c>
      <c r="B8" s="146">
        <v>2</v>
      </c>
      <c r="C8" s="146">
        <v>3</v>
      </c>
      <c r="D8" s="146">
        <v>4</v>
      </c>
      <c r="E8" s="146">
        <v>5</v>
      </c>
      <c r="F8" s="146">
        <v>6</v>
      </c>
      <c r="G8" s="146">
        <v>7</v>
      </c>
      <c r="H8" s="146">
        <v>8</v>
      </c>
      <c r="I8" s="146">
        <v>9</v>
      </c>
      <c r="J8" s="146">
        <v>10</v>
      </c>
      <c r="K8" s="146">
        <v>11</v>
      </c>
      <c r="L8" s="146">
        <v>12</v>
      </c>
      <c r="M8" s="146">
        <v>13</v>
      </c>
      <c r="N8" s="146">
        <v>14</v>
      </c>
      <c r="O8" s="146">
        <v>15</v>
      </c>
      <c r="P8" s="146">
        <v>16</v>
      </c>
      <c r="Q8" s="146">
        <v>17</v>
      </c>
      <c r="R8" s="146">
        <v>18</v>
      </c>
      <c r="S8" s="146">
        <v>19</v>
      </c>
      <c r="T8" s="146">
        <v>20</v>
      </c>
      <c r="U8" s="146">
        <v>21</v>
      </c>
      <c r="V8" s="146">
        <v>22</v>
      </c>
      <c r="W8" s="146">
        <v>23</v>
      </c>
    </row>
    <row r="9" ht="32.9" customHeight="1" spans="1:23">
      <c r="A9" s="27"/>
      <c r="B9" s="147"/>
      <c r="C9" s="27" t="s">
        <v>256</v>
      </c>
      <c r="D9" s="27"/>
      <c r="E9" s="27"/>
      <c r="F9" s="27"/>
      <c r="G9" s="27"/>
      <c r="H9" s="27"/>
      <c r="I9" s="46">
        <v>731280</v>
      </c>
      <c r="J9" s="46">
        <v>221080</v>
      </c>
      <c r="K9" s="46">
        <v>221080</v>
      </c>
      <c r="L9" s="46"/>
      <c r="M9" s="46"/>
      <c r="N9" s="46">
        <v>510200</v>
      </c>
      <c r="O9" s="46"/>
      <c r="P9" s="46"/>
      <c r="Q9" s="46"/>
      <c r="R9" s="46"/>
      <c r="S9" s="46"/>
      <c r="T9" s="46"/>
      <c r="U9" s="46"/>
      <c r="V9" s="46"/>
      <c r="W9" s="46"/>
    </row>
    <row r="10" ht="32.9" customHeight="1" spans="1:23">
      <c r="A10" s="27" t="s">
        <v>257</v>
      </c>
      <c r="B10" s="147" t="s">
        <v>258</v>
      </c>
      <c r="C10" s="27" t="s">
        <v>256</v>
      </c>
      <c r="D10" s="27" t="s">
        <v>64</v>
      </c>
      <c r="E10" s="27" t="s">
        <v>82</v>
      </c>
      <c r="F10" s="27" t="s">
        <v>155</v>
      </c>
      <c r="G10" s="27" t="s">
        <v>259</v>
      </c>
      <c r="H10" s="27" t="s">
        <v>260</v>
      </c>
      <c r="I10" s="46">
        <v>269740</v>
      </c>
      <c r="J10" s="46">
        <v>142840</v>
      </c>
      <c r="K10" s="46">
        <v>142840</v>
      </c>
      <c r="L10" s="46"/>
      <c r="M10" s="46"/>
      <c r="N10" s="46">
        <v>126900</v>
      </c>
      <c r="O10" s="46"/>
      <c r="P10" s="46"/>
      <c r="Q10" s="46"/>
      <c r="R10" s="46"/>
      <c r="S10" s="46"/>
      <c r="T10" s="46"/>
      <c r="U10" s="46"/>
      <c r="V10" s="46"/>
      <c r="W10" s="46"/>
    </row>
    <row r="11" ht="32.9" customHeight="1" spans="1:23">
      <c r="A11" s="27" t="s">
        <v>257</v>
      </c>
      <c r="B11" s="147" t="s">
        <v>258</v>
      </c>
      <c r="C11" s="27" t="s">
        <v>256</v>
      </c>
      <c r="D11" s="27" t="s">
        <v>64</v>
      </c>
      <c r="E11" s="27" t="s">
        <v>83</v>
      </c>
      <c r="F11" s="27" t="s">
        <v>261</v>
      </c>
      <c r="G11" s="27" t="s">
        <v>259</v>
      </c>
      <c r="H11" s="27" t="s">
        <v>260</v>
      </c>
      <c r="I11" s="46">
        <v>461540</v>
      </c>
      <c r="J11" s="46">
        <v>78240</v>
      </c>
      <c r="K11" s="46">
        <v>78240</v>
      </c>
      <c r="L11" s="46"/>
      <c r="M11" s="46"/>
      <c r="N11" s="46">
        <v>383300</v>
      </c>
      <c r="O11" s="46"/>
      <c r="P11" s="46"/>
      <c r="Q11" s="46"/>
      <c r="R11" s="46"/>
      <c r="S11" s="46"/>
      <c r="T11" s="46"/>
      <c r="U11" s="46"/>
      <c r="V11" s="46"/>
      <c r="W11" s="46"/>
    </row>
    <row r="12" ht="32.9" customHeight="1" spans="1:23">
      <c r="A12" s="27"/>
      <c r="B12" s="27"/>
      <c r="C12" s="27" t="s">
        <v>262</v>
      </c>
      <c r="D12" s="27"/>
      <c r="E12" s="27"/>
      <c r="F12" s="27"/>
      <c r="G12" s="27"/>
      <c r="H12" s="27"/>
      <c r="I12" s="46">
        <v>7517771.44</v>
      </c>
      <c r="J12" s="46">
        <v>1107220</v>
      </c>
      <c r="K12" s="46">
        <v>1107220</v>
      </c>
      <c r="L12" s="46"/>
      <c r="M12" s="46"/>
      <c r="N12" s="46">
        <v>6410551.44</v>
      </c>
      <c r="O12" s="46"/>
      <c r="P12" s="46"/>
      <c r="Q12" s="46"/>
      <c r="R12" s="46"/>
      <c r="S12" s="46"/>
      <c r="T12" s="46"/>
      <c r="U12" s="46"/>
      <c r="V12" s="46"/>
      <c r="W12" s="46"/>
    </row>
    <row r="13" ht="32.9" customHeight="1" spans="1:23">
      <c r="A13" s="27" t="s">
        <v>257</v>
      </c>
      <c r="B13" s="147" t="s">
        <v>263</v>
      </c>
      <c r="C13" s="27" t="s">
        <v>262</v>
      </c>
      <c r="D13" s="27" t="s">
        <v>64</v>
      </c>
      <c r="E13" s="27" t="s">
        <v>82</v>
      </c>
      <c r="F13" s="27" t="s">
        <v>155</v>
      </c>
      <c r="G13" s="27" t="s">
        <v>187</v>
      </c>
      <c r="H13" s="27" t="s">
        <v>188</v>
      </c>
      <c r="I13" s="46">
        <v>4290553.73</v>
      </c>
      <c r="J13" s="46">
        <v>1107220</v>
      </c>
      <c r="K13" s="46">
        <v>1107220</v>
      </c>
      <c r="L13" s="46"/>
      <c r="M13" s="46"/>
      <c r="N13" s="46">
        <v>3183333.73</v>
      </c>
      <c r="O13" s="46"/>
      <c r="P13" s="46"/>
      <c r="Q13" s="46"/>
      <c r="R13" s="46"/>
      <c r="S13" s="46"/>
      <c r="T13" s="46"/>
      <c r="U13" s="46"/>
      <c r="V13" s="46"/>
      <c r="W13" s="46"/>
    </row>
    <row r="14" ht="32.9" customHeight="1" spans="1:23">
      <c r="A14" s="27" t="s">
        <v>257</v>
      </c>
      <c r="B14" s="147" t="s">
        <v>263</v>
      </c>
      <c r="C14" s="27" t="s">
        <v>262</v>
      </c>
      <c r="D14" s="27" t="s">
        <v>64</v>
      </c>
      <c r="E14" s="27" t="s">
        <v>82</v>
      </c>
      <c r="F14" s="27" t="s">
        <v>155</v>
      </c>
      <c r="G14" s="27" t="s">
        <v>189</v>
      </c>
      <c r="H14" s="27" t="s">
        <v>190</v>
      </c>
      <c r="I14" s="46">
        <v>136520.03</v>
      </c>
      <c r="J14" s="46"/>
      <c r="K14" s="46"/>
      <c r="L14" s="46"/>
      <c r="M14" s="46"/>
      <c r="N14" s="46">
        <v>136520.03</v>
      </c>
      <c r="O14" s="46"/>
      <c r="P14" s="46"/>
      <c r="Q14" s="46"/>
      <c r="R14" s="46"/>
      <c r="S14" s="46"/>
      <c r="T14" s="46"/>
      <c r="U14" s="46"/>
      <c r="V14" s="46"/>
      <c r="W14" s="46"/>
    </row>
    <row r="15" ht="32.9" customHeight="1" spans="1:23">
      <c r="A15" s="27" t="s">
        <v>257</v>
      </c>
      <c r="B15" s="147" t="s">
        <v>263</v>
      </c>
      <c r="C15" s="27" t="s">
        <v>262</v>
      </c>
      <c r="D15" s="27" t="s">
        <v>64</v>
      </c>
      <c r="E15" s="27" t="s">
        <v>82</v>
      </c>
      <c r="F15" s="27" t="s">
        <v>155</v>
      </c>
      <c r="G15" s="27" t="s">
        <v>197</v>
      </c>
      <c r="H15" s="27" t="s">
        <v>198</v>
      </c>
      <c r="I15" s="46">
        <v>266288.3</v>
      </c>
      <c r="J15" s="46"/>
      <c r="K15" s="46"/>
      <c r="L15" s="46"/>
      <c r="M15" s="46"/>
      <c r="N15" s="46">
        <v>266288.3</v>
      </c>
      <c r="O15" s="46"/>
      <c r="P15" s="46"/>
      <c r="Q15" s="46"/>
      <c r="R15" s="46"/>
      <c r="S15" s="46"/>
      <c r="T15" s="46"/>
      <c r="U15" s="46"/>
      <c r="V15" s="46"/>
      <c r="W15" s="46"/>
    </row>
    <row r="16" ht="32.9" customHeight="1" spans="1:23">
      <c r="A16" s="27" t="s">
        <v>257</v>
      </c>
      <c r="B16" s="147" t="s">
        <v>263</v>
      </c>
      <c r="C16" s="27" t="s">
        <v>262</v>
      </c>
      <c r="D16" s="27" t="s">
        <v>64</v>
      </c>
      <c r="E16" s="27" t="s">
        <v>82</v>
      </c>
      <c r="F16" s="27" t="s">
        <v>155</v>
      </c>
      <c r="G16" s="27" t="s">
        <v>199</v>
      </c>
      <c r="H16" s="27" t="s">
        <v>200</v>
      </c>
      <c r="I16" s="46">
        <v>60261.09</v>
      </c>
      <c r="J16" s="46"/>
      <c r="K16" s="46"/>
      <c r="L16" s="46"/>
      <c r="M16" s="46"/>
      <c r="N16" s="46">
        <v>60261.09</v>
      </c>
      <c r="O16" s="46"/>
      <c r="P16" s="46"/>
      <c r="Q16" s="46"/>
      <c r="R16" s="46"/>
      <c r="S16" s="46"/>
      <c r="T16" s="46"/>
      <c r="U16" s="46"/>
      <c r="V16" s="46"/>
      <c r="W16" s="46"/>
    </row>
    <row r="17" ht="32.9" customHeight="1" spans="1:23">
      <c r="A17" s="27" t="s">
        <v>257</v>
      </c>
      <c r="B17" s="147" t="s">
        <v>263</v>
      </c>
      <c r="C17" s="27" t="s">
        <v>262</v>
      </c>
      <c r="D17" s="27" t="s">
        <v>64</v>
      </c>
      <c r="E17" s="27" t="s">
        <v>82</v>
      </c>
      <c r="F17" s="27" t="s">
        <v>155</v>
      </c>
      <c r="G17" s="27" t="s">
        <v>201</v>
      </c>
      <c r="H17" s="27" t="s">
        <v>202</v>
      </c>
      <c r="I17" s="46">
        <v>1055392.59</v>
      </c>
      <c r="J17" s="46"/>
      <c r="K17" s="46"/>
      <c r="L17" s="46"/>
      <c r="M17" s="46"/>
      <c r="N17" s="46">
        <v>1055392.59</v>
      </c>
      <c r="O17" s="46"/>
      <c r="P17" s="46"/>
      <c r="Q17" s="46"/>
      <c r="R17" s="46"/>
      <c r="S17" s="46"/>
      <c r="T17" s="46"/>
      <c r="U17" s="46"/>
      <c r="V17" s="46"/>
      <c r="W17" s="46"/>
    </row>
    <row r="18" ht="32.9" customHeight="1" spans="1:23">
      <c r="A18" s="27" t="s">
        <v>257</v>
      </c>
      <c r="B18" s="147" t="s">
        <v>263</v>
      </c>
      <c r="C18" s="27" t="s">
        <v>262</v>
      </c>
      <c r="D18" s="27" t="s">
        <v>64</v>
      </c>
      <c r="E18" s="27" t="s">
        <v>82</v>
      </c>
      <c r="F18" s="27" t="s">
        <v>155</v>
      </c>
      <c r="G18" s="27" t="s">
        <v>205</v>
      </c>
      <c r="H18" s="27" t="s">
        <v>206</v>
      </c>
      <c r="I18" s="46">
        <v>473701.35</v>
      </c>
      <c r="J18" s="46"/>
      <c r="K18" s="46"/>
      <c r="L18" s="46"/>
      <c r="M18" s="46"/>
      <c r="N18" s="46">
        <v>473701.35</v>
      </c>
      <c r="O18" s="46"/>
      <c r="P18" s="46"/>
      <c r="Q18" s="46"/>
      <c r="R18" s="46"/>
      <c r="S18" s="46"/>
      <c r="T18" s="46"/>
      <c r="U18" s="46"/>
      <c r="V18" s="46"/>
      <c r="W18" s="46"/>
    </row>
    <row r="19" ht="32.9" customHeight="1" spans="1:23">
      <c r="A19" s="27" t="s">
        <v>257</v>
      </c>
      <c r="B19" s="147" t="s">
        <v>263</v>
      </c>
      <c r="C19" s="27" t="s">
        <v>262</v>
      </c>
      <c r="D19" s="27" t="s">
        <v>64</v>
      </c>
      <c r="E19" s="27" t="s">
        <v>82</v>
      </c>
      <c r="F19" s="27" t="s">
        <v>155</v>
      </c>
      <c r="G19" s="27" t="s">
        <v>207</v>
      </c>
      <c r="H19" s="27" t="s">
        <v>208</v>
      </c>
      <c r="I19" s="46">
        <v>437706.63</v>
      </c>
      <c r="J19" s="46"/>
      <c r="K19" s="46"/>
      <c r="L19" s="46"/>
      <c r="M19" s="46"/>
      <c r="N19" s="46">
        <v>437706.63</v>
      </c>
      <c r="O19" s="46"/>
      <c r="P19" s="46"/>
      <c r="Q19" s="46"/>
      <c r="R19" s="46"/>
      <c r="S19" s="46"/>
      <c r="T19" s="46"/>
      <c r="U19" s="46"/>
      <c r="V19" s="46"/>
      <c r="W19" s="46"/>
    </row>
    <row r="20" ht="32.9" customHeight="1" spans="1:23">
      <c r="A20" s="27" t="s">
        <v>257</v>
      </c>
      <c r="B20" s="147" t="s">
        <v>263</v>
      </c>
      <c r="C20" s="27" t="s">
        <v>262</v>
      </c>
      <c r="D20" s="27" t="s">
        <v>64</v>
      </c>
      <c r="E20" s="27" t="s">
        <v>82</v>
      </c>
      <c r="F20" s="27" t="s">
        <v>155</v>
      </c>
      <c r="G20" s="27" t="s">
        <v>264</v>
      </c>
      <c r="H20" s="27" t="s">
        <v>265</v>
      </c>
      <c r="I20" s="46">
        <v>72309.94</v>
      </c>
      <c r="J20" s="46"/>
      <c r="K20" s="46"/>
      <c r="L20" s="46"/>
      <c r="M20" s="46"/>
      <c r="N20" s="46">
        <v>72309.94</v>
      </c>
      <c r="O20" s="46"/>
      <c r="P20" s="46"/>
      <c r="Q20" s="46"/>
      <c r="R20" s="46"/>
      <c r="S20" s="46"/>
      <c r="T20" s="46"/>
      <c r="U20" s="46"/>
      <c r="V20" s="46"/>
      <c r="W20" s="46"/>
    </row>
    <row r="21" ht="32.9" customHeight="1" spans="1:23">
      <c r="A21" s="27" t="s">
        <v>257</v>
      </c>
      <c r="B21" s="147" t="s">
        <v>263</v>
      </c>
      <c r="C21" s="27" t="s">
        <v>262</v>
      </c>
      <c r="D21" s="27" t="s">
        <v>64</v>
      </c>
      <c r="E21" s="27" t="s">
        <v>82</v>
      </c>
      <c r="F21" s="27" t="s">
        <v>155</v>
      </c>
      <c r="G21" s="27" t="s">
        <v>211</v>
      </c>
      <c r="H21" s="27" t="s">
        <v>212</v>
      </c>
      <c r="I21" s="46">
        <v>6860</v>
      </c>
      <c r="J21" s="46"/>
      <c r="K21" s="46"/>
      <c r="L21" s="46"/>
      <c r="M21" s="46"/>
      <c r="N21" s="46">
        <v>6860</v>
      </c>
      <c r="O21" s="46"/>
      <c r="P21" s="46"/>
      <c r="Q21" s="46"/>
      <c r="R21" s="46"/>
      <c r="S21" s="46"/>
      <c r="T21" s="46"/>
      <c r="U21" s="46"/>
      <c r="V21" s="46"/>
      <c r="W21" s="46"/>
    </row>
    <row r="22" ht="32.9" customHeight="1" spans="1:23">
      <c r="A22" s="27" t="s">
        <v>257</v>
      </c>
      <c r="B22" s="147" t="s">
        <v>263</v>
      </c>
      <c r="C22" s="27" t="s">
        <v>262</v>
      </c>
      <c r="D22" s="27" t="s">
        <v>64</v>
      </c>
      <c r="E22" s="27" t="s">
        <v>83</v>
      </c>
      <c r="F22" s="27" t="s">
        <v>261</v>
      </c>
      <c r="G22" s="27" t="s">
        <v>187</v>
      </c>
      <c r="H22" s="27" t="s">
        <v>188</v>
      </c>
      <c r="I22" s="46">
        <v>170276.4</v>
      </c>
      <c r="J22" s="46"/>
      <c r="K22" s="46"/>
      <c r="L22" s="46"/>
      <c r="M22" s="46"/>
      <c r="N22" s="46">
        <v>170276.4</v>
      </c>
      <c r="O22" s="46"/>
      <c r="P22" s="46"/>
      <c r="Q22" s="46"/>
      <c r="R22" s="46"/>
      <c r="S22" s="46"/>
      <c r="T22" s="46"/>
      <c r="U22" s="46"/>
      <c r="V22" s="46"/>
      <c r="W22" s="46"/>
    </row>
    <row r="23" ht="32.9" customHeight="1" spans="1:23">
      <c r="A23" s="27" t="s">
        <v>257</v>
      </c>
      <c r="B23" s="147" t="s">
        <v>263</v>
      </c>
      <c r="C23" s="27" t="s">
        <v>262</v>
      </c>
      <c r="D23" s="27" t="s">
        <v>64</v>
      </c>
      <c r="E23" s="27" t="s">
        <v>83</v>
      </c>
      <c r="F23" s="27" t="s">
        <v>261</v>
      </c>
      <c r="G23" s="27" t="s">
        <v>189</v>
      </c>
      <c r="H23" s="27" t="s">
        <v>190</v>
      </c>
      <c r="I23" s="46">
        <v>27517.98</v>
      </c>
      <c r="J23" s="46"/>
      <c r="K23" s="46"/>
      <c r="L23" s="46"/>
      <c r="M23" s="46"/>
      <c r="N23" s="46">
        <v>27517.98</v>
      </c>
      <c r="O23" s="46"/>
      <c r="P23" s="46"/>
      <c r="Q23" s="46"/>
      <c r="R23" s="46"/>
      <c r="S23" s="46"/>
      <c r="T23" s="46"/>
      <c r="U23" s="46"/>
      <c r="V23" s="46"/>
      <c r="W23" s="46"/>
    </row>
    <row r="24" ht="32.9" customHeight="1" spans="1:23">
      <c r="A24" s="27" t="s">
        <v>257</v>
      </c>
      <c r="B24" s="147" t="s">
        <v>263</v>
      </c>
      <c r="C24" s="27" t="s">
        <v>262</v>
      </c>
      <c r="D24" s="27" t="s">
        <v>64</v>
      </c>
      <c r="E24" s="27" t="s">
        <v>83</v>
      </c>
      <c r="F24" s="27" t="s">
        <v>261</v>
      </c>
      <c r="G24" s="27" t="s">
        <v>195</v>
      </c>
      <c r="H24" s="27" t="s">
        <v>196</v>
      </c>
      <c r="I24" s="46">
        <v>4528.65</v>
      </c>
      <c r="J24" s="46"/>
      <c r="K24" s="46"/>
      <c r="L24" s="46"/>
      <c r="M24" s="46"/>
      <c r="N24" s="46">
        <v>4528.65</v>
      </c>
      <c r="O24" s="46"/>
      <c r="P24" s="46"/>
      <c r="Q24" s="46"/>
      <c r="R24" s="46"/>
      <c r="S24" s="46"/>
      <c r="T24" s="46"/>
      <c r="U24" s="46"/>
      <c r="V24" s="46"/>
      <c r="W24" s="46"/>
    </row>
    <row r="25" ht="32.9" customHeight="1" spans="1:23">
      <c r="A25" s="27" t="s">
        <v>257</v>
      </c>
      <c r="B25" s="147" t="s">
        <v>263</v>
      </c>
      <c r="C25" s="27" t="s">
        <v>262</v>
      </c>
      <c r="D25" s="27" t="s">
        <v>64</v>
      </c>
      <c r="E25" s="27" t="s">
        <v>83</v>
      </c>
      <c r="F25" s="27" t="s">
        <v>261</v>
      </c>
      <c r="G25" s="27" t="s">
        <v>201</v>
      </c>
      <c r="H25" s="27" t="s">
        <v>202</v>
      </c>
      <c r="I25" s="46">
        <v>205276.14</v>
      </c>
      <c r="J25" s="46"/>
      <c r="K25" s="46"/>
      <c r="L25" s="46"/>
      <c r="M25" s="46"/>
      <c r="N25" s="46">
        <v>205276.14</v>
      </c>
      <c r="O25" s="46"/>
      <c r="P25" s="46"/>
      <c r="Q25" s="46"/>
      <c r="R25" s="46"/>
      <c r="S25" s="46"/>
      <c r="T25" s="46"/>
      <c r="U25" s="46"/>
      <c r="V25" s="46"/>
      <c r="W25" s="46"/>
    </row>
    <row r="26" ht="32.9" customHeight="1" spans="1:23">
      <c r="A26" s="27" t="s">
        <v>257</v>
      </c>
      <c r="B26" s="147" t="s">
        <v>263</v>
      </c>
      <c r="C26" s="27" t="s">
        <v>262</v>
      </c>
      <c r="D26" s="27" t="s">
        <v>64</v>
      </c>
      <c r="E26" s="27" t="s">
        <v>83</v>
      </c>
      <c r="F26" s="27" t="s">
        <v>261</v>
      </c>
      <c r="G26" s="27" t="s">
        <v>205</v>
      </c>
      <c r="H26" s="27" t="s">
        <v>206</v>
      </c>
      <c r="I26" s="46">
        <v>160368.18</v>
      </c>
      <c r="J26" s="46"/>
      <c r="K26" s="46"/>
      <c r="L26" s="46"/>
      <c r="M26" s="46"/>
      <c r="N26" s="46">
        <v>160368.18</v>
      </c>
      <c r="O26" s="46"/>
      <c r="P26" s="46"/>
      <c r="Q26" s="46"/>
      <c r="R26" s="46"/>
      <c r="S26" s="46"/>
      <c r="T26" s="46"/>
      <c r="U26" s="46"/>
      <c r="V26" s="46"/>
      <c r="W26" s="46"/>
    </row>
    <row r="27" ht="32.9" customHeight="1" spans="1:23">
      <c r="A27" s="27" t="s">
        <v>257</v>
      </c>
      <c r="B27" s="147" t="s">
        <v>263</v>
      </c>
      <c r="C27" s="27" t="s">
        <v>262</v>
      </c>
      <c r="D27" s="27" t="s">
        <v>64</v>
      </c>
      <c r="E27" s="27" t="s">
        <v>83</v>
      </c>
      <c r="F27" s="27" t="s">
        <v>261</v>
      </c>
      <c r="G27" s="27" t="s">
        <v>207</v>
      </c>
      <c r="H27" s="27" t="s">
        <v>208</v>
      </c>
      <c r="I27" s="46">
        <v>140502.43</v>
      </c>
      <c r="J27" s="46"/>
      <c r="K27" s="46"/>
      <c r="L27" s="46"/>
      <c r="M27" s="46"/>
      <c r="N27" s="46">
        <v>140502.43</v>
      </c>
      <c r="O27" s="46"/>
      <c r="P27" s="46"/>
      <c r="Q27" s="46"/>
      <c r="R27" s="46"/>
      <c r="S27" s="46"/>
      <c r="T27" s="46"/>
      <c r="U27" s="46"/>
      <c r="V27" s="46"/>
      <c r="W27" s="46"/>
    </row>
    <row r="28" ht="32.9" customHeight="1" spans="1:23">
      <c r="A28" s="27" t="s">
        <v>257</v>
      </c>
      <c r="B28" s="147" t="s">
        <v>263</v>
      </c>
      <c r="C28" s="27" t="s">
        <v>262</v>
      </c>
      <c r="D28" s="27" t="s">
        <v>64</v>
      </c>
      <c r="E28" s="27" t="s">
        <v>83</v>
      </c>
      <c r="F28" s="27" t="s">
        <v>261</v>
      </c>
      <c r="G28" s="27" t="s">
        <v>264</v>
      </c>
      <c r="H28" s="27" t="s">
        <v>265</v>
      </c>
      <c r="I28" s="46">
        <v>9708</v>
      </c>
      <c r="J28" s="46"/>
      <c r="K28" s="46"/>
      <c r="L28" s="46"/>
      <c r="M28" s="46"/>
      <c r="N28" s="46">
        <v>9708</v>
      </c>
      <c r="O28" s="46"/>
      <c r="P28" s="46"/>
      <c r="Q28" s="46"/>
      <c r="R28" s="46"/>
      <c r="S28" s="46"/>
      <c r="T28" s="46"/>
      <c r="U28" s="46"/>
      <c r="V28" s="46"/>
      <c r="W28" s="46"/>
    </row>
    <row r="29" ht="32.9" customHeight="1" spans="1:23">
      <c r="A29" s="27"/>
      <c r="B29" s="27"/>
      <c r="C29" s="27" t="s">
        <v>266</v>
      </c>
      <c r="D29" s="27"/>
      <c r="E29" s="27"/>
      <c r="F29" s="27"/>
      <c r="G29" s="27"/>
      <c r="H29" s="27"/>
      <c r="I29" s="46">
        <v>295248.46</v>
      </c>
      <c r="J29" s="46"/>
      <c r="K29" s="46"/>
      <c r="L29" s="46"/>
      <c r="M29" s="46"/>
      <c r="N29" s="46">
        <v>295248.46</v>
      </c>
      <c r="O29" s="46"/>
      <c r="P29" s="46"/>
      <c r="Q29" s="46"/>
      <c r="R29" s="46"/>
      <c r="S29" s="46"/>
      <c r="T29" s="46"/>
      <c r="U29" s="46"/>
      <c r="V29" s="46"/>
      <c r="W29" s="46"/>
    </row>
    <row r="30" ht="32.9" customHeight="1" spans="1:23">
      <c r="A30" s="27" t="s">
        <v>267</v>
      </c>
      <c r="B30" s="147" t="s">
        <v>268</v>
      </c>
      <c r="C30" s="27" t="s">
        <v>266</v>
      </c>
      <c r="D30" s="27" t="s">
        <v>64</v>
      </c>
      <c r="E30" s="27" t="s">
        <v>82</v>
      </c>
      <c r="F30" s="27" t="s">
        <v>155</v>
      </c>
      <c r="G30" s="27" t="s">
        <v>187</v>
      </c>
      <c r="H30" s="27" t="s">
        <v>188</v>
      </c>
      <c r="I30" s="46">
        <v>120064</v>
      </c>
      <c r="J30" s="46"/>
      <c r="K30" s="46"/>
      <c r="L30" s="46"/>
      <c r="M30" s="46"/>
      <c r="N30" s="46">
        <v>120064</v>
      </c>
      <c r="O30" s="46"/>
      <c r="P30" s="46"/>
      <c r="Q30" s="46"/>
      <c r="R30" s="46"/>
      <c r="S30" s="46"/>
      <c r="T30" s="46"/>
      <c r="U30" s="46"/>
      <c r="V30" s="46"/>
      <c r="W30" s="46"/>
    </row>
    <row r="31" ht="32.9" customHeight="1" spans="1:23">
      <c r="A31" s="27" t="s">
        <v>267</v>
      </c>
      <c r="B31" s="147" t="s">
        <v>268</v>
      </c>
      <c r="C31" s="27" t="s">
        <v>266</v>
      </c>
      <c r="D31" s="27" t="s">
        <v>64</v>
      </c>
      <c r="E31" s="27" t="s">
        <v>82</v>
      </c>
      <c r="F31" s="27" t="s">
        <v>155</v>
      </c>
      <c r="G31" s="27" t="s">
        <v>207</v>
      </c>
      <c r="H31" s="27" t="s">
        <v>208</v>
      </c>
      <c r="I31" s="46">
        <v>2600</v>
      </c>
      <c r="J31" s="46"/>
      <c r="K31" s="46"/>
      <c r="L31" s="46"/>
      <c r="M31" s="46"/>
      <c r="N31" s="46">
        <v>2600</v>
      </c>
      <c r="O31" s="46"/>
      <c r="P31" s="46"/>
      <c r="Q31" s="46"/>
      <c r="R31" s="46"/>
      <c r="S31" s="46"/>
      <c r="T31" s="46"/>
      <c r="U31" s="46"/>
      <c r="V31" s="46"/>
      <c r="W31" s="46"/>
    </row>
    <row r="32" ht="32.9" customHeight="1" spans="1:23">
      <c r="A32" s="27" t="s">
        <v>267</v>
      </c>
      <c r="B32" s="147" t="s">
        <v>268</v>
      </c>
      <c r="C32" s="27" t="s">
        <v>266</v>
      </c>
      <c r="D32" s="27" t="s">
        <v>64</v>
      </c>
      <c r="E32" s="27" t="s">
        <v>82</v>
      </c>
      <c r="F32" s="27" t="s">
        <v>155</v>
      </c>
      <c r="G32" s="27" t="s">
        <v>269</v>
      </c>
      <c r="H32" s="27" t="s">
        <v>270</v>
      </c>
      <c r="I32" s="46">
        <v>22084.46</v>
      </c>
      <c r="J32" s="46"/>
      <c r="K32" s="46"/>
      <c r="L32" s="46"/>
      <c r="M32" s="46"/>
      <c r="N32" s="46">
        <v>22084.46</v>
      </c>
      <c r="O32" s="46"/>
      <c r="P32" s="46"/>
      <c r="Q32" s="46"/>
      <c r="R32" s="46"/>
      <c r="S32" s="46"/>
      <c r="T32" s="46"/>
      <c r="U32" s="46"/>
      <c r="V32" s="46"/>
      <c r="W32" s="46"/>
    </row>
    <row r="33" ht="32.9" customHeight="1" spans="1:23">
      <c r="A33" s="27" t="s">
        <v>267</v>
      </c>
      <c r="B33" s="147" t="s">
        <v>268</v>
      </c>
      <c r="C33" s="27" t="s">
        <v>266</v>
      </c>
      <c r="D33" s="27" t="s">
        <v>64</v>
      </c>
      <c r="E33" s="27" t="s">
        <v>82</v>
      </c>
      <c r="F33" s="27" t="s">
        <v>155</v>
      </c>
      <c r="G33" s="27" t="s">
        <v>271</v>
      </c>
      <c r="H33" s="27" t="s">
        <v>272</v>
      </c>
      <c r="I33" s="46">
        <v>150500</v>
      </c>
      <c r="J33" s="46"/>
      <c r="K33" s="46"/>
      <c r="L33" s="46"/>
      <c r="M33" s="46"/>
      <c r="N33" s="46">
        <v>150500</v>
      </c>
      <c r="O33" s="46"/>
      <c r="P33" s="46"/>
      <c r="Q33" s="46"/>
      <c r="R33" s="46"/>
      <c r="S33" s="46"/>
      <c r="T33" s="46"/>
      <c r="U33" s="46"/>
      <c r="V33" s="46"/>
      <c r="W33" s="46"/>
    </row>
    <row r="34" ht="32.9" customHeight="1" spans="1:23">
      <c r="A34" s="27"/>
      <c r="B34" s="27"/>
      <c r="C34" s="27" t="s">
        <v>273</v>
      </c>
      <c r="D34" s="27"/>
      <c r="E34" s="27"/>
      <c r="F34" s="27"/>
      <c r="G34" s="27"/>
      <c r="H34" s="27"/>
      <c r="I34" s="46">
        <v>153100.09</v>
      </c>
      <c r="J34" s="46"/>
      <c r="K34" s="46"/>
      <c r="L34" s="46"/>
      <c r="M34" s="46"/>
      <c r="N34" s="46">
        <v>153100.09</v>
      </c>
      <c r="O34" s="46"/>
      <c r="P34" s="46"/>
      <c r="Q34" s="46"/>
      <c r="R34" s="46"/>
      <c r="S34" s="46"/>
      <c r="T34" s="46"/>
      <c r="U34" s="46"/>
      <c r="V34" s="46"/>
      <c r="W34" s="46"/>
    </row>
    <row r="35" ht="32.9" customHeight="1" spans="1:23">
      <c r="A35" s="27" t="s">
        <v>274</v>
      </c>
      <c r="B35" s="147" t="s">
        <v>275</v>
      </c>
      <c r="C35" s="27" t="s">
        <v>273</v>
      </c>
      <c r="D35" s="27" t="s">
        <v>64</v>
      </c>
      <c r="E35" s="27" t="s">
        <v>95</v>
      </c>
      <c r="F35" s="27" t="s">
        <v>276</v>
      </c>
      <c r="G35" s="27" t="s">
        <v>187</v>
      </c>
      <c r="H35" s="27" t="s">
        <v>188</v>
      </c>
      <c r="I35" s="46">
        <v>3694</v>
      </c>
      <c r="J35" s="46"/>
      <c r="K35" s="46"/>
      <c r="L35" s="46"/>
      <c r="M35" s="46"/>
      <c r="N35" s="46">
        <v>3694</v>
      </c>
      <c r="O35" s="46"/>
      <c r="P35" s="46"/>
      <c r="Q35" s="46"/>
      <c r="R35" s="46"/>
      <c r="S35" s="46"/>
      <c r="T35" s="46"/>
      <c r="U35" s="46"/>
      <c r="V35" s="46"/>
      <c r="W35" s="46"/>
    </row>
    <row r="36" ht="32.9" customHeight="1" spans="1:23">
      <c r="A36" s="27" t="s">
        <v>274</v>
      </c>
      <c r="B36" s="147" t="s">
        <v>275</v>
      </c>
      <c r="C36" s="27" t="s">
        <v>273</v>
      </c>
      <c r="D36" s="27" t="s">
        <v>64</v>
      </c>
      <c r="E36" s="27" t="s">
        <v>95</v>
      </c>
      <c r="F36" s="27" t="s">
        <v>276</v>
      </c>
      <c r="G36" s="27" t="s">
        <v>189</v>
      </c>
      <c r="H36" s="27" t="s">
        <v>190</v>
      </c>
      <c r="I36" s="46">
        <v>1121</v>
      </c>
      <c r="J36" s="46"/>
      <c r="K36" s="46"/>
      <c r="L36" s="46"/>
      <c r="M36" s="46"/>
      <c r="N36" s="46">
        <v>1121</v>
      </c>
      <c r="O36" s="46"/>
      <c r="P36" s="46"/>
      <c r="Q36" s="46"/>
      <c r="R36" s="46"/>
      <c r="S36" s="46"/>
      <c r="T36" s="46"/>
      <c r="U36" s="46"/>
      <c r="V36" s="46"/>
      <c r="W36" s="46"/>
    </row>
    <row r="37" ht="32.9" customHeight="1" spans="1:23">
      <c r="A37" s="27" t="s">
        <v>274</v>
      </c>
      <c r="B37" s="147" t="s">
        <v>275</v>
      </c>
      <c r="C37" s="27" t="s">
        <v>273</v>
      </c>
      <c r="D37" s="27" t="s">
        <v>64</v>
      </c>
      <c r="E37" s="27" t="s">
        <v>95</v>
      </c>
      <c r="F37" s="27" t="s">
        <v>276</v>
      </c>
      <c r="G37" s="27" t="s">
        <v>201</v>
      </c>
      <c r="H37" s="27" t="s">
        <v>202</v>
      </c>
      <c r="I37" s="46">
        <v>120831.09</v>
      </c>
      <c r="J37" s="46"/>
      <c r="K37" s="46"/>
      <c r="L37" s="46"/>
      <c r="M37" s="46"/>
      <c r="N37" s="46">
        <v>120831.09</v>
      </c>
      <c r="O37" s="46"/>
      <c r="P37" s="46"/>
      <c r="Q37" s="46"/>
      <c r="R37" s="46"/>
      <c r="S37" s="46"/>
      <c r="T37" s="46"/>
      <c r="U37" s="46"/>
      <c r="V37" s="46"/>
      <c r="W37" s="46"/>
    </row>
    <row r="38" ht="32.9" customHeight="1" spans="1:23">
      <c r="A38" s="27" t="s">
        <v>274</v>
      </c>
      <c r="B38" s="147" t="s">
        <v>275</v>
      </c>
      <c r="C38" s="27" t="s">
        <v>273</v>
      </c>
      <c r="D38" s="27" t="s">
        <v>64</v>
      </c>
      <c r="E38" s="27" t="s">
        <v>95</v>
      </c>
      <c r="F38" s="27" t="s">
        <v>276</v>
      </c>
      <c r="G38" s="27" t="s">
        <v>205</v>
      </c>
      <c r="H38" s="27" t="s">
        <v>206</v>
      </c>
      <c r="I38" s="46">
        <v>5032</v>
      </c>
      <c r="J38" s="46"/>
      <c r="K38" s="46"/>
      <c r="L38" s="46"/>
      <c r="M38" s="46"/>
      <c r="N38" s="46">
        <v>5032</v>
      </c>
      <c r="O38" s="46"/>
      <c r="P38" s="46"/>
      <c r="Q38" s="46"/>
      <c r="R38" s="46"/>
      <c r="S38" s="46"/>
      <c r="T38" s="46"/>
      <c r="U38" s="46"/>
      <c r="V38" s="46"/>
      <c r="W38" s="46"/>
    </row>
    <row r="39" ht="32.9" customHeight="1" spans="1:23">
      <c r="A39" s="27" t="s">
        <v>274</v>
      </c>
      <c r="B39" s="147" t="s">
        <v>275</v>
      </c>
      <c r="C39" s="27" t="s">
        <v>273</v>
      </c>
      <c r="D39" s="27" t="s">
        <v>64</v>
      </c>
      <c r="E39" s="27" t="s">
        <v>95</v>
      </c>
      <c r="F39" s="27" t="s">
        <v>276</v>
      </c>
      <c r="G39" s="27" t="s">
        <v>207</v>
      </c>
      <c r="H39" s="27" t="s">
        <v>208</v>
      </c>
      <c r="I39" s="46">
        <v>22422</v>
      </c>
      <c r="J39" s="46"/>
      <c r="K39" s="46"/>
      <c r="L39" s="46"/>
      <c r="M39" s="46"/>
      <c r="N39" s="46">
        <v>22422</v>
      </c>
      <c r="O39" s="46"/>
      <c r="P39" s="46"/>
      <c r="Q39" s="46"/>
      <c r="R39" s="46"/>
      <c r="S39" s="46"/>
      <c r="T39" s="46"/>
      <c r="U39" s="46"/>
      <c r="V39" s="46"/>
      <c r="W39" s="46"/>
    </row>
    <row r="40" ht="32.9" customHeight="1" spans="1:23">
      <c r="A40" s="27"/>
      <c r="B40" s="27"/>
      <c r="C40" s="27" t="s">
        <v>277</v>
      </c>
      <c r="D40" s="27"/>
      <c r="E40" s="27"/>
      <c r="F40" s="27"/>
      <c r="G40" s="27"/>
      <c r="H40" s="27"/>
      <c r="I40" s="46">
        <v>9975.35</v>
      </c>
      <c r="J40" s="46"/>
      <c r="K40" s="46"/>
      <c r="L40" s="46"/>
      <c r="M40" s="46"/>
      <c r="N40" s="46">
        <v>9975.35</v>
      </c>
      <c r="O40" s="46"/>
      <c r="P40" s="46"/>
      <c r="Q40" s="46"/>
      <c r="R40" s="46"/>
      <c r="S40" s="46"/>
      <c r="T40" s="46"/>
      <c r="U40" s="46"/>
      <c r="V40" s="46"/>
      <c r="W40" s="46"/>
    </row>
    <row r="41" ht="32.9" customHeight="1" spans="1:23">
      <c r="A41" s="27" t="s">
        <v>274</v>
      </c>
      <c r="B41" s="147" t="s">
        <v>278</v>
      </c>
      <c r="C41" s="27" t="s">
        <v>277</v>
      </c>
      <c r="D41" s="27" t="s">
        <v>64</v>
      </c>
      <c r="E41" s="27" t="s">
        <v>86</v>
      </c>
      <c r="F41" s="27" t="s">
        <v>279</v>
      </c>
      <c r="G41" s="27" t="s">
        <v>207</v>
      </c>
      <c r="H41" s="27" t="s">
        <v>208</v>
      </c>
      <c r="I41" s="46">
        <v>9975.35</v>
      </c>
      <c r="J41" s="46"/>
      <c r="K41" s="46"/>
      <c r="L41" s="46"/>
      <c r="M41" s="46"/>
      <c r="N41" s="46">
        <v>9975.35</v>
      </c>
      <c r="O41" s="46"/>
      <c r="P41" s="46"/>
      <c r="Q41" s="46"/>
      <c r="R41" s="46"/>
      <c r="S41" s="46"/>
      <c r="T41" s="46"/>
      <c r="U41" s="46"/>
      <c r="V41" s="46"/>
      <c r="W41" s="46"/>
    </row>
    <row r="42" ht="32.9" customHeight="1" spans="1:23">
      <c r="A42" s="27"/>
      <c r="B42" s="27"/>
      <c r="C42" s="27" t="s">
        <v>280</v>
      </c>
      <c r="D42" s="27"/>
      <c r="E42" s="27"/>
      <c r="F42" s="27"/>
      <c r="G42" s="27"/>
      <c r="H42" s="27"/>
      <c r="I42" s="46">
        <v>2000000</v>
      </c>
      <c r="J42" s="46"/>
      <c r="K42" s="46"/>
      <c r="L42" s="46"/>
      <c r="M42" s="46"/>
      <c r="N42" s="46"/>
      <c r="O42" s="46"/>
      <c r="P42" s="46"/>
      <c r="Q42" s="46"/>
      <c r="R42" s="46">
        <v>2000000</v>
      </c>
      <c r="S42" s="46"/>
      <c r="T42" s="46"/>
      <c r="U42" s="46"/>
      <c r="V42" s="46"/>
      <c r="W42" s="46">
        <v>2000000</v>
      </c>
    </row>
    <row r="43" ht="32.9" customHeight="1" spans="1:23">
      <c r="A43" s="27" t="s">
        <v>274</v>
      </c>
      <c r="B43" s="147" t="s">
        <v>281</v>
      </c>
      <c r="C43" s="27" t="s">
        <v>280</v>
      </c>
      <c r="D43" s="27" t="s">
        <v>64</v>
      </c>
      <c r="E43" s="27" t="s">
        <v>82</v>
      </c>
      <c r="F43" s="27" t="s">
        <v>155</v>
      </c>
      <c r="G43" s="27" t="s">
        <v>187</v>
      </c>
      <c r="H43" s="27" t="s">
        <v>188</v>
      </c>
      <c r="I43" s="46">
        <v>720000</v>
      </c>
      <c r="J43" s="46"/>
      <c r="K43" s="46"/>
      <c r="L43" s="46"/>
      <c r="M43" s="46"/>
      <c r="N43" s="46"/>
      <c r="O43" s="46"/>
      <c r="P43" s="46"/>
      <c r="Q43" s="46"/>
      <c r="R43" s="46">
        <v>720000</v>
      </c>
      <c r="S43" s="46"/>
      <c r="T43" s="46"/>
      <c r="U43" s="46"/>
      <c r="V43" s="46"/>
      <c r="W43" s="46">
        <v>720000</v>
      </c>
    </row>
    <row r="44" ht="32.9" customHeight="1" spans="1:23">
      <c r="A44" s="27" t="s">
        <v>274</v>
      </c>
      <c r="B44" s="147" t="s">
        <v>281</v>
      </c>
      <c r="C44" s="27" t="s">
        <v>280</v>
      </c>
      <c r="D44" s="27" t="s">
        <v>64</v>
      </c>
      <c r="E44" s="27" t="s">
        <v>82</v>
      </c>
      <c r="F44" s="27" t="s">
        <v>155</v>
      </c>
      <c r="G44" s="27" t="s">
        <v>207</v>
      </c>
      <c r="H44" s="27" t="s">
        <v>208</v>
      </c>
      <c r="I44" s="46">
        <v>500000</v>
      </c>
      <c r="J44" s="46"/>
      <c r="K44" s="46"/>
      <c r="L44" s="46"/>
      <c r="M44" s="46"/>
      <c r="N44" s="46"/>
      <c r="O44" s="46"/>
      <c r="P44" s="46"/>
      <c r="Q44" s="46"/>
      <c r="R44" s="46">
        <v>500000</v>
      </c>
      <c r="S44" s="46"/>
      <c r="T44" s="46"/>
      <c r="U44" s="46"/>
      <c r="V44" s="46"/>
      <c r="W44" s="46">
        <v>500000</v>
      </c>
    </row>
    <row r="45" ht="32.9" customHeight="1" spans="1:23">
      <c r="A45" s="27" t="s">
        <v>274</v>
      </c>
      <c r="B45" s="147" t="s">
        <v>281</v>
      </c>
      <c r="C45" s="27" t="s">
        <v>280</v>
      </c>
      <c r="D45" s="27" t="s">
        <v>64</v>
      </c>
      <c r="E45" s="27" t="s">
        <v>82</v>
      </c>
      <c r="F45" s="27" t="s">
        <v>155</v>
      </c>
      <c r="G45" s="27" t="s">
        <v>259</v>
      </c>
      <c r="H45" s="27" t="s">
        <v>260</v>
      </c>
      <c r="I45" s="46">
        <v>280000</v>
      </c>
      <c r="J45" s="46"/>
      <c r="K45" s="46"/>
      <c r="L45" s="46"/>
      <c r="M45" s="46"/>
      <c r="N45" s="46"/>
      <c r="O45" s="46"/>
      <c r="P45" s="46"/>
      <c r="Q45" s="46"/>
      <c r="R45" s="46">
        <v>280000</v>
      </c>
      <c r="S45" s="46"/>
      <c r="T45" s="46"/>
      <c r="U45" s="46"/>
      <c r="V45" s="46"/>
      <c r="W45" s="46">
        <v>280000</v>
      </c>
    </row>
    <row r="46" ht="32.9" customHeight="1" spans="1:23">
      <c r="A46" s="27" t="s">
        <v>274</v>
      </c>
      <c r="B46" s="147" t="s">
        <v>281</v>
      </c>
      <c r="C46" s="27" t="s">
        <v>280</v>
      </c>
      <c r="D46" s="27" t="s">
        <v>64</v>
      </c>
      <c r="E46" s="27" t="s">
        <v>82</v>
      </c>
      <c r="F46" s="27" t="s">
        <v>155</v>
      </c>
      <c r="G46" s="27" t="s">
        <v>269</v>
      </c>
      <c r="H46" s="27" t="s">
        <v>270</v>
      </c>
      <c r="I46" s="46">
        <v>500000</v>
      </c>
      <c r="J46" s="46"/>
      <c r="K46" s="46"/>
      <c r="L46" s="46"/>
      <c r="M46" s="46"/>
      <c r="N46" s="46"/>
      <c r="O46" s="46"/>
      <c r="P46" s="46"/>
      <c r="Q46" s="46"/>
      <c r="R46" s="46">
        <v>500000</v>
      </c>
      <c r="S46" s="46"/>
      <c r="T46" s="46"/>
      <c r="U46" s="46"/>
      <c r="V46" s="46"/>
      <c r="W46" s="46">
        <v>500000</v>
      </c>
    </row>
    <row r="47" ht="32.9" customHeight="1" spans="1:23">
      <c r="A47" s="27"/>
      <c r="B47" s="27"/>
      <c r="C47" s="27" t="s">
        <v>282</v>
      </c>
      <c r="D47" s="27"/>
      <c r="E47" s="27"/>
      <c r="F47" s="27"/>
      <c r="G47" s="27"/>
      <c r="H47" s="27"/>
      <c r="I47" s="46">
        <v>940000</v>
      </c>
      <c r="J47" s="46">
        <v>940000</v>
      </c>
      <c r="K47" s="46">
        <v>940000</v>
      </c>
      <c r="L47" s="46"/>
      <c r="M47" s="46"/>
      <c r="N47" s="46"/>
      <c r="O47" s="46"/>
      <c r="P47" s="46"/>
      <c r="Q47" s="46"/>
      <c r="R47" s="46"/>
      <c r="S47" s="46"/>
      <c r="T47" s="46"/>
      <c r="U47" s="46"/>
      <c r="V47" s="46"/>
      <c r="W47" s="46"/>
    </row>
    <row r="48" ht="32.9" customHeight="1" spans="1:23">
      <c r="A48" s="27" t="s">
        <v>267</v>
      </c>
      <c r="B48" s="147" t="s">
        <v>283</v>
      </c>
      <c r="C48" s="27" t="s">
        <v>282</v>
      </c>
      <c r="D48" s="27" t="s">
        <v>64</v>
      </c>
      <c r="E48" s="27" t="s">
        <v>82</v>
      </c>
      <c r="F48" s="27" t="s">
        <v>155</v>
      </c>
      <c r="G48" s="27" t="s">
        <v>187</v>
      </c>
      <c r="H48" s="27" t="s">
        <v>188</v>
      </c>
      <c r="I48" s="46">
        <v>90000</v>
      </c>
      <c r="J48" s="46">
        <v>90000</v>
      </c>
      <c r="K48" s="46">
        <v>90000</v>
      </c>
      <c r="L48" s="46"/>
      <c r="M48" s="46"/>
      <c r="N48" s="46"/>
      <c r="O48" s="46"/>
      <c r="P48" s="46"/>
      <c r="Q48" s="46"/>
      <c r="R48" s="46"/>
      <c r="S48" s="46"/>
      <c r="T48" s="46"/>
      <c r="U48" s="46"/>
      <c r="V48" s="46"/>
      <c r="W48" s="46"/>
    </row>
    <row r="49" ht="32.9" customHeight="1" spans="1:23">
      <c r="A49" s="27" t="s">
        <v>267</v>
      </c>
      <c r="B49" s="147" t="s">
        <v>283</v>
      </c>
      <c r="C49" s="27" t="s">
        <v>282</v>
      </c>
      <c r="D49" s="27" t="s">
        <v>64</v>
      </c>
      <c r="E49" s="27" t="s">
        <v>82</v>
      </c>
      <c r="F49" s="27" t="s">
        <v>155</v>
      </c>
      <c r="G49" s="27" t="s">
        <v>207</v>
      </c>
      <c r="H49" s="27" t="s">
        <v>208</v>
      </c>
      <c r="I49" s="46">
        <v>350000</v>
      </c>
      <c r="J49" s="46">
        <v>350000</v>
      </c>
      <c r="K49" s="46">
        <v>350000</v>
      </c>
      <c r="L49" s="46"/>
      <c r="M49" s="46"/>
      <c r="N49" s="46"/>
      <c r="O49" s="46"/>
      <c r="P49" s="46"/>
      <c r="Q49" s="46"/>
      <c r="R49" s="46"/>
      <c r="S49" s="46"/>
      <c r="T49" s="46"/>
      <c r="U49" s="46"/>
      <c r="V49" s="46"/>
      <c r="W49" s="46"/>
    </row>
    <row r="50" ht="32.9" customHeight="1" spans="1:23">
      <c r="A50" s="27" t="s">
        <v>267</v>
      </c>
      <c r="B50" s="147" t="s">
        <v>283</v>
      </c>
      <c r="C50" s="27" t="s">
        <v>282</v>
      </c>
      <c r="D50" s="27" t="s">
        <v>64</v>
      </c>
      <c r="E50" s="27" t="s">
        <v>82</v>
      </c>
      <c r="F50" s="27" t="s">
        <v>155</v>
      </c>
      <c r="G50" s="27" t="s">
        <v>284</v>
      </c>
      <c r="H50" s="27" t="s">
        <v>285</v>
      </c>
      <c r="I50" s="46">
        <v>500000</v>
      </c>
      <c r="J50" s="46">
        <v>500000</v>
      </c>
      <c r="K50" s="46">
        <v>500000</v>
      </c>
      <c r="L50" s="46"/>
      <c r="M50" s="46"/>
      <c r="N50" s="46"/>
      <c r="O50" s="46"/>
      <c r="P50" s="46"/>
      <c r="Q50" s="46"/>
      <c r="R50" s="46"/>
      <c r="S50" s="46"/>
      <c r="T50" s="46"/>
      <c r="U50" s="46"/>
      <c r="V50" s="46"/>
      <c r="W50" s="46"/>
    </row>
    <row r="51" ht="32.9" customHeight="1" spans="1:23">
      <c r="A51" s="27"/>
      <c r="B51" s="27"/>
      <c r="C51" s="27" t="s">
        <v>286</v>
      </c>
      <c r="D51" s="27"/>
      <c r="E51" s="27"/>
      <c r="F51" s="27"/>
      <c r="G51" s="27"/>
      <c r="H51" s="27"/>
      <c r="I51" s="46">
        <v>13800000</v>
      </c>
      <c r="J51" s="46"/>
      <c r="K51" s="46"/>
      <c r="L51" s="46"/>
      <c r="M51" s="46"/>
      <c r="N51" s="46"/>
      <c r="O51" s="46"/>
      <c r="P51" s="46"/>
      <c r="Q51" s="46">
        <v>13800000</v>
      </c>
      <c r="R51" s="46"/>
      <c r="S51" s="46"/>
      <c r="T51" s="46"/>
      <c r="U51" s="46"/>
      <c r="V51" s="46"/>
      <c r="W51" s="46"/>
    </row>
    <row r="52" ht="32.9" customHeight="1" spans="1:23">
      <c r="A52" s="27" t="s">
        <v>267</v>
      </c>
      <c r="B52" s="147" t="s">
        <v>287</v>
      </c>
      <c r="C52" s="27" t="s">
        <v>286</v>
      </c>
      <c r="D52" s="27" t="s">
        <v>64</v>
      </c>
      <c r="E52" s="27" t="s">
        <v>82</v>
      </c>
      <c r="F52" s="27" t="s">
        <v>155</v>
      </c>
      <c r="G52" s="27" t="s">
        <v>191</v>
      </c>
      <c r="H52" s="27" t="s">
        <v>192</v>
      </c>
      <c r="I52" s="46">
        <v>1000000</v>
      </c>
      <c r="J52" s="46"/>
      <c r="K52" s="46"/>
      <c r="L52" s="46"/>
      <c r="M52" s="46"/>
      <c r="N52" s="46"/>
      <c r="O52" s="46"/>
      <c r="P52" s="46"/>
      <c r="Q52" s="46">
        <v>1000000</v>
      </c>
      <c r="R52" s="46"/>
      <c r="S52" s="46"/>
      <c r="T52" s="46"/>
      <c r="U52" s="46"/>
      <c r="V52" s="46"/>
      <c r="W52" s="46"/>
    </row>
    <row r="53" ht="32.9" customHeight="1" spans="1:23">
      <c r="A53" s="27" t="s">
        <v>267</v>
      </c>
      <c r="B53" s="147" t="s">
        <v>287</v>
      </c>
      <c r="C53" s="27" t="s">
        <v>286</v>
      </c>
      <c r="D53" s="27" t="s">
        <v>64</v>
      </c>
      <c r="E53" s="27" t="s">
        <v>82</v>
      </c>
      <c r="F53" s="27" t="s">
        <v>155</v>
      </c>
      <c r="G53" s="27" t="s">
        <v>201</v>
      </c>
      <c r="H53" s="27" t="s">
        <v>202</v>
      </c>
      <c r="I53" s="46">
        <v>1800000</v>
      </c>
      <c r="J53" s="46"/>
      <c r="K53" s="46"/>
      <c r="L53" s="46"/>
      <c r="M53" s="46"/>
      <c r="N53" s="46"/>
      <c r="O53" s="46"/>
      <c r="P53" s="46"/>
      <c r="Q53" s="46">
        <v>1800000</v>
      </c>
      <c r="R53" s="46"/>
      <c r="S53" s="46"/>
      <c r="T53" s="46"/>
      <c r="U53" s="46"/>
      <c r="V53" s="46"/>
      <c r="W53" s="46"/>
    </row>
    <row r="54" ht="32.9" customHeight="1" spans="1:23">
      <c r="A54" s="27" t="s">
        <v>267</v>
      </c>
      <c r="B54" s="147" t="s">
        <v>287</v>
      </c>
      <c r="C54" s="27" t="s">
        <v>286</v>
      </c>
      <c r="D54" s="27" t="s">
        <v>64</v>
      </c>
      <c r="E54" s="27" t="s">
        <v>82</v>
      </c>
      <c r="F54" s="27" t="s">
        <v>155</v>
      </c>
      <c r="G54" s="27" t="s">
        <v>207</v>
      </c>
      <c r="H54" s="27" t="s">
        <v>208</v>
      </c>
      <c r="I54" s="46">
        <v>6000000</v>
      </c>
      <c r="J54" s="46"/>
      <c r="K54" s="46"/>
      <c r="L54" s="46"/>
      <c r="M54" s="46"/>
      <c r="N54" s="46"/>
      <c r="O54" s="46"/>
      <c r="P54" s="46"/>
      <c r="Q54" s="46">
        <v>6000000</v>
      </c>
      <c r="R54" s="46"/>
      <c r="S54" s="46"/>
      <c r="T54" s="46"/>
      <c r="U54" s="46"/>
      <c r="V54" s="46"/>
      <c r="W54" s="46"/>
    </row>
    <row r="55" ht="32.9" customHeight="1" spans="1:23">
      <c r="A55" s="27" t="s">
        <v>267</v>
      </c>
      <c r="B55" s="147" t="s">
        <v>287</v>
      </c>
      <c r="C55" s="27" t="s">
        <v>286</v>
      </c>
      <c r="D55" s="27" t="s">
        <v>64</v>
      </c>
      <c r="E55" s="27" t="s">
        <v>82</v>
      </c>
      <c r="F55" s="27" t="s">
        <v>155</v>
      </c>
      <c r="G55" s="27" t="s">
        <v>288</v>
      </c>
      <c r="H55" s="27" t="s">
        <v>289</v>
      </c>
      <c r="I55" s="46">
        <v>800000</v>
      </c>
      <c r="J55" s="46"/>
      <c r="K55" s="46"/>
      <c r="L55" s="46"/>
      <c r="M55" s="46"/>
      <c r="N55" s="46"/>
      <c r="O55" s="46"/>
      <c r="P55" s="46"/>
      <c r="Q55" s="46">
        <v>800000</v>
      </c>
      <c r="R55" s="46"/>
      <c r="S55" s="46"/>
      <c r="T55" s="46"/>
      <c r="U55" s="46"/>
      <c r="V55" s="46"/>
      <c r="W55" s="46"/>
    </row>
    <row r="56" ht="32.9" customHeight="1" spans="1:23">
      <c r="A56" s="27" t="s">
        <v>267</v>
      </c>
      <c r="B56" s="147" t="s">
        <v>287</v>
      </c>
      <c r="C56" s="27" t="s">
        <v>286</v>
      </c>
      <c r="D56" s="27" t="s">
        <v>64</v>
      </c>
      <c r="E56" s="27" t="s">
        <v>82</v>
      </c>
      <c r="F56" s="27" t="s">
        <v>155</v>
      </c>
      <c r="G56" s="27" t="s">
        <v>284</v>
      </c>
      <c r="H56" s="27" t="s">
        <v>285</v>
      </c>
      <c r="I56" s="46">
        <v>3000000</v>
      </c>
      <c r="J56" s="46"/>
      <c r="K56" s="46"/>
      <c r="L56" s="46"/>
      <c r="M56" s="46"/>
      <c r="N56" s="46"/>
      <c r="O56" s="46"/>
      <c r="P56" s="46"/>
      <c r="Q56" s="46">
        <v>3000000</v>
      </c>
      <c r="R56" s="46"/>
      <c r="S56" s="46"/>
      <c r="T56" s="46"/>
      <c r="U56" s="46"/>
      <c r="V56" s="46"/>
      <c r="W56" s="46"/>
    </row>
    <row r="57" ht="32.9" customHeight="1" spans="1:23">
      <c r="A57" s="27" t="s">
        <v>267</v>
      </c>
      <c r="B57" s="147" t="s">
        <v>287</v>
      </c>
      <c r="C57" s="27" t="s">
        <v>286</v>
      </c>
      <c r="D57" s="27" t="s">
        <v>64</v>
      </c>
      <c r="E57" s="27" t="s">
        <v>82</v>
      </c>
      <c r="F57" s="27" t="s">
        <v>155</v>
      </c>
      <c r="G57" s="27" t="s">
        <v>269</v>
      </c>
      <c r="H57" s="27" t="s">
        <v>270</v>
      </c>
      <c r="I57" s="46">
        <v>1200000</v>
      </c>
      <c r="J57" s="46"/>
      <c r="K57" s="46"/>
      <c r="L57" s="46"/>
      <c r="M57" s="46"/>
      <c r="N57" s="46"/>
      <c r="O57" s="46"/>
      <c r="P57" s="46"/>
      <c r="Q57" s="46">
        <v>1200000</v>
      </c>
      <c r="R57" s="46"/>
      <c r="S57" s="46"/>
      <c r="T57" s="46"/>
      <c r="U57" s="46"/>
      <c r="V57" s="46"/>
      <c r="W57" s="46"/>
    </row>
    <row r="58" ht="32.9" customHeight="1" spans="1:23">
      <c r="A58" s="27"/>
      <c r="B58" s="27"/>
      <c r="C58" s="27" t="s">
        <v>290</v>
      </c>
      <c r="D58" s="27"/>
      <c r="E58" s="27"/>
      <c r="F58" s="27"/>
      <c r="G58" s="27"/>
      <c r="H58" s="27"/>
      <c r="I58" s="46">
        <v>279758.16</v>
      </c>
      <c r="J58" s="46"/>
      <c r="K58" s="46"/>
      <c r="L58" s="46"/>
      <c r="M58" s="46"/>
      <c r="N58" s="46">
        <v>279758.16</v>
      </c>
      <c r="O58" s="46"/>
      <c r="P58" s="46"/>
      <c r="Q58" s="46"/>
      <c r="R58" s="46"/>
      <c r="S58" s="46"/>
      <c r="T58" s="46"/>
      <c r="U58" s="46"/>
      <c r="V58" s="46"/>
      <c r="W58" s="46"/>
    </row>
    <row r="59" ht="32.9" customHeight="1" spans="1:23">
      <c r="A59" s="27" t="s">
        <v>274</v>
      </c>
      <c r="B59" s="147" t="s">
        <v>291</v>
      </c>
      <c r="C59" s="27" t="s">
        <v>290</v>
      </c>
      <c r="D59" s="27" t="s">
        <v>64</v>
      </c>
      <c r="E59" s="27" t="s">
        <v>80</v>
      </c>
      <c r="F59" s="27" t="s">
        <v>292</v>
      </c>
      <c r="G59" s="27" t="s">
        <v>187</v>
      </c>
      <c r="H59" s="27" t="s">
        <v>188</v>
      </c>
      <c r="I59" s="46">
        <v>4011</v>
      </c>
      <c r="J59" s="46"/>
      <c r="K59" s="46"/>
      <c r="L59" s="46"/>
      <c r="M59" s="46"/>
      <c r="N59" s="46">
        <v>4011</v>
      </c>
      <c r="O59" s="46"/>
      <c r="P59" s="46"/>
      <c r="Q59" s="46"/>
      <c r="R59" s="46"/>
      <c r="S59" s="46"/>
      <c r="T59" s="46"/>
      <c r="U59" s="46"/>
      <c r="V59" s="46"/>
      <c r="W59" s="46"/>
    </row>
    <row r="60" ht="32.9" customHeight="1" spans="1:23">
      <c r="A60" s="27" t="s">
        <v>274</v>
      </c>
      <c r="B60" s="147" t="s">
        <v>291</v>
      </c>
      <c r="C60" s="27" t="s">
        <v>290</v>
      </c>
      <c r="D60" s="27" t="s">
        <v>64</v>
      </c>
      <c r="E60" s="27" t="s">
        <v>80</v>
      </c>
      <c r="F60" s="27" t="s">
        <v>292</v>
      </c>
      <c r="G60" s="27" t="s">
        <v>199</v>
      </c>
      <c r="H60" s="27" t="s">
        <v>200</v>
      </c>
      <c r="I60" s="46">
        <v>11886.16</v>
      </c>
      <c r="J60" s="46"/>
      <c r="K60" s="46"/>
      <c r="L60" s="46"/>
      <c r="M60" s="46"/>
      <c r="N60" s="46">
        <v>11886.16</v>
      </c>
      <c r="O60" s="46"/>
      <c r="P60" s="46"/>
      <c r="Q60" s="46"/>
      <c r="R60" s="46"/>
      <c r="S60" s="46"/>
      <c r="T60" s="46"/>
      <c r="U60" s="46"/>
      <c r="V60" s="46"/>
      <c r="W60" s="46"/>
    </row>
    <row r="61" ht="32.9" customHeight="1" spans="1:23">
      <c r="A61" s="27" t="s">
        <v>274</v>
      </c>
      <c r="B61" s="147" t="s">
        <v>291</v>
      </c>
      <c r="C61" s="27" t="s">
        <v>290</v>
      </c>
      <c r="D61" s="27" t="s">
        <v>64</v>
      </c>
      <c r="E61" s="27" t="s">
        <v>80</v>
      </c>
      <c r="F61" s="27" t="s">
        <v>292</v>
      </c>
      <c r="G61" s="27" t="s">
        <v>205</v>
      </c>
      <c r="H61" s="27" t="s">
        <v>206</v>
      </c>
      <c r="I61" s="46">
        <v>19786</v>
      </c>
      <c r="J61" s="46"/>
      <c r="K61" s="46"/>
      <c r="L61" s="46"/>
      <c r="M61" s="46"/>
      <c r="N61" s="46">
        <v>19786</v>
      </c>
      <c r="O61" s="46"/>
      <c r="P61" s="46"/>
      <c r="Q61" s="46"/>
      <c r="R61" s="46"/>
      <c r="S61" s="46"/>
      <c r="T61" s="46"/>
      <c r="U61" s="46"/>
      <c r="V61" s="46"/>
      <c r="W61" s="46"/>
    </row>
    <row r="62" ht="32.9" customHeight="1" spans="1:23">
      <c r="A62" s="27" t="s">
        <v>274</v>
      </c>
      <c r="B62" s="147" t="s">
        <v>291</v>
      </c>
      <c r="C62" s="27" t="s">
        <v>290</v>
      </c>
      <c r="D62" s="27" t="s">
        <v>64</v>
      </c>
      <c r="E62" s="27" t="s">
        <v>80</v>
      </c>
      <c r="F62" s="27" t="s">
        <v>292</v>
      </c>
      <c r="G62" s="27" t="s">
        <v>207</v>
      </c>
      <c r="H62" s="27" t="s">
        <v>208</v>
      </c>
      <c r="I62" s="46">
        <v>172385</v>
      </c>
      <c r="J62" s="46"/>
      <c r="K62" s="46"/>
      <c r="L62" s="46"/>
      <c r="M62" s="46"/>
      <c r="N62" s="46">
        <v>172385</v>
      </c>
      <c r="O62" s="46"/>
      <c r="P62" s="46"/>
      <c r="Q62" s="46"/>
      <c r="R62" s="46"/>
      <c r="S62" s="46"/>
      <c r="T62" s="46"/>
      <c r="U62" s="46"/>
      <c r="V62" s="46"/>
      <c r="W62" s="46"/>
    </row>
    <row r="63" ht="32.9" customHeight="1" spans="1:23">
      <c r="A63" s="27" t="s">
        <v>274</v>
      </c>
      <c r="B63" s="147" t="s">
        <v>291</v>
      </c>
      <c r="C63" s="27" t="s">
        <v>290</v>
      </c>
      <c r="D63" s="27" t="s">
        <v>64</v>
      </c>
      <c r="E63" s="27" t="s">
        <v>80</v>
      </c>
      <c r="F63" s="27" t="s">
        <v>292</v>
      </c>
      <c r="G63" s="27" t="s">
        <v>264</v>
      </c>
      <c r="H63" s="27" t="s">
        <v>265</v>
      </c>
      <c r="I63" s="46">
        <v>440</v>
      </c>
      <c r="J63" s="46"/>
      <c r="K63" s="46"/>
      <c r="L63" s="46"/>
      <c r="M63" s="46"/>
      <c r="N63" s="46">
        <v>440</v>
      </c>
      <c r="O63" s="46"/>
      <c r="P63" s="46"/>
      <c r="Q63" s="46"/>
      <c r="R63" s="46"/>
      <c r="S63" s="46"/>
      <c r="T63" s="46"/>
      <c r="U63" s="46"/>
      <c r="V63" s="46"/>
      <c r="W63" s="46"/>
    </row>
    <row r="64" ht="32.9" customHeight="1" spans="1:23">
      <c r="A64" s="27" t="s">
        <v>274</v>
      </c>
      <c r="B64" s="147" t="s">
        <v>291</v>
      </c>
      <c r="C64" s="27" t="s">
        <v>290</v>
      </c>
      <c r="D64" s="27" t="s">
        <v>64</v>
      </c>
      <c r="E64" s="27" t="s">
        <v>80</v>
      </c>
      <c r="F64" s="27" t="s">
        <v>292</v>
      </c>
      <c r="G64" s="27" t="s">
        <v>269</v>
      </c>
      <c r="H64" s="27" t="s">
        <v>270</v>
      </c>
      <c r="I64" s="46">
        <v>71250</v>
      </c>
      <c r="J64" s="46"/>
      <c r="K64" s="46"/>
      <c r="L64" s="46"/>
      <c r="M64" s="46"/>
      <c r="N64" s="46">
        <v>71250</v>
      </c>
      <c r="O64" s="46"/>
      <c r="P64" s="46"/>
      <c r="Q64" s="46"/>
      <c r="R64" s="46"/>
      <c r="S64" s="46"/>
      <c r="T64" s="46"/>
      <c r="U64" s="46"/>
      <c r="V64" s="46"/>
      <c r="W64" s="46"/>
    </row>
    <row r="65" ht="32.9" customHeight="1" spans="1:23">
      <c r="A65" s="27"/>
      <c r="B65" s="27"/>
      <c r="C65" s="27" t="s">
        <v>293</v>
      </c>
      <c r="D65" s="27"/>
      <c r="E65" s="27"/>
      <c r="F65" s="27"/>
      <c r="G65" s="27"/>
      <c r="H65" s="27"/>
      <c r="I65" s="46">
        <v>607347</v>
      </c>
      <c r="J65" s="46"/>
      <c r="K65" s="46"/>
      <c r="L65" s="46"/>
      <c r="M65" s="46"/>
      <c r="N65" s="46">
        <v>607347</v>
      </c>
      <c r="O65" s="46"/>
      <c r="P65" s="46"/>
      <c r="Q65" s="46"/>
      <c r="R65" s="46"/>
      <c r="S65" s="46"/>
      <c r="T65" s="46"/>
      <c r="U65" s="46"/>
      <c r="V65" s="46"/>
      <c r="W65" s="46"/>
    </row>
    <row r="66" ht="32.9" customHeight="1" spans="1:23">
      <c r="A66" s="27" t="s">
        <v>267</v>
      </c>
      <c r="B66" s="147" t="s">
        <v>294</v>
      </c>
      <c r="C66" s="27" t="s">
        <v>293</v>
      </c>
      <c r="D66" s="27" t="s">
        <v>64</v>
      </c>
      <c r="E66" s="27" t="s">
        <v>82</v>
      </c>
      <c r="F66" s="27" t="s">
        <v>155</v>
      </c>
      <c r="G66" s="27" t="s">
        <v>201</v>
      </c>
      <c r="H66" s="27" t="s">
        <v>202</v>
      </c>
      <c r="I66" s="46">
        <v>607347</v>
      </c>
      <c r="J66" s="46"/>
      <c r="K66" s="46"/>
      <c r="L66" s="46"/>
      <c r="M66" s="46"/>
      <c r="N66" s="46">
        <v>607347</v>
      </c>
      <c r="O66" s="46"/>
      <c r="P66" s="46"/>
      <c r="Q66" s="46"/>
      <c r="R66" s="46"/>
      <c r="S66" s="46"/>
      <c r="T66" s="46"/>
      <c r="U66" s="46"/>
      <c r="V66" s="46"/>
      <c r="W66" s="46"/>
    </row>
    <row r="67" ht="32.9" customHeight="1" spans="1:23">
      <c r="A67" s="27"/>
      <c r="B67" s="27"/>
      <c r="C67" s="27" t="s">
        <v>295</v>
      </c>
      <c r="D67" s="27"/>
      <c r="E67" s="27"/>
      <c r="F67" s="27"/>
      <c r="G67" s="27"/>
      <c r="H67" s="27"/>
      <c r="I67" s="46">
        <v>705158.45</v>
      </c>
      <c r="J67" s="46"/>
      <c r="K67" s="46"/>
      <c r="L67" s="46"/>
      <c r="M67" s="46"/>
      <c r="N67" s="46">
        <v>705158.45</v>
      </c>
      <c r="O67" s="46"/>
      <c r="P67" s="46"/>
      <c r="Q67" s="46"/>
      <c r="R67" s="46"/>
      <c r="S67" s="46"/>
      <c r="T67" s="46"/>
      <c r="U67" s="46"/>
      <c r="V67" s="46"/>
      <c r="W67" s="46"/>
    </row>
    <row r="68" ht="32.9" customHeight="1" spans="1:23">
      <c r="A68" s="27" t="s">
        <v>267</v>
      </c>
      <c r="B68" s="147" t="s">
        <v>296</v>
      </c>
      <c r="C68" s="27" t="s">
        <v>295</v>
      </c>
      <c r="D68" s="27" t="s">
        <v>64</v>
      </c>
      <c r="E68" s="27" t="s">
        <v>82</v>
      </c>
      <c r="F68" s="27" t="s">
        <v>155</v>
      </c>
      <c r="G68" s="27" t="s">
        <v>187</v>
      </c>
      <c r="H68" s="27" t="s">
        <v>188</v>
      </c>
      <c r="I68" s="46">
        <v>647673.45</v>
      </c>
      <c r="J68" s="46"/>
      <c r="K68" s="46"/>
      <c r="L68" s="46"/>
      <c r="M68" s="46"/>
      <c r="N68" s="46">
        <v>647673.45</v>
      </c>
      <c r="O68" s="46"/>
      <c r="P68" s="46"/>
      <c r="Q68" s="46"/>
      <c r="R68" s="46"/>
      <c r="S68" s="46"/>
      <c r="T68" s="46"/>
      <c r="U68" s="46"/>
      <c r="V68" s="46"/>
      <c r="W68" s="46"/>
    </row>
    <row r="69" ht="32.9" customHeight="1" spans="1:23">
      <c r="A69" s="27" t="s">
        <v>267</v>
      </c>
      <c r="B69" s="147" t="s">
        <v>296</v>
      </c>
      <c r="C69" s="27" t="s">
        <v>295</v>
      </c>
      <c r="D69" s="27" t="s">
        <v>64</v>
      </c>
      <c r="E69" s="27" t="s">
        <v>82</v>
      </c>
      <c r="F69" s="27" t="s">
        <v>155</v>
      </c>
      <c r="G69" s="27" t="s">
        <v>207</v>
      </c>
      <c r="H69" s="27" t="s">
        <v>208</v>
      </c>
      <c r="I69" s="46">
        <v>52285</v>
      </c>
      <c r="J69" s="46"/>
      <c r="K69" s="46"/>
      <c r="L69" s="46"/>
      <c r="M69" s="46"/>
      <c r="N69" s="46">
        <v>52285</v>
      </c>
      <c r="O69" s="46"/>
      <c r="P69" s="46"/>
      <c r="Q69" s="46"/>
      <c r="R69" s="46"/>
      <c r="S69" s="46"/>
      <c r="T69" s="46"/>
      <c r="U69" s="46"/>
      <c r="V69" s="46"/>
      <c r="W69" s="46"/>
    </row>
    <row r="70" ht="32.9" customHeight="1" spans="1:23">
      <c r="A70" s="27" t="s">
        <v>267</v>
      </c>
      <c r="B70" s="147" t="s">
        <v>296</v>
      </c>
      <c r="C70" s="27" t="s">
        <v>295</v>
      </c>
      <c r="D70" s="27" t="s">
        <v>64</v>
      </c>
      <c r="E70" s="27" t="s">
        <v>82</v>
      </c>
      <c r="F70" s="27" t="s">
        <v>155</v>
      </c>
      <c r="G70" s="27" t="s">
        <v>264</v>
      </c>
      <c r="H70" s="27" t="s">
        <v>265</v>
      </c>
      <c r="I70" s="46">
        <v>5200</v>
      </c>
      <c r="J70" s="46"/>
      <c r="K70" s="46"/>
      <c r="L70" s="46"/>
      <c r="M70" s="46"/>
      <c r="N70" s="46">
        <v>5200</v>
      </c>
      <c r="O70" s="46"/>
      <c r="P70" s="46"/>
      <c r="Q70" s="46"/>
      <c r="R70" s="46"/>
      <c r="S70" s="46"/>
      <c r="T70" s="46"/>
      <c r="U70" s="46"/>
      <c r="V70" s="46"/>
      <c r="W70" s="46"/>
    </row>
    <row r="71" ht="32.9" customHeight="1" spans="1:23">
      <c r="A71" s="27"/>
      <c r="B71" s="27"/>
      <c r="C71" s="27" t="s">
        <v>297</v>
      </c>
      <c r="D71" s="27"/>
      <c r="E71" s="27"/>
      <c r="F71" s="27"/>
      <c r="G71" s="27"/>
      <c r="H71" s="27"/>
      <c r="I71" s="46">
        <v>7523396.2</v>
      </c>
      <c r="J71" s="46"/>
      <c r="K71" s="46"/>
      <c r="L71" s="46"/>
      <c r="M71" s="46"/>
      <c r="N71" s="46">
        <v>7523396.2</v>
      </c>
      <c r="O71" s="46"/>
      <c r="P71" s="46"/>
      <c r="Q71" s="46"/>
      <c r="R71" s="46"/>
      <c r="S71" s="46"/>
      <c r="T71" s="46"/>
      <c r="U71" s="46"/>
      <c r="V71" s="46"/>
      <c r="W71" s="46"/>
    </row>
    <row r="72" ht="32.9" customHeight="1" spans="1:23">
      <c r="A72" s="27" t="s">
        <v>267</v>
      </c>
      <c r="B72" s="147" t="s">
        <v>298</v>
      </c>
      <c r="C72" s="27" t="s">
        <v>297</v>
      </c>
      <c r="D72" s="27" t="s">
        <v>64</v>
      </c>
      <c r="E72" s="27" t="s">
        <v>82</v>
      </c>
      <c r="F72" s="27" t="s">
        <v>155</v>
      </c>
      <c r="G72" s="27" t="s">
        <v>201</v>
      </c>
      <c r="H72" s="27" t="s">
        <v>202</v>
      </c>
      <c r="I72" s="46">
        <v>2800</v>
      </c>
      <c r="J72" s="46"/>
      <c r="K72" s="46"/>
      <c r="L72" s="46"/>
      <c r="M72" s="46"/>
      <c r="N72" s="46">
        <v>2800</v>
      </c>
      <c r="O72" s="46"/>
      <c r="P72" s="46"/>
      <c r="Q72" s="46"/>
      <c r="R72" s="46"/>
      <c r="S72" s="46"/>
      <c r="T72" s="46"/>
      <c r="U72" s="46"/>
      <c r="V72" s="46"/>
      <c r="W72" s="46"/>
    </row>
    <row r="73" ht="32.9" customHeight="1" spans="1:23">
      <c r="A73" s="27" t="s">
        <v>267</v>
      </c>
      <c r="B73" s="147" t="s">
        <v>298</v>
      </c>
      <c r="C73" s="27" t="s">
        <v>297</v>
      </c>
      <c r="D73" s="27" t="s">
        <v>64</v>
      </c>
      <c r="E73" s="27" t="s">
        <v>82</v>
      </c>
      <c r="F73" s="27" t="s">
        <v>155</v>
      </c>
      <c r="G73" s="27" t="s">
        <v>207</v>
      </c>
      <c r="H73" s="27" t="s">
        <v>208</v>
      </c>
      <c r="I73" s="46">
        <v>2597610.1</v>
      </c>
      <c r="J73" s="46"/>
      <c r="K73" s="46"/>
      <c r="L73" s="46"/>
      <c r="M73" s="46"/>
      <c r="N73" s="46">
        <v>2597610.1</v>
      </c>
      <c r="O73" s="46"/>
      <c r="P73" s="46"/>
      <c r="Q73" s="46"/>
      <c r="R73" s="46"/>
      <c r="S73" s="46"/>
      <c r="T73" s="46"/>
      <c r="U73" s="46"/>
      <c r="V73" s="46"/>
      <c r="W73" s="46"/>
    </row>
    <row r="74" ht="32.9" customHeight="1" spans="1:23">
      <c r="A74" s="27" t="s">
        <v>267</v>
      </c>
      <c r="B74" s="147" t="s">
        <v>298</v>
      </c>
      <c r="C74" s="27" t="s">
        <v>297</v>
      </c>
      <c r="D74" s="27" t="s">
        <v>64</v>
      </c>
      <c r="E74" s="27" t="s">
        <v>82</v>
      </c>
      <c r="F74" s="27" t="s">
        <v>155</v>
      </c>
      <c r="G74" s="27" t="s">
        <v>269</v>
      </c>
      <c r="H74" s="27" t="s">
        <v>270</v>
      </c>
      <c r="I74" s="46">
        <v>4922986.1</v>
      </c>
      <c r="J74" s="46"/>
      <c r="K74" s="46"/>
      <c r="L74" s="46"/>
      <c r="M74" s="46"/>
      <c r="N74" s="46">
        <v>4922986.1</v>
      </c>
      <c r="O74" s="46"/>
      <c r="P74" s="46"/>
      <c r="Q74" s="46"/>
      <c r="R74" s="46"/>
      <c r="S74" s="46"/>
      <c r="T74" s="46"/>
      <c r="U74" s="46"/>
      <c r="V74" s="46"/>
      <c r="W74" s="46"/>
    </row>
    <row r="75" ht="32.9" customHeight="1" spans="1:23">
      <c r="A75" s="27"/>
      <c r="B75" s="27"/>
      <c r="C75" s="27" t="s">
        <v>299</v>
      </c>
      <c r="D75" s="27"/>
      <c r="E75" s="27"/>
      <c r="F75" s="27"/>
      <c r="G75" s="27"/>
      <c r="H75" s="27"/>
      <c r="I75" s="46">
        <v>6897470.95</v>
      </c>
      <c r="J75" s="46"/>
      <c r="K75" s="46"/>
      <c r="L75" s="46"/>
      <c r="M75" s="46"/>
      <c r="N75" s="46">
        <v>6897470.95</v>
      </c>
      <c r="O75" s="46"/>
      <c r="P75" s="46"/>
      <c r="Q75" s="46"/>
      <c r="R75" s="46"/>
      <c r="S75" s="46"/>
      <c r="T75" s="46"/>
      <c r="U75" s="46"/>
      <c r="V75" s="46"/>
      <c r="W75" s="46"/>
    </row>
    <row r="76" ht="32.9" customHeight="1" spans="1:23">
      <c r="A76" s="27" t="s">
        <v>274</v>
      </c>
      <c r="B76" s="147" t="s">
        <v>300</v>
      </c>
      <c r="C76" s="27" t="s">
        <v>299</v>
      </c>
      <c r="D76" s="27" t="s">
        <v>64</v>
      </c>
      <c r="E76" s="27" t="s">
        <v>83</v>
      </c>
      <c r="F76" s="27" t="s">
        <v>261</v>
      </c>
      <c r="G76" s="27" t="s">
        <v>187</v>
      </c>
      <c r="H76" s="27" t="s">
        <v>188</v>
      </c>
      <c r="I76" s="46">
        <v>182880</v>
      </c>
      <c r="J76" s="46"/>
      <c r="K76" s="46"/>
      <c r="L76" s="46"/>
      <c r="M76" s="46"/>
      <c r="N76" s="46">
        <v>182880</v>
      </c>
      <c r="O76" s="46"/>
      <c r="P76" s="46"/>
      <c r="Q76" s="46"/>
      <c r="R76" s="46"/>
      <c r="S76" s="46"/>
      <c r="T76" s="46"/>
      <c r="U76" s="46"/>
      <c r="V76" s="46"/>
      <c r="W76" s="46"/>
    </row>
    <row r="77" ht="32.9" customHeight="1" spans="1:23">
      <c r="A77" s="27" t="s">
        <v>274</v>
      </c>
      <c r="B77" s="147" t="s">
        <v>300</v>
      </c>
      <c r="C77" s="27" t="s">
        <v>299</v>
      </c>
      <c r="D77" s="27" t="s">
        <v>64</v>
      </c>
      <c r="E77" s="27" t="s">
        <v>83</v>
      </c>
      <c r="F77" s="27" t="s">
        <v>261</v>
      </c>
      <c r="G77" s="27" t="s">
        <v>199</v>
      </c>
      <c r="H77" s="27" t="s">
        <v>200</v>
      </c>
      <c r="I77" s="46">
        <v>8677.95</v>
      </c>
      <c r="J77" s="46"/>
      <c r="K77" s="46"/>
      <c r="L77" s="46"/>
      <c r="M77" s="46"/>
      <c r="N77" s="46">
        <v>8677.95</v>
      </c>
      <c r="O77" s="46"/>
      <c r="P77" s="46"/>
      <c r="Q77" s="46"/>
      <c r="R77" s="46"/>
      <c r="S77" s="46"/>
      <c r="T77" s="46"/>
      <c r="U77" s="46"/>
      <c r="V77" s="46"/>
      <c r="W77" s="46"/>
    </row>
    <row r="78" ht="32.9" customHeight="1" spans="1:23">
      <c r="A78" s="27" t="s">
        <v>274</v>
      </c>
      <c r="B78" s="147" t="s">
        <v>300</v>
      </c>
      <c r="C78" s="27" t="s">
        <v>299</v>
      </c>
      <c r="D78" s="27" t="s">
        <v>64</v>
      </c>
      <c r="E78" s="27" t="s">
        <v>83</v>
      </c>
      <c r="F78" s="27" t="s">
        <v>261</v>
      </c>
      <c r="G78" s="27" t="s">
        <v>205</v>
      </c>
      <c r="H78" s="27" t="s">
        <v>206</v>
      </c>
      <c r="I78" s="46">
        <v>53773</v>
      </c>
      <c r="J78" s="46"/>
      <c r="K78" s="46"/>
      <c r="L78" s="46"/>
      <c r="M78" s="46"/>
      <c r="N78" s="46">
        <v>53773</v>
      </c>
      <c r="O78" s="46"/>
      <c r="P78" s="46"/>
      <c r="Q78" s="46"/>
      <c r="R78" s="46"/>
      <c r="S78" s="46"/>
      <c r="T78" s="46"/>
      <c r="U78" s="46"/>
      <c r="V78" s="46"/>
      <c r="W78" s="46"/>
    </row>
    <row r="79" ht="32.9" customHeight="1" spans="1:23">
      <c r="A79" s="27" t="s">
        <v>274</v>
      </c>
      <c r="B79" s="147" t="s">
        <v>300</v>
      </c>
      <c r="C79" s="27" t="s">
        <v>299</v>
      </c>
      <c r="D79" s="27" t="s">
        <v>64</v>
      </c>
      <c r="E79" s="27" t="s">
        <v>83</v>
      </c>
      <c r="F79" s="27" t="s">
        <v>261</v>
      </c>
      <c r="G79" s="27" t="s">
        <v>207</v>
      </c>
      <c r="H79" s="27" t="s">
        <v>208</v>
      </c>
      <c r="I79" s="46">
        <v>3164400</v>
      </c>
      <c r="J79" s="46"/>
      <c r="K79" s="46"/>
      <c r="L79" s="46"/>
      <c r="M79" s="46"/>
      <c r="N79" s="46">
        <v>3164400</v>
      </c>
      <c r="O79" s="46"/>
      <c r="P79" s="46"/>
      <c r="Q79" s="46"/>
      <c r="R79" s="46"/>
      <c r="S79" s="46"/>
      <c r="T79" s="46"/>
      <c r="U79" s="46"/>
      <c r="V79" s="46"/>
      <c r="W79" s="46"/>
    </row>
    <row r="80" ht="32.9" customHeight="1" spans="1:23">
      <c r="A80" s="27" t="s">
        <v>274</v>
      </c>
      <c r="B80" s="147" t="s">
        <v>300</v>
      </c>
      <c r="C80" s="27" t="s">
        <v>299</v>
      </c>
      <c r="D80" s="27" t="s">
        <v>64</v>
      </c>
      <c r="E80" s="27" t="s">
        <v>83</v>
      </c>
      <c r="F80" s="27" t="s">
        <v>261</v>
      </c>
      <c r="G80" s="27" t="s">
        <v>264</v>
      </c>
      <c r="H80" s="27" t="s">
        <v>265</v>
      </c>
      <c r="I80" s="46">
        <v>207740</v>
      </c>
      <c r="J80" s="46"/>
      <c r="K80" s="46"/>
      <c r="L80" s="46"/>
      <c r="M80" s="46"/>
      <c r="N80" s="46">
        <v>207740</v>
      </c>
      <c r="O80" s="46"/>
      <c r="P80" s="46"/>
      <c r="Q80" s="46"/>
      <c r="R80" s="46"/>
      <c r="S80" s="46"/>
      <c r="T80" s="46"/>
      <c r="U80" s="46"/>
      <c r="V80" s="46"/>
      <c r="W80" s="46"/>
    </row>
    <row r="81" ht="32.9" customHeight="1" spans="1:23">
      <c r="A81" s="27" t="s">
        <v>274</v>
      </c>
      <c r="B81" s="147" t="s">
        <v>300</v>
      </c>
      <c r="C81" s="27" t="s">
        <v>299</v>
      </c>
      <c r="D81" s="27" t="s">
        <v>64</v>
      </c>
      <c r="E81" s="27" t="s">
        <v>83</v>
      </c>
      <c r="F81" s="27" t="s">
        <v>261</v>
      </c>
      <c r="G81" s="27" t="s">
        <v>288</v>
      </c>
      <c r="H81" s="27" t="s">
        <v>289</v>
      </c>
      <c r="I81" s="46">
        <v>100000</v>
      </c>
      <c r="J81" s="46"/>
      <c r="K81" s="46"/>
      <c r="L81" s="46"/>
      <c r="M81" s="46"/>
      <c r="N81" s="46">
        <v>100000</v>
      </c>
      <c r="O81" s="46"/>
      <c r="P81" s="46"/>
      <c r="Q81" s="46"/>
      <c r="R81" s="46"/>
      <c r="S81" s="46"/>
      <c r="T81" s="46"/>
      <c r="U81" s="46"/>
      <c r="V81" s="46"/>
      <c r="W81" s="46"/>
    </row>
    <row r="82" ht="32.9" customHeight="1" spans="1:23">
      <c r="A82" s="27" t="s">
        <v>274</v>
      </c>
      <c r="B82" s="147" t="s">
        <v>300</v>
      </c>
      <c r="C82" s="27" t="s">
        <v>299</v>
      </c>
      <c r="D82" s="27" t="s">
        <v>64</v>
      </c>
      <c r="E82" s="27" t="s">
        <v>83</v>
      </c>
      <c r="F82" s="27" t="s">
        <v>261</v>
      </c>
      <c r="G82" s="27" t="s">
        <v>269</v>
      </c>
      <c r="H82" s="27" t="s">
        <v>270</v>
      </c>
      <c r="I82" s="46">
        <v>3000000</v>
      </c>
      <c r="J82" s="46"/>
      <c r="K82" s="46"/>
      <c r="L82" s="46"/>
      <c r="M82" s="46"/>
      <c r="N82" s="46">
        <v>3000000</v>
      </c>
      <c r="O82" s="46"/>
      <c r="P82" s="46"/>
      <c r="Q82" s="46"/>
      <c r="R82" s="46"/>
      <c r="S82" s="46"/>
      <c r="T82" s="46"/>
      <c r="U82" s="46"/>
      <c r="V82" s="46"/>
      <c r="W82" s="46"/>
    </row>
    <row r="83" ht="32.9" customHeight="1" spans="1:23">
      <c r="A83" s="27" t="s">
        <v>274</v>
      </c>
      <c r="B83" s="147" t="s">
        <v>300</v>
      </c>
      <c r="C83" s="27" t="s">
        <v>299</v>
      </c>
      <c r="D83" s="27" t="s">
        <v>64</v>
      </c>
      <c r="E83" s="27" t="s">
        <v>83</v>
      </c>
      <c r="F83" s="27" t="s">
        <v>261</v>
      </c>
      <c r="G83" s="27" t="s">
        <v>271</v>
      </c>
      <c r="H83" s="27" t="s">
        <v>272</v>
      </c>
      <c r="I83" s="46">
        <v>180000</v>
      </c>
      <c r="J83" s="46"/>
      <c r="K83" s="46"/>
      <c r="L83" s="46"/>
      <c r="M83" s="46"/>
      <c r="N83" s="46">
        <v>180000</v>
      </c>
      <c r="O83" s="46"/>
      <c r="P83" s="46"/>
      <c r="Q83" s="46"/>
      <c r="R83" s="46"/>
      <c r="S83" s="46"/>
      <c r="T83" s="46"/>
      <c r="U83" s="46"/>
      <c r="V83" s="46"/>
      <c r="W83" s="46"/>
    </row>
    <row r="84" ht="32.9" customHeight="1" spans="1:23">
      <c r="A84" s="27"/>
      <c r="B84" s="27"/>
      <c r="C84" s="27" t="s">
        <v>301</v>
      </c>
      <c r="D84" s="27"/>
      <c r="E84" s="27"/>
      <c r="F84" s="27"/>
      <c r="G84" s="27"/>
      <c r="H84" s="27"/>
      <c r="I84" s="46">
        <v>100000</v>
      </c>
      <c r="J84" s="46">
        <v>100000</v>
      </c>
      <c r="K84" s="46">
        <v>100000</v>
      </c>
      <c r="L84" s="46"/>
      <c r="M84" s="46"/>
      <c r="N84" s="46"/>
      <c r="O84" s="46"/>
      <c r="P84" s="46"/>
      <c r="Q84" s="46"/>
      <c r="R84" s="46"/>
      <c r="S84" s="46"/>
      <c r="T84" s="46"/>
      <c r="U84" s="46"/>
      <c r="V84" s="46"/>
      <c r="W84" s="46"/>
    </row>
    <row r="85" ht="32.9" customHeight="1" spans="1:23">
      <c r="A85" s="27" t="s">
        <v>267</v>
      </c>
      <c r="B85" s="147" t="s">
        <v>302</v>
      </c>
      <c r="C85" s="27" t="s">
        <v>301</v>
      </c>
      <c r="D85" s="27" t="s">
        <v>64</v>
      </c>
      <c r="E85" s="27" t="s">
        <v>82</v>
      </c>
      <c r="F85" s="27" t="s">
        <v>155</v>
      </c>
      <c r="G85" s="27" t="s">
        <v>187</v>
      </c>
      <c r="H85" s="27" t="s">
        <v>188</v>
      </c>
      <c r="I85" s="46">
        <v>70000</v>
      </c>
      <c r="J85" s="46">
        <v>70000</v>
      </c>
      <c r="K85" s="46">
        <v>70000</v>
      </c>
      <c r="L85" s="46"/>
      <c r="M85" s="46"/>
      <c r="N85" s="46"/>
      <c r="O85" s="46"/>
      <c r="P85" s="46"/>
      <c r="Q85" s="46"/>
      <c r="R85" s="46"/>
      <c r="S85" s="46"/>
      <c r="T85" s="46"/>
      <c r="U85" s="46"/>
      <c r="V85" s="46"/>
      <c r="W85" s="46"/>
    </row>
    <row r="86" ht="32.9" customHeight="1" spans="1:23">
      <c r="A86" s="27" t="s">
        <v>267</v>
      </c>
      <c r="B86" s="147" t="s">
        <v>302</v>
      </c>
      <c r="C86" s="27" t="s">
        <v>301</v>
      </c>
      <c r="D86" s="27" t="s">
        <v>64</v>
      </c>
      <c r="E86" s="27" t="s">
        <v>82</v>
      </c>
      <c r="F86" s="27" t="s">
        <v>155</v>
      </c>
      <c r="G86" s="27" t="s">
        <v>264</v>
      </c>
      <c r="H86" s="27" t="s">
        <v>265</v>
      </c>
      <c r="I86" s="46">
        <v>30000</v>
      </c>
      <c r="J86" s="46">
        <v>30000</v>
      </c>
      <c r="K86" s="46">
        <v>30000</v>
      </c>
      <c r="L86" s="46"/>
      <c r="M86" s="46"/>
      <c r="N86" s="46"/>
      <c r="O86" s="46"/>
      <c r="P86" s="46"/>
      <c r="Q86" s="46"/>
      <c r="R86" s="46"/>
      <c r="S86" s="46"/>
      <c r="T86" s="46"/>
      <c r="U86" s="46"/>
      <c r="V86" s="46"/>
      <c r="W86" s="46"/>
    </row>
    <row r="87" ht="32.9" customHeight="1" spans="1:23">
      <c r="A87" s="27"/>
      <c r="B87" s="27"/>
      <c r="C87" s="27" t="s">
        <v>303</v>
      </c>
      <c r="D87" s="27"/>
      <c r="E87" s="27"/>
      <c r="F87" s="27"/>
      <c r="G87" s="27"/>
      <c r="H87" s="27"/>
      <c r="I87" s="46">
        <v>30441.96</v>
      </c>
      <c r="J87" s="46"/>
      <c r="K87" s="46"/>
      <c r="L87" s="46"/>
      <c r="M87" s="46"/>
      <c r="N87" s="46">
        <v>30441.96</v>
      </c>
      <c r="O87" s="46"/>
      <c r="P87" s="46"/>
      <c r="Q87" s="46"/>
      <c r="R87" s="46"/>
      <c r="S87" s="46"/>
      <c r="T87" s="46"/>
      <c r="U87" s="46"/>
      <c r="V87" s="46"/>
      <c r="W87" s="46"/>
    </row>
    <row r="88" ht="32.9" customHeight="1" spans="1:23">
      <c r="A88" s="27" t="s">
        <v>274</v>
      </c>
      <c r="B88" s="147" t="s">
        <v>304</v>
      </c>
      <c r="C88" s="27" t="s">
        <v>303</v>
      </c>
      <c r="D88" s="27" t="s">
        <v>64</v>
      </c>
      <c r="E88" s="27" t="s">
        <v>82</v>
      </c>
      <c r="F88" s="27" t="s">
        <v>155</v>
      </c>
      <c r="G88" s="27" t="s">
        <v>201</v>
      </c>
      <c r="H88" s="27" t="s">
        <v>202</v>
      </c>
      <c r="I88" s="46">
        <v>30441.96</v>
      </c>
      <c r="J88" s="46"/>
      <c r="K88" s="46"/>
      <c r="L88" s="46"/>
      <c r="M88" s="46"/>
      <c r="N88" s="46">
        <v>30441.96</v>
      </c>
      <c r="O88" s="46"/>
      <c r="P88" s="46"/>
      <c r="Q88" s="46"/>
      <c r="R88" s="46"/>
      <c r="S88" s="46"/>
      <c r="T88" s="46"/>
      <c r="U88" s="46"/>
      <c r="V88" s="46"/>
      <c r="W88" s="46"/>
    </row>
    <row r="89" ht="32.9" customHeight="1" spans="1:23">
      <c r="A89" s="27"/>
      <c r="B89" s="27"/>
      <c r="C89" s="27" t="s">
        <v>305</v>
      </c>
      <c r="D89" s="27"/>
      <c r="E89" s="27"/>
      <c r="F89" s="27"/>
      <c r="G89" s="27"/>
      <c r="H89" s="27"/>
      <c r="I89" s="46">
        <v>183216</v>
      </c>
      <c r="J89" s="46">
        <v>183216</v>
      </c>
      <c r="K89" s="46">
        <v>183216</v>
      </c>
      <c r="L89" s="46"/>
      <c r="M89" s="46"/>
      <c r="N89" s="46"/>
      <c r="O89" s="46"/>
      <c r="P89" s="46"/>
      <c r="Q89" s="46"/>
      <c r="R89" s="46"/>
      <c r="S89" s="46"/>
      <c r="T89" s="46"/>
      <c r="U89" s="46"/>
      <c r="V89" s="46"/>
      <c r="W89" s="46"/>
    </row>
    <row r="90" ht="32.9" customHeight="1" spans="1:23">
      <c r="A90" s="27" t="s">
        <v>257</v>
      </c>
      <c r="B90" s="147" t="s">
        <v>306</v>
      </c>
      <c r="C90" s="27" t="s">
        <v>305</v>
      </c>
      <c r="D90" s="27" t="s">
        <v>64</v>
      </c>
      <c r="E90" s="27" t="s">
        <v>97</v>
      </c>
      <c r="F90" s="27" t="s">
        <v>307</v>
      </c>
      <c r="G90" s="27" t="s">
        <v>183</v>
      </c>
      <c r="H90" s="27" t="s">
        <v>184</v>
      </c>
      <c r="I90" s="46">
        <v>183216</v>
      </c>
      <c r="J90" s="46">
        <v>183216</v>
      </c>
      <c r="K90" s="46">
        <v>183216</v>
      </c>
      <c r="L90" s="46"/>
      <c r="M90" s="46"/>
      <c r="N90" s="46"/>
      <c r="O90" s="46"/>
      <c r="P90" s="46"/>
      <c r="Q90" s="46"/>
      <c r="R90" s="46"/>
      <c r="S90" s="46"/>
      <c r="T90" s="46"/>
      <c r="U90" s="46"/>
      <c r="V90" s="46"/>
      <c r="W90" s="46"/>
    </row>
    <row r="91" ht="32.9" customHeight="1" spans="1:23">
      <c r="A91" s="27"/>
      <c r="B91" s="27"/>
      <c r="C91" s="27" t="s">
        <v>308</v>
      </c>
      <c r="D91" s="27"/>
      <c r="E91" s="27"/>
      <c r="F91" s="27"/>
      <c r="G91" s="27"/>
      <c r="H91" s="27"/>
      <c r="I91" s="46">
        <v>141044</v>
      </c>
      <c r="J91" s="46"/>
      <c r="K91" s="46"/>
      <c r="L91" s="46"/>
      <c r="M91" s="46"/>
      <c r="N91" s="46">
        <v>141044</v>
      </c>
      <c r="O91" s="46"/>
      <c r="P91" s="46"/>
      <c r="Q91" s="46"/>
      <c r="R91" s="46"/>
      <c r="S91" s="46"/>
      <c r="T91" s="46"/>
      <c r="U91" s="46"/>
      <c r="V91" s="46"/>
      <c r="W91" s="46"/>
    </row>
    <row r="92" ht="32.9" customHeight="1" spans="1:23">
      <c r="A92" s="27" t="s">
        <v>274</v>
      </c>
      <c r="B92" s="147" t="s">
        <v>309</v>
      </c>
      <c r="C92" s="27" t="s">
        <v>308</v>
      </c>
      <c r="D92" s="27" t="s">
        <v>64</v>
      </c>
      <c r="E92" s="27" t="s">
        <v>89</v>
      </c>
      <c r="F92" s="27" t="s">
        <v>310</v>
      </c>
      <c r="G92" s="27" t="s">
        <v>264</v>
      </c>
      <c r="H92" s="27" t="s">
        <v>265</v>
      </c>
      <c r="I92" s="46">
        <v>28768</v>
      </c>
      <c r="J92" s="46"/>
      <c r="K92" s="46"/>
      <c r="L92" s="46"/>
      <c r="M92" s="46"/>
      <c r="N92" s="46">
        <v>28768</v>
      </c>
      <c r="O92" s="46"/>
      <c r="P92" s="46"/>
      <c r="Q92" s="46"/>
      <c r="R92" s="46"/>
      <c r="S92" s="46"/>
      <c r="T92" s="46"/>
      <c r="U92" s="46"/>
      <c r="V92" s="46"/>
      <c r="W92" s="46"/>
    </row>
    <row r="93" ht="32.9" customHeight="1" spans="1:23">
      <c r="A93" s="27" t="s">
        <v>274</v>
      </c>
      <c r="B93" s="147" t="s">
        <v>309</v>
      </c>
      <c r="C93" s="27" t="s">
        <v>308</v>
      </c>
      <c r="D93" s="27" t="s">
        <v>64</v>
      </c>
      <c r="E93" s="27" t="s">
        <v>89</v>
      </c>
      <c r="F93" s="27" t="s">
        <v>310</v>
      </c>
      <c r="G93" s="27" t="s">
        <v>288</v>
      </c>
      <c r="H93" s="27" t="s">
        <v>289</v>
      </c>
      <c r="I93" s="46">
        <v>90900</v>
      </c>
      <c r="J93" s="46"/>
      <c r="K93" s="46"/>
      <c r="L93" s="46"/>
      <c r="M93" s="46"/>
      <c r="N93" s="46">
        <v>90900</v>
      </c>
      <c r="O93" s="46"/>
      <c r="P93" s="46"/>
      <c r="Q93" s="46"/>
      <c r="R93" s="46"/>
      <c r="S93" s="46"/>
      <c r="T93" s="46"/>
      <c r="U93" s="46"/>
      <c r="V93" s="46"/>
      <c r="W93" s="46"/>
    </row>
    <row r="94" ht="32.9" customHeight="1" spans="1:23">
      <c r="A94" s="27" t="s">
        <v>274</v>
      </c>
      <c r="B94" s="147" t="s">
        <v>309</v>
      </c>
      <c r="C94" s="27" t="s">
        <v>308</v>
      </c>
      <c r="D94" s="27" t="s">
        <v>64</v>
      </c>
      <c r="E94" s="27" t="s">
        <v>89</v>
      </c>
      <c r="F94" s="27" t="s">
        <v>310</v>
      </c>
      <c r="G94" s="27" t="s">
        <v>213</v>
      </c>
      <c r="H94" s="27" t="s">
        <v>214</v>
      </c>
      <c r="I94" s="46">
        <v>21376</v>
      </c>
      <c r="J94" s="46"/>
      <c r="K94" s="46"/>
      <c r="L94" s="46"/>
      <c r="M94" s="46"/>
      <c r="N94" s="46">
        <v>21376</v>
      </c>
      <c r="O94" s="46"/>
      <c r="P94" s="46"/>
      <c r="Q94" s="46"/>
      <c r="R94" s="46"/>
      <c r="S94" s="46"/>
      <c r="T94" s="46"/>
      <c r="U94" s="46"/>
      <c r="V94" s="46"/>
      <c r="W94" s="46"/>
    </row>
    <row r="95" ht="32.9" customHeight="1" spans="1:23">
      <c r="A95" s="27"/>
      <c r="B95" s="27"/>
      <c r="C95" s="27" t="s">
        <v>311</v>
      </c>
      <c r="D95" s="27"/>
      <c r="E95" s="27"/>
      <c r="F95" s="27"/>
      <c r="G95" s="27"/>
      <c r="H95" s="27"/>
      <c r="I95" s="46">
        <v>50000</v>
      </c>
      <c r="J95" s="46"/>
      <c r="K95" s="46"/>
      <c r="L95" s="46"/>
      <c r="M95" s="46"/>
      <c r="N95" s="46">
        <v>50000</v>
      </c>
      <c r="O95" s="46"/>
      <c r="P95" s="46"/>
      <c r="Q95" s="46"/>
      <c r="R95" s="46"/>
      <c r="S95" s="46"/>
      <c r="T95" s="46"/>
      <c r="U95" s="46"/>
      <c r="V95" s="46"/>
      <c r="W95" s="46"/>
    </row>
    <row r="96" ht="32.9" customHeight="1" spans="1:23">
      <c r="A96" s="27" t="s">
        <v>274</v>
      </c>
      <c r="B96" s="147" t="s">
        <v>312</v>
      </c>
      <c r="C96" s="27" t="s">
        <v>311</v>
      </c>
      <c r="D96" s="27" t="s">
        <v>64</v>
      </c>
      <c r="E96" s="27" t="s">
        <v>86</v>
      </c>
      <c r="F96" s="27" t="s">
        <v>279</v>
      </c>
      <c r="G96" s="27" t="s">
        <v>288</v>
      </c>
      <c r="H96" s="27" t="s">
        <v>289</v>
      </c>
      <c r="I96" s="46">
        <v>50000</v>
      </c>
      <c r="J96" s="46"/>
      <c r="K96" s="46"/>
      <c r="L96" s="46"/>
      <c r="M96" s="46"/>
      <c r="N96" s="46">
        <v>50000</v>
      </c>
      <c r="O96" s="46"/>
      <c r="P96" s="46"/>
      <c r="Q96" s="46"/>
      <c r="R96" s="46"/>
      <c r="S96" s="46"/>
      <c r="T96" s="46"/>
      <c r="U96" s="46"/>
      <c r="V96" s="46"/>
      <c r="W96" s="46"/>
    </row>
    <row r="97" ht="32.9" customHeight="1" spans="1:23">
      <c r="A97" s="27"/>
      <c r="B97" s="27"/>
      <c r="C97" s="27" t="s">
        <v>313</v>
      </c>
      <c r="D97" s="27"/>
      <c r="E97" s="27"/>
      <c r="F97" s="27"/>
      <c r="G97" s="27"/>
      <c r="H97" s="27"/>
      <c r="I97" s="46">
        <v>100000</v>
      </c>
      <c r="J97" s="46"/>
      <c r="K97" s="46"/>
      <c r="L97" s="46"/>
      <c r="M97" s="46"/>
      <c r="N97" s="46">
        <v>100000</v>
      </c>
      <c r="O97" s="46"/>
      <c r="P97" s="46"/>
      <c r="Q97" s="46"/>
      <c r="R97" s="46"/>
      <c r="S97" s="46"/>
      <c r="T97" s="46"/>
      <c r="U97" s="46"/>
      <c r="V97" s="46"/>
      <c r="W97" s="46"/>
    </row>
    <row r="98" ht="32.9" customHeight="1" spans="1:23">
      <c r="A98" s="27" t="s">
        <v>274</v>
      </c>
      <c r="B98" s="147" t="s">
        <v>314</v>
      </c>
      <c r="C98" s="27" t="s">
        <v>313</v>
      </c>
      <c r="D98" s="27" t="s">
        <v>64</v>
      </c>
      <c r="E98" s="27" t="s">
        <v>82</v>
      </c>
      <c r="F98" s="27" t="s">
        <v>155</v>
      </c>
      <c r="G98" s="27" t="s">
        <v>187</v>
      </c>
      <c r="H98" s="27" t="s">
        <v>188</v>
      </c>
      <c r="I98" s="46">
        <v>48000</v>
      </c>
      <c r="J98" s="46"/>
      <c r="K98" s="46"/>
      <c r="L98" s="46"/>
      <c r="M98" s="46"/>
      <c r="N98" s="46">
        <v>48000</v>
      </c>
      <c r="O98" s="46"/>
      <c r="P98" s="46"/>
      <c r="Q98" s="46"/>
      <c r="R98" s="46"/>
      <c r="S98" s="46"/>
      <c r="T98" s="46"/>
      <c r="U98" s="46"/>
      <c r="V98" s="46"/>
      <c r="W98" s="46"/>
    </row>
    <row r="99" ht="32.9" customHeight="1" spans="1:23">
      <c r="A99" s="27" t="s">
        <v>274</v>
      </c>
      <c r="B99" s="147" t="s">
        <v>314</v>
      </c>
      <c r="C99" s="27" t="s">
        <v>313</v>
      </c>
      <c r="D99" s="27" t="s">
        <v>64</v>
      </c>
      <c r="E99" s="27" t="s">
        <v>82</v>
      </c>
      <c r="F99" s="27" t="s">
        <v>155</v>
      </c>
      <c r="G99" s="27" t="s">
        <v>205</v>
      </c>
      <c r="H99" s="27" t="s">
        <v>206</v>
      </c>
      <c r="I99" s="46">
        <v>30000</v>
      </c>
      <c r="J99" s="46"/>
      <c r="K99" s="46"/>
      <c r="L99" s="46"/>
      <c r="M99" s="46"/>
      <c r="N99" s="46">
        <v>30000</v>
      </c>
      <c r="O99" s="46"/>
      <c r="P99" s="46"/>
      <c r="Q99" s="46"/>
      <c r="R99" s="46"/>
      <c r="S99" s="46"/>
      <c r="T99" s="46"/>
      <c r="U99" s="46"/>
      <c r="V99" s="46"/>
      <c r="W99" s="46"/>
    </row>
    <row r="100" ht="32.9" customHeight="1" spans="1:23">
      <c r="A100" s="27" t="s">
        <v>274</v>
      </c>
      <c r="B100" s="147" t="s">
        <v>314</v>
      </c>
      <c r="C100" s="27" t="s">
        <v>313</v>
      </c>
      <c r="D100" s="27" t="s">
        <v>64</v>
      </c>
      <c r="E100" s="27" t="s">
        <v>82</v>
      </c>
      <c r="F100" s="27" t="s">
        <v>155</v>
      </c>
      <c r="G100" s="27" t="s">
        <v>207</v>
      </c>
      <c r="H100" s="27" t="s">
        <v>208</v>
      </c>
      <c r="I100" s="46">
        <v>22000</v>
      </c>
      <c r="J100" s="46"/>
      <c r="K100" s="46"/>
      <c r="L100" s="46"/>
      <c r="M100" s="46"/>
      <c r="N100" s="46">
        <v>22000</v>
      </c>
      <c r="O100" s="46"/>
      <c r="P100" s="46"/>
      <c r="Q100" s="46"/>
      <c r="R100" s="46"/>
      <c r="S100" s="46"/>
      <c r="T100" s="46"/>
      <c r="U100" s="46"/>
      <c r="V100" s="46"/>
      <c r="W100" s="46"/>
    </row>
    <row r="101" ht="32.9" customHeight="1" spans="1:23">
      <c r="A101" s="27"/>
      <c r="B101" s="27"/>
      <c r="C101" s="27" t="s">
        <v>315</v>
      </c>
      <c r="D101" s="27"/>
      <c r="E101" s="27"/>
      <c r="F101" s="27"/>
      <c r="G101" s="27"/>
      <c r="H101" s="27"/>
      <c r="I101" s="46">
        <v>100000</v>
      </c>
      <c r="J101" s="46"/>
      <c r="K101" s="46"/>
      <c r="L101" s="46"/>
      <c r="M101" s="46"/>
      <c r="N101" s="46">
        <v>100000</v>
      </c>
      <c r="O101" s="46"/>
      <c r="P101" s="46"/>
      <c r="Q101" s="46"/>
      <c r="R101" s="46"/>
      <c r="S101" s="46"/>
      <c r="T101" s="46"/>
      <c r="U101" s="46"/>
      <c r="V101" s="46"/>
      <c r="W101" s="46"/>
    </row>
    <row r="102" ht="32.9" customHeight="1" spans="1:23">
      <c r="A102" s="27" t="s">
        <v>274</v>
      </c>
      <c r="B102" s="147" t="s">
        <v>316</v>
      </c>
      <c r="C102" s="27" t="s">
        <v>315</v>
      </c>
      <c r="D102" s="27" t="s">
        <v>64</v>
      </c>
      <c r="E102" s="27" t="s">
        <v>82</v>
      </c>
      <c r="F102" s="27" t="s">
        <v>155</v>
      </c>
      <c r="G102" s="27" t="s">
        <v>187</v>
      </c>
      <c r="H102" s="27" t="s">
        <v>188</v>
      </c>
      <c r="I102" s="46">
        <v>5000</v>
      </c>
      <c r="J102" s="46"/>
      <c r="K102" s="46"/>
      <c r="L102" s="46"/>
      <c r="M102" s="46"/>
      <c r="N102" s="46">
        <v>5000</v>
      </c>
      <c r="O102" s="46"/>
      <c r="P102" s="46"/>
      <c r="Q102" s="46"/>
      <c r="R102" s="46"/>
      <c r="S102" s="46"/>
      <c r="T102" s="46"/>
      <c r="U102" s="46"/>
      <c r="V102" s="46"/>
      <c r="W102" s="46"/>
    </row>
    <row r="103" ht="32.9" customHeight="1" spans="1:23">
      <c r="A103" s="27" t="s">
        <v>274</v>
      </c>
      <c r="B103" s="147" t="s">
        <v>316</v>
      </c>
      <c r="C103" s="27" t="s">
        <v>315</v>
      </c>
      <c r="D103" s="27" t="s">
        <v>64</v>
      </c>
      <c r="E103" s="27" t="s">
        <v>82</v>
      </c>
      <c r="F103" s="27" t="s">
        <v>155</v>
      </c>
      <c r="G103" s="27" t="s">
        <v>199</v>
      </c>
      <c r="H103" s="27" t="s">
        <v>200</v>
      </c>
      <c r="I103" s="46">
        <v>5000</v>
      </c>
      <c r="J103" s="46"/>
      <c r="K103" s="46"/>
      <c r="L103" s="46"/>
      <c r="M103" s="46"/>
      <c r="N103" s="46">
        <v>5000</v>
      </c>
      <c r="O103" s="46"/>
      <c r="P103" s="46"/>
      <c r="Q103" s="46"/>
      <c r="R103" s="46"/>
      <c r="S103" s="46"/>
      <c r="T103" s="46"/>
      <c r="U103" s="46"/>
      <c r="V103" s="46"/>
      <c r="W103" s="46"/>
    </row>
    <row r="104" ht="32.9" customHeight="1" spans="1:23">
      <c r="A104" s="27" t="s">
        <v>274</v>
      </c>
      <c r="B104" s="147" t="s">
        <v>316</v>
      </c>
      <c r="C104" s="27" t="s">
        <v>315</v>
      </c>
      <c r="D104" s="27" t="s">
        <v>64</v>
      </c>
      <c r="E104" s="27" t="s">
        <v>82</v>
      </c>
      <c r="F104" s="27" t="s">
        <v>155</v>
      </c>
      <c r="G104" s="27" t="s">
        <v>205</v>
      </c>
      <c r="H104" s="27" t="s">
        <v>206</v>
      </c>
      <c r="I104" s="46">
        <v>25000</v>
      </c>
      <c r="J104" s="46"/>
      <c r="K104" s="46"/>
      <c r="L104" s="46"/>
      <c r="M104" s="46"/>
      <c r="N104" s="46">
        <v>25000</v>
      </c>
      <c r="O104" s="46"/>
      <c r="P104" s="46"/>
      <c r="Q104" s="46"/>
      <c r="R104" s="46"/>
      <c r="S104" s="46"/>
      <c r="T104" s="46"/>
      <c r="U104" s="46"/>
      <c r="V104" s="46"/>
      <c r="W104" s="46"/>
    </row>
    <row r="105" ht="32.9" customHeight="1" spans="1:23">
      <c r="A105" s="27" t="s">
        <v>274</v>
      </c>
      <c r="B105" s="147" t="s">
        <v>316</v>
      </c>
      <c r="C105" s="27" t="s">
        <v>315</v>
      </c>
      <c r="D105" s="27" t="s">
        <v>64</v>
      </c>
      <c r="E105" s="27" t="s">
        <v>82</v>
      </c>
      <c r="F105" s="27" t="s">
        <v>155</v>
      </c>
      <c r="G105" s="27" t="s">
        <v>207</v>
      </c>
      <c r="H105" s="27" t="s">
        <v>208</v>
      </c>
      <c r="I105" s="46">
        <v>5000</v>
      </c>
      <c r="J105" s="46"/>
      <c r="K105" s="46"/>
      <c r="L105" s="46"/>
      <c r="M105" s="46"/>
      <c r="N105" s="46">
        <v>5000</v>
      </c>
      <c r="O105" s="46"/>
      <c r="P105" s="46"/>
      <c r="Q105" s="46"/>
      <c r="R105" s="46"/>
      <c r="S105" s="46"/>
      <c r="T105" s="46"/>
      <c r="U105" s="46"/>
      <c r="V105" s="46"/>
      <c r="W105" s="46"/>
    </row>
    <row r="106" ht="32.9" customHeight="1" spans="1:23">
      <c r="A106" s="27" t="s">
        <v>274</v>
      </c>
      <c r="B106" s="147" t="s">
        <v>316</v>
      </c>
      <c r="C106" s="27" t="s">
        <v>315</v>
      </c>
      <c r="D106" s="27" t="s">
        <v>64</v>
      </c>
      <c r="E106" s="27" t="s">
        <v>82</v>
      </c>
      <c r="F106" s="27" t="s">
        <v>155</v>
      </c>
      <c r="G106" s="27" t="s">
        <v>269</v>
      </c>
      <c r="H106" s="27" t="s">
        <v>270</v>
      </c>
      <c r="I106" s="46">
        <v>60000</v>
      </c>
      <c r="J106" s="46"/>
      <c r="K106" s="46"/>
      <c r="L106" s="46"/>
      <c r="M106" s="46"/>
      <c r="N106" s="46">
        <v>60000</v>
      </c>
      <c r="O106" s="46"/>
      <c r="P106" s="46"/>
      <c r="Q106" s="46"/>
      <c r="R106" s="46"/>
      <c r="S106" s="46"/>
      <c r="T106" s="46"/>
      <c r="U106" s="46"/>
      <c r="V106" s="46"/>
      <c r="W106" s="46"/>
    </row>
    <row r="107" ht="32.9" customHeight="1" spans="1:23">
      <c r="A107" s="27"/>
      <c r="B107" s="27"/>
      <c r="C107" s="27" t="s">
        <v>317</v>
      </c>
      <c r="D107" s="27"/>
      <c r="E107" s="27"/>
      <c r="F107" s="27"/>
      <c r="G107" s="27"/>
      <c r="H107" s="27"/>
      <c r="I107" s="46">
        <v>100000</v>
      </c>
      <c r="J107" s="46"/>
      <c r="K107" s="46"/>
      <c r="L107" s="46"/>
      <c r="M107" s="46"/>
      <c r="N107" s="46">
        <v>100000</v>
      </c>
      <c r="O107" s="46"/>
      <c r="P107" s="46"/>
      <c r="Q107" s="46"/>
      <c r="R107" s="46"/>
      <c r="S107" s="46"/>
      <c r="T107" s="46"/>
      <c r="U107" s="46"/>
      <c r="V107" s="46"/>
      <c r="W107" s="46"/>
    </row>
    <row r="108" ht="32.9" customHeight="1" spans="1:23">
      <c r="A108" s="27" t="s">
        <v>274</v>
      </c>
      <c r="B108" s="147" t="s">
        <v>318</v>
      </c>
      <c r="C108" s="27" t="s">
        <v>317</v>
      </c>
      <c r="D108" s="27" t="s">
        <v>64</v>
      </c>
      <c r="E108" s="27" t="s">
        <v>82</v>
      </c>
      <c r="F108" s="27" t="s">
        <v>155</v>
      </c>
      <c r="G108" s="27" t="s">
        <v>199</v>
      </c>
      <c r="H108" s="27" t="s">
        <v>200</v>
      </c>
      <c r="I108" s="46">
        <v>25000</v>
      </c>
      <c r="J108" s="46"/>
      <c r="K108" s="46"/>
      <c r="L108" s="46"/>
      <c r="M108" s="46"/>
      <c r="N108" s="46">
        <v>25000</v>
      </c>
      <c r="O108" s="46"/>
      <c r="P108" s="46"/>
      <c r="Q108" s="46"/>
      <c r="R108" s="46"/>
      <c r="S108" s="46"/>
      <c r="T108" s="46"/>
      <c r="U108" s="46"/>
      <c r="V108" s="46"/>
      <c r="W108" s="46"/>
    </row>
    <row r="109" ht="32.9" customHeight="1" spans="1:23">
      <c r="A109" s="27" t="s">
        <v>274</v>
      </c>
      <c r="B109" s="147" t="s">
        <v>318</v>
      </c>
      <c r="C109" s="27" t="s">
        <v>317</v>
      </c>
      <c r="D109" s="27" t="s">
        <v>64</v>
      </c>
      <c r="E109" s="27" t="s">
        <v>82</v>
      </c>
      <c r="F109" s="27" t="s">
        <v>155</v>
      </c>
      <c r="G109" s="27" t="s">
        <v>201</v>
      </c>
      <c r="H109" s="27" t="s">
        <v>202</v>
      </c>
      <c r="I109" s="46">
        <v>5828.61</v>
      </c>
      <c r="J109" s="46"/>
      <c r="K109" s="46"/>
      <c r="L109" s="46"/>
      <c r="M109" s="46"/>
      <c r="N109" s="46">
        <v>5828.61</v>
      </c>
      <c r="O109" s="46"/>
      <c r="P109" s="46"/>
      <c r="Q109" s="46"/>
      <c r="R109" s="46"/>
      <c r="S109" s="46"/>
      <c r="T109" s="46"/>
      <c r="U109" s="46"/>
      <c r="V109" s="46"/>
      <c r="W109" s="46"/>
    </row>
    <row r="110" ht="32.9" customHeight="1" spans="1:23">
      <c r="A110" s="27" t="s">
        <v>274</v>
      </c>
      <c r="B110" s="147" t="s">
        <v>318</v>
      </c>
      <c r="C110" s="27" t="s">
        <v>317</v>
      </c>
      <c r="D110" s="27" t="s">
        <v>64</v>
      </c>
      <c r="E110" s="27" t="s">
        <v>82</v>
      </c>
      <c r="F110" s="27" t="s">
        <v>155</v>
      </c>
      <c r="G110" s="27" t="s">
        <v>205</v>
      </c>
      <c r="H110" s="27" t="s">
        <v>206</v>
      </c>
      <c r="I110" s="46">
        <v>24171.39</v>
      </c>
      <c r="J110" s="46"/>
      <c r="K110" s="46"/>
      <c r="L110" s="46"/>
      <c r="M110" s="46"/>
      <c r="N110" s="46">
        <v>24171.39</v>
      </c>
      <c r="O110" s="46"/>
      <c r="P110" s="46"/>
      <c r="Q110" s="46"/>
      <c r="R110" s="46"/>
      <c r="S110" s="46"/>
      <c r="T110" s="46"/>
      <c r="U110" s="46"/>
      <c r="V110" s="46"/>
      <c r="W110" s="46"/>
    </row>
    <row r="111" ht="32.9" customHeight="1" spans="1:23">
      <c r="A111" s="27" t="s">
        <v>274</v>
      </c>
      <c r="B111" s="147" t="s">
        <v>318</v>
      </c>
      <c r="C111" s="27" t="s">
        <v>317</v>
      </c>
      <c r="D111" s="27" t="s">
        <v>64</v>
      </c>
      <c r="E111" s="27" t="s">
        <v>82</v>
      </c>
      <c r="F111" s="27" t="s">
        <v>155</v>
      </c>
      <c r="G111" s="27" t="s">
        <v>207</v>
      </c>
      <c r="H111" s="27" t="s">
        <v>208</v>
      </c>
      <c r="I111" s="46">
        <v>45000</v>
      </c>
      <c r="J111" s="46"/>
      <c r="K111" s="46"/>
      <c r="L111" s="46"/>
      <c r="M111" s="46"/>
      <c r="N111" s="46">
        <v>45000</v>
      </c>
      <c r="O111" s="46"/>
      <c r="P111" s="46"/>
      <c r="Q111" s="46"/>
      <c r="R111" s="46"/>
      <c r="S111" s="46"/>
      <c r="T111" s="46"/>
      <c r="U111" s="46"/>
      <c r="V111" s="46"/>
      <c r="W111" s="46"/>
    </row>
    <row r="112" ht="32.9" customHeight="1" spans="1:23">
      <c r="A112" s="27"/>
      <c r="B112" s="27"/>
      <c r="C112" s="27" t="s">
        <v>319</v>
      </c>
      <c r="D112" s="27"/>
      <c r="E112" s="27"/>
      <c r="F112" s="27"/>
      <c r="G112" s="27"/>
      <c r="H112" s="27"/>
      <c r="I112" s="46">
        <v>50000</v>
      </c>
      <c r="J112" s="46"/>
      <c r="K112" s="46"/>
      <c r="L112" s="46"/>
      <c r="M112" s="46"/>
      <c r="N112" s="46">
        <v>50000</v>
      </c>
      <c r="O112" s="46"/>
      <c r="P112" s="46"/>
      <c r="Q112" s="46"/>
      <c r="R112" s="46"/>
      <c r="S112" s="46"/>
      <c r="T112" s="46"/>
      <c r="U112" s="46"/>
      <c r="V112" s="46"/>
      <c r="W112" s="46"/>
    </row>
    <row r="113" ht="32.9" customHeight="1" spans="1:23">
      <c r="A113" s="27" t="s">
        <v>274</v>
      </c>
      <c r="B113" s="147" t="s">
        <v>320</v>
      </c>
      <c r="C113" s="27" t="s">
        <v>319</v>
      </c>
      <c r="D113" s="27" t="s">
        <v>64</v>
      </c>
      <c r="E113" s="27" t="s">
        <v>86</v>
      </c>
      <c r="F113" s="27" t="s">
        <v>279</v>
      </c>
      <c r="G113" s="27" t="s">
        <v>207</v>
      </c>
      <c r="H113" s="27" t="s">
        <v>208</v>
      </c>
      <c r="I113" s="46">
        <v>40000</v>
      </c>
      <c r="J113" s="46"/>
      <c r="K113" s="46"/>
      <c r="L113" s="46"/>
      <c r="M113" s="46"/>
      <c r="N113" s="46">
        <v>40000</v>
      </c>
      <c r="O113" s="46"/>
      <c r="P113" s="46"/>
      <c r="Q113" s="46"/>
      <c r="R113" s="46"/>
      <c r="S113" s="46"/>
      <c r="T113" s="46"/>
      <c r="U113" s="46"/>
      <c r="V113" s="46"/>
      <c r="W113" s="46"/>
    </row>
    <row r="114" ht="32.9" customHeight="1" spans="1:23">
      <c r="A114" s="27" t="s">
        <v>274</v>
      </c>
      <c r="B114" s="147" t="s">
        <v>320</v>
      </c>
      <c r="C114" s="27" t="s">
        <v>319</v>
      </c>
      <c r="D114" s="27" t="s">
        <v>64</v>
      </c>
      <c r="E114" s="27" t="s">
        <v>86</v>
      </c>
      <c r="F114" s="27" t="s">
        <v>279</v>
      </c>
      <c r="G114" s="27" t="s">
        <v>259</v>
      </c>
      <c r="H114" s="27" t="s">
        <v>260</v>
      </c>
      <c r="I114" s="46">
        <v>10000</v>
      </c>
      <c r="J114" s="46"/>
      <c r="K114" s="46"/>
      <c r="L114" s="46"/>
      <c r="M114" s="46"/>
      <c r="N114" s="46">
        <v>10000</v>
      </c>
      <c r="O114" s="46"/>
      <c r="P114" s="46"/>
      <c r="Q114" s="46"/>
      <c r="R114" s="46"/>
      <c r="S114" s="46"/>
      <c r="T114" s="46"/>
      <c r="U114" s="46"/>
      <c r="V114" s="46"/>
      <c r="W114" s="46"/>
    </row>
    <row r="115" ht="32.9" customHeight="1" spans="1:23">
      <c r="A115" s="27"/>
      <c r="B115" s="27"/>
      <c r="C115" s="27" t="s">
        <v>321</v>
      </c>
      <c r="D115" s="27"/>
      <c r="E115" s="27"/>
      <c r="F115" s="27"/>
      <c r="G115" s="27"/>
      <c r="H115" s="27"/>
      <c r="I115" s="46">
        <v>6000000</v>
      </c>
      <c r="J115" s="46">
        <v>6000000</v>
      </c>
      <c r="K115" s="46">
        <v>6000000</v>
      </c>
      <c r="L115" s="46"/>
      <c r="M115" s="46"/>
      <c r="N115" s="46"/>
      <c r="O115" s="46"/>
      <c r="P115" s="46"/>
      <c r="Q115" s="46"/>
      <c r="R115" s="46"/>
      <c r="S115" s="46"/>
      <c r="T115" s="46"/>
      <c r="U115" s="46"/>
      <c r="V115" s="46"/>
      <c r="W115" s="46"/>
    </row>
    <row r="116" ht="32.9" customHeight="1" spans="1:23">
      <c r="A116" s="27" t="s">
        <v>274</v>
      </c>
      <c r="B116" s="147" t="s">
        <v>322</v>
      </c>
      <c r="C116" s="27" t="s">
        <v>321</v>
      </c>
      <c r="D116" s="27" t="s">
        <v>64</v>
      </c>
      <c r="E116" s="27" t="s">
        <v>95</v>
      </c>
      <c r="F116" s="27" t="s">
        <v>276</v>
      </c>
      <c r="G116" s="27" t="s">
        <v>187</v>
      </c>
      <c r="H116" s="27" t="s">
        <v>188</v>
      </c>
      <c r="I116" s="46">
        <v>300000</v>
      </c>
      <c r="J116" s="46">
        <v>300000</v>
      </c>
      <c r="K116" s="46">
        <v>300000</v>
      </c>
      <c r="L116" s="46"/>
      <c r="M116" s="46"/>
      <c r="N116" s="46"/>
      <c r="O116" s="46"/>
      <c r="P116" s="46"/>
      <c r="Q116" s="46"/>
      <c r="R116" s="46"/>
      <c r="S116" s="46"/>
      <c r="T116" s="46"/>
      <c r="U116" s="46"/>
      <c r="V116" s="46"/>
      <c r="W116" s="46"/>
    </row>
    <row r="117" ht="32.9" customHeight="1" spans="1:23">
      <c r="A117" s="27" t="s">
        <v>274</v>
      </c>
      <c r="B117" s="147" t="s">
        <v>322</v>
      </c>
      <c r="C117" s="27" t="s">
        <v>321</v>
      </c>
      <c r="D117" s="27" t="s">
        <v>64</v>
      </c>
      <c r="E117" s="27" t="s">
        <v>95</v>
      </c>
      <c r="F117" s="27" t="s">
        <v>276</v>
      </c>
      <c r="G117" s="27" t="s">
        <v>205</v>
      </c>
      <c r="H117" s="27" t="s">
        <v>206</v>
      </c>
      <c r="I117" s="46">
        <v>900000</v>
      </c>
      <c r="J117" s="46">
        <v>900000</v>
      </c>
      <c r="K117" s="46">
        <v>900000</v>
      </c>
      <c r="L117" s="46"/>
      <c r="M117" s="46"/>
      <c r="N117" s="46"/>
      <c r="O117" s="46"/>
      <c r="P117" s="46"/>
      <c r="Q117" s="46"/>
      <c r="R117" s="46"/>
      <c r="S117" s="46"/>
      <c r="T117" s="46"/>
      <c r="U117" s="46"/>
      <c r="V117" s="46"/>
      <c r="W117" s="46"/>
    </row>
    <row r="118" ht="32.9" customHeight="1" spans="1:23">
      <c r="A118" s="27" t="s">
        <v>274</v>
      </c>
      <c r="B118" s="147" t="s">
        <v>322</v>
      </c>
      <c r="C118" s="27" t="s">
        <v>321</v>
      </c>
      <c r="D118" s="27" t="s">
        <v>64</v>
      </c>
      <c r="E118" s="27" t="s">
        <v>95</v>
      </c>
      <c r="F118" s="27" t="s">
        <v>276</v>
      </c>
      <c r="G118" s="27" t="s">
        <v>207</v>
      </c>
      <c r="H118" s="27" t="s">
        <v>208</v>
      </c>
      <c r="I118" s="46">
        <v>4800000</v>
      </c>
      <c r="J118" s="46">
        <v>4800000</v>
      </c>
      <c r="K118" s="46">
        <v>4800000</v>
      </c>
      <c r="L118" s="46"/>
      <c r="M118" s="46"/>
      <c r="N118" s="46"/>
      <c r="O118" s="46"/>
      <c r="P118" s="46"/>
      <c r="Q118" s="46"/>
      <c r="R118" s="46"/>
      <c r="S118" s="46"/>
      <c r="T118" s="46"/>
      <c r="U118" s="46"/>
      <c r="V118" s="46"/>
      <c r="W118" s="46"/>
    </row>
    <row r="119" ht="32.9" customHeight="1" spans="1:23">
      <c r="A119" s="27"/>
      <c r="B119" s="27"/>
      <c r="C119" s="27" t="s">
        <v>323</v>
      </c>
      <c r="D119" s="27"/>
      <c r="E119" s="27"/>
      <c r="F119" s="27"/>
      <c r="G119" s="27"/>
      <c r="H119" s="27"/>
      <c r="I119" s="46">
        <v>300000</v>
      </c>
      <c r="J119" s="46">
        <v>300000</v>
      </c>
      <c r="K119" s="46">
        <v>300000</v>
      </c>
      <c r="L119" s="46"/>
      <c r="M119" s="46"/>
      <c r="N119" s="46"/>
      <c r="O119" s="46"/>
      <c r="P119" s="46"/>
      <c r="Q119" s="46"/>
      <c r="R119" s="46"/>
      <c r="S119" s="46"/>
      <c r="T119" s="46"/>
      <c r="U119" s="46"/>
      <c r="V119" s="46"/>
      <c r="W119" s="46"/>
    </row>
    <row r="120" ht="32.9" customHeight="1" spans="1:23">
      <c r="A120" s="27" t="s">
        <v>274</v>
      </c>
      <c r="B120" s="147" t="s">
        <v>324</v>
      </c>
      <c r="C120" s="27" t="s">
        <v>323</v>
      </c>
      <c r="D120" s="27" t="s">
        <v>64</v>
      </c>
      <c r="E120" s="27" t="s">
        <v>95</v>
      </c>
      <c r="F120" s="27" t="s">
        <v>276</v>
      </c>
      <c r="G120" s="27" t="s">
        <v>187</v>
      </c>
      <c r="H120" s="27" t="s">
        <v>188</v>
      </c>
      <c r="I120" s="46">
        <v>60000</v>
      </c>
      <c r="J120" s="46">
        <v>60000</v>
      </c>
      <c r="K120" s="46">
        <v>60000</v>
      </c>
      <c r="L120" s="46"/>
      <c r="M120" s="46"/>
      <c r="N120" s="46"/>
      <c r="O120" s="46"/>
      <c r="P120" s="46"/>
      <c r="Q120" s="46"/>
      <c r="R120" s="46"/>
      <c r="S120" s="46"/>
      <c r="T120" s="46"/>
      <c r="U120" s="46"/>
      <c r="V120" s="46"/>
      <c r="W120" s="46"/>
    </row>
    <row r="121" ht="32.9" customHeight="1" spans="1:23">
      <c r="A121" s="27" t="s">
        <v>274</v>
      </c>
      <c r="B121" s="147" t="s">
        <v>324</v>
      </c>
      <c r="C121" s="27" t="s">
        <v>323</v>
      </c>
      <c r="D121" s="27" t="s">
        <v>64</v>
      </c>
      <c r="E121" s="27" t="s">
        <v>95</v>
      </c>
      <c r="F121" s="27" t="s">
        <v>276</v>
      </c>
      <c r="G121" s="27" t="s">
        <v>199</v>
      </c>
      <c r="H121" s="27" t="s">
        <v>200</v>
      </c>
      <c r="I121" s="46">
        <v>30000</v>
      </c>
      <c r="J121" s="46">
        <v>30000</v>
      </c>
      <c r="K121" s="46">
        <v>30000</v>
      </c>
      <c r="L121" s="46"/>
      <c r="M121" s="46"/>
      <c r="N121" s="46"/>
      <c r="O121" s="46"/>
      <c r="P121" s="46"/>
      <c r="Q121" s="46"/>
      <c r="R121" s="46"/>
      <c r="S121" s="46"/>
      <c r="T121" s="46"/>
      <c r="U121" s="46"/>
      <c r="V121" s="46"/>
      <c r="W121" s="46"/>
    </row>
    <row r="122" ht="32.9" customHeight="1" spans="1:23">
      <c r="A122" s="27" t="s">
        <v>274</v>
      </c>
      <c r="B122" s="147" t="s">
        <v>324</v>
      </c>
      <c r="C122" s="27" t="s">
        <v>323</v>
      </c>
      <c r="D122" s="27" t="s">
        <v>64</v>
      </c>
      <c r="E122" s="27" t="s">
        <v>95</v>
      </c>
      <c r="F122" s="27" t="s">
        <v>276</v>
      </c>
      <c r="G122" s="27" t="s">
        <v>207</v>
      </c>
      <c r="H122" s="27" t="s">
        <v>208</v>
      </c>
      <c r="I122" s="46">
        <v>210000</v>
      </c>
      <c r="J122" s="46">
        <v>210000</v>
      </c>
      <c r="K122" s="46">
        <v>210000</v>
      </c>
      <c r="L122" s="46"/>
      <c r="M122" s="46"/>
      <c r="N122" s="46"/>
      <c r="O122" s="46"/>
      <c r="P122" s="46"/>
      <c r="Q122" s="46"/>
      <c r="R122" s="46"/>
      <c r="S122" s="46"/>
      <c r="T122" s="46"/>
      <c r="U122" s="46"/>
      <c r="V122" s="46"/>
      <c r="W122" s="46"/>
    </row>
    <row r="123" ht="18.75" customHeight="1" spans="1:23">
      <c r="A123" s="47" t="s">
        <v>325</v>
      </c>
      <c r="B123" s="48"/>
      <c r="C123" s="48"/>
      <c r="D123" s="48"/>
      <c r="E123" s="48"/>
      <c r="F123" s="48"/>
      <c r="G123" s="48"/>
      <c r="H123" s="49"/>
      <c r="I123" s="46">
        <v>48615208.06</v>
      </c>
      <c r="J123" s="46">
        <v>8851516</v>
      </c>
      <c r="K123" s="46">
        <v>8851516</v>
      </c>
      <c r="L123" s="46"/>
      <c r="M123" s="46"/>
      <c r="N123" s="46">
        <v>23963692.06</v>
      </c>
      <c r="O123" s="46"/>
      <c r="P123" s="46"/>
      <c r="Q123" s="46">
        <v>13800000</v>
      </c>
      <c r="R123" s="46">
        <v>2000000</v>
      </c>
      <c r="S123" s="46"/>
      <c r="T123" s="46"/>
      <c r="U123" s="46"/>
      <c r="V123" s="46"/>
      <c r="W123" s="46">
        <v>2000000</v>
      </c>
    </row>
  </sheetData>
  <mergeCells count="28">
    <mergeCell ref="A3:W3"/>
    <mergeCell ref="A4:I4"/>
    <mergeCell ref="J5:M5"/>
    <mergeCell ref="N5:P5"/>
    <mergeCell ref="R5:W5"/>
    <mergeCell ref="J6:K6"/>
    <mergeCell ref="A123:H12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4"/>
  <sheetViews>
    <sheetView showZeros="0" workbookViewId="0">
      <pane ySplit="1" topLeftCell="A2" activePane="bottomLeft" state="frozen"/>
      <selection/>
      <selection pane="bottomLeft" activeCell="B43" sqref="B43:B48"/>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3" t="s">
        <v>326</v>
      </c>
    </row>
    <row r="3" ht="28.5" customHeight="1" spans="1:10">
      <c r="A3" s="141" t="s">
        <v>327</v>
      </c>
      <c r="B3" s="33"/>
      <c r="C3" s="33"/>
      <c r="D3" s="33"/>
      <c r="E3" s="33"/>
      <c r="F3" s="102"/>
      <c r="G3" s="33"/>
      <c r="H3" s="102"/>
      <c r="I3" s="102"/>
      <c r="J3" s="33"/>
    </row>
    <row r="4" ht="15" customHeight="1" spans="1:1">
      <c r="A4" s="6" t="str">
        <f>"单位名称："&amp;"云南省玉溪工业财贸学校"</f>
        <v>单位名称：云南省玉溪工业财贸学校</v>
      </c>
    </row>
    <row r="5" ht="14.25" customHeight="1" spans="1:10">
      <c r="A5" s="69" t="s">
        <v>328</v>
      </c>
      <c r="B5" s="69" t="s">
        <v>329</v>
      </c>
      <c r="C5" s="69" t="s">
        <v>330</v>
      </c>
      <c r="D5" s="69" t="s">
        <v>331</v>
      </c>
      <c r="E5" s="69" t="s">
        <v>332</v>
      </c>
      <c r="F5" s="55" t="s">
        <v>333</v>
      </c>
      <c r="G5" s="69" t="s">
        <v>334</v>
      </c>
      <c r="H5" s="55" t="s">
        <v>335</v>
      </c>
      <c r="I5" s="55" t="s">
        <v>336</v>
      </c>
      <c r="J5" s="69" t="s">
        <v>337</v>
      </c>
    </row>
    <row r="6" ht="14.25" customHeight="1" spans="1:10">
      <c r="A6" s="69">
        <v>1</v>
      </c>
      <c r="B6" s="69">
        <v>2</v>
      </c>
      <c r="C6" s="69">
        <v>3</v>
      </c>
      <c r="D6" s="69">
        <v>4</v>
      </c>
      <c r="E6" s="69">
        <v>5</v>
      </c>
      <c r="F6" s="55">
        <v>6</v>
      </c>
      <c r="G6" s="69">
        <v>7</v>
      </c>
      <c r="H6" s="55">
        <v>8</v>
      </c>
      <c r="I6" s="55">
        <v>9</v>
      </c>
      <c r="J6" s="69">
        <v>10</v>
      </c>
    </row>
    <row r="7" ht="15" customHeight="1" spans="1:10">
      <c r="A7" s="27" t="s">
        <v>64</v>
      </c>
      <c r="B7" s="70"/>
      <c r="C7" s="70"/>
      <c r="D7" s="70"/>
      <c r="E7" s="71"/>
      <c r="F7" s="72"/>
      <c r="G7" s="71"/>
      <c r="H7" s="72"/>
      <c r="I7" s="72"/>
      <c r="J7" s="71"/>
    </row>
    <row r="8" ht="33.75" customHeight="1" spans="1:10">
      <c r="A8" s="27" t="s">
        <v>262</v>
      </c>
      <c r="B8" s="142" t="s">
        <v>338</v>
      </c>
      <c r="C8" s="27" t="s">
        <v>339</v>
      </c>
      <c r="D8" s="27" t="s">
        <v>340</v>
      </c>
      <c r="E8" s="27" t="s">
        <v>341</v>
      </c>
      <c r="F8" s="27" t="s">
        <v>342</v>
      </c>
      <c r="G8" s="44" t="s">
        <v>47</v>
      </c>
      <c r="H8" s="27" t="s">
        <v>343</v>
      </c>
      <c r="I8" s="27" t="s">
        <v>344</v>
      </c>
      <c r="J8" s="27" t="s">
        <v>345</v>
      </c>
    </row>
    <row r="9" ht="33.75" customHeight="1" spans="1:10">
      <c r="A9" s="27" t="s">
        <v>262</v>
      </c>
      <c r="B9" s="27" t="s">
        <v>338</v>
      </c>
      <c r="C9" s="27" t="s">
        <v>339</v>
      </c>
      <c r="D9" s="27" t="s">
        <v>340</v>
      </c>
      <c r="E9" s="27" t="s">
        <v>346</v>
      </c>
      <c r="F9" s="27" t="s">
        <v>342</v>
      </c>
      <c r="G9" s="44" t="s">
        <v>347</v>
      </c>
      <c r="H9" s="27" t="s">
        <v>348</v>
      </c>
      <c r="I9" s="27" t="s">
        <v>344</v>
      </c>
      <c r="J9" s="27" t="s">
        <v>349</v>
      </c>
    </row>
    <row r="10" ht="33.75" customHeight="1" spans="1:10">
      <c r="A10" s="27" t="s">
        <v>262</v>
      </c>
      <c r="B10" s="27" t="s">
        <v>338</v>
      </c>
      <c r="C10" s="27" t="s">
        <v>339</v>
      </c>
      <c r="D10" s="27" t="s">
        <v>340</v>
      </c>
      <c r="E10" s="27" t="s">
        <v>350</v>
      </c>
      <c r="F10" s="27" t="s">
        <v>342</v>
      </c>
      <c r="G10" s="44" t="s">
        <v>351</v>
      </c>
      <c r="H10" s="27" t="s">
        <v>348</v>
      </c>
      <c r="I10" s="27" t="s">
        <v>344</v>
      </c>
      <c r="J10" s="27" t="s">
        <v>352</v>
      </c>
    </row>
    <row r="11" ht="33.75" customHeight="1" spans="1:10">
      <c r="A11" s="27" t="s">
        <v>262</v>
      </c>
      <c r="B11" s="27" t="s">
        <v>338</v>
      </c>
      <c r="C11" s="27" t="s">
        <v>339</v>
      </c>
      <c r="D11" s="27" t="s">
        <v>353</v>
      </c>
      <c r="E11" s="27" t="s">
        <v>354</v>
      </c>
      <c r="F11" s="27" t="s">
        <v>355</v>
      </c>
      <c r="G11" s="44" t="s">
        <v>356</v>
      </c>
      <c r="H11" s="27" t="s">
        <v>357</v>
      </c>
      <c r="I11" s="27" t="s">
        <v>344</v>
      </c>
      <c r="J11" s="27" t="s">
        <v>358</v>
      </c>
    </row>
    <row r="12" ht="33.75" customHeight="1" spans="1:10">
      <c r="A12" s="27" t="s">
        <v>262</v>
      </c>
      <c r="B12" s="27" t="s">
        <v>338</v>
      </c>
      <c r="C12" s="27" t="s">
        <v>339</v>
      </c>
      <c r="D12" s="27" t="s">
        <v>353</v>
      </c>
      <c r="E12" s="27" t="s">
        <v>359</v>
      </c>
      <c r="F12" s="27" t="s">
        <v>355</v>
      </c>
      <c r="G12" s="44" t="s">
        <v>356</v>
      </c>
      <c r="H12" s="27" t="s">
        <v>357</v>
      </c>
      <c r="I12" s="27" t="s">
        <v>344</v>
      </c>
      <c r="J12" s="27" t="s">
        <v>360</v>
      </c>
    </row>
    <row r="13" ht="33.75" customHeight="1" spans="1:10">
      <c r="A13" s="27" t="s">
        <v>262</v>
      </c>
      <c r="B13" s="27" t="s">
        <v>338</v>
      </c>
      <c r="C13" s="27" t="s">
        <v>361</v>
      </c>
      <c r="D13" s="27" t="s">
        <v>362</v>
      </c>
      <c r="E13" s="27" t="s">
        <v>363</v>
      </c>
      <c r="F13" s="27" t="s">
        <v>364</v>
      </c>
      <c r="G13" s="44" t="s">
        <v>149</v>
      </c>
      <c r="H13" s="27" t="s">
        <v>357</v>
      </c>
      <c r="I13" s="27" t="s">
        <v>344</v>
      </c>
      <c r="J13" s="27" t="s">
        <v>365</v>
      </c>
    </row>
    <row r="14" ht="33.75" customHeight="1" spans="1:10">
      <c r="A14" s="27" t="s">
        <v>262</v>
      </c>
      <c r="B14" s="27" t="s">
        <v>338</v>
      </c>
      <c r="C14" s="27" t="s">
        <v>361</v>
      </c>
      <c r="D14" s="27" t="s">
        <v>362</v>
      </c>
      <c r="E14" s="27" t="s">
        <v>366</v>
      </c>
      <c r="F14" s="27" t="s">
        <v>342</v>
      </c>
      <c r="G14" s="44" t="s">
        <v>367</v>
      </c>
      <c r="H14" s="27" t="s">
        <v>357</v>
      </c>
      <c r="I14" s="27" t="s">
        <v>344</v>
      </c>
      <c r="J14" s="27" t="s">
        <v>368</v>
      </c>
    </row>
    <row r="15" ht="33.75" customHeight="1" spans="1:10">
      <c r="A15" s="27" t="s">
        <v>262</v>
      </c>
      <c r="B15" s="27" t="s">
        <v>338</v>
      </c>
      <c r="C15" s="27" t="s">
        <v>369</v>
      </c>
      <c r="D15" s="27" t="s">
        <v>370</v>
      </c>
      <c r="E15" s="27" t="s">
        <v>371</v>
      </c>
      <c r="F15" s="27" t="s">
        <v>342</v>
      </c>
      <c r="G15" s="44" t="s">
        <v>367</v>
      </c>
      <c r="H15" s="27" t="s">
        <v>357</v>
      </c>
      <c r="I15" s="27" t="s">
        <v>344</v>
      </c>
      <c r="J15" s="27" t="s">
        <v>372</v>
      </c>
    </row>
    <row r="16" ht="33.75" customHeight="1" spans="1:10">
      <c r="A16" s="27" t="s">
        <v>321</v>
      </c>
      <c r="B16" s="142" t="s">
        <v>373</v>
      </c>
      <c r="C16" s="27" t="s">
        <v>339</v>
      </c>
      <c r="D16" s="27" t="s">
        <v>340</v>
      </c>
      <c r="E16" s="27" t="s">
        <v>374</v>
      </c>
      <c r="F16" s="27" t="s">
        <v>342</v>
      </c>
      <c r="G16" s="44" t="s">
        <v>375</v>
      </c>
      <c r="H16" s="27" t="s">
        <v>348</v>
      </c>
      <c r="I16" s="27" t="s">
        <v>344</v>
      </c>
      <c r="J16" s="27" t="s">
        <v>376</v>
      </c>
    </row>
    <row r="17" ht="33.75" customHeight="1" spans="1:10">
      <c r="A17" s="27" t="s">
        <v>321</v>
      </c>
      <c r="B17" s="27" t="s">
        <v>373</v>
      </c>
      <c r="C17" s="27" t="s">
        <v>339</v>
      </c>
      <c r="D17" s="27" t="s">
        <v>340</v>
      </c>
      <c r="E17" s="27" t="s">
        <v>377</v>
      </c>
      <c r="F17" s="27" t="s">
        <v>355</v>
      </c>
      <c r="G17" s="44" t="s">
        <v>378</v>
      </c>
      <c r="H17" s="27" t="s">
        <v>379</v>
      </c>
      <c r="I17" s="27" t="s">
        <v>344</v>
      </c>
      <c r="J17" s="27" t="s">
        <v>380</v>
      </c>
    </row>
    <row r="18" ht="33.75" customHeight="1" spans="1:10">
      <c r="A18" s="27" t="s">
        <v>321</v>
      </c>
      <c r="B18" s="27" t="s">
        <v>373</v>
      </c>
      <c r="C18" s="27" t="s">
        <v>339</v>
      </c>
      <c r="D18" s="27" t="s">
        <v>340</v>
      </c>
      <c r="E18" s="27" t="s">
        <v>381</v>
      </c>
      <c r="F18" s="27" t="s">
        <v>342</v>
      </c>
      <c r="G18" s="44" t="s">
        <v>45</v>
      </c>
      <c r="H18" s="27" t="s">
        <v>382</v>
      </c>
      <c r="I18" s="27" t="s">
        <v>344</v>
      </c>
      <c r="J18" s="27" t="s">
        <v>383</v>
      </c>
    </row>
    <row r="19" ht="33.75" customHeight="1" spans="1:10">
      <c r="A19" s="27" t="s">
        <v>321</v>
      </c>
      <c r="B19" s="27" t="s">
        <v>373</v>
      </c>
      <c r="C19" s="27" t="s">
        <v>339</v>
      </c>
      <c r="D19" s="27" t="s">
        <v>353</v>
      </c>
      <c r="E19" s="27" t="s">
        <v>384</v>
      </c>
      <c r="F19" s="27" t="s">
        <v>342</v>
      </c>
      <c r="G19" s="44" t="s">
        <v>367</v>
      </c>
      <c r="H19" s="27" t="s">
        <v>357</v>
      </c>
      <c r="I19" s="27" t="s">
        <v>344</v>
      </c>
      <c r="J19" s="27" t="s">
        <v>385</v>
      </c>
    </row>
    <row r="20" ht="33.75" customHeight="1" spans="1:10">
      <c r="A20" s="27" t="s">
        <v>321</v>
      </c>
      <c r="B20" s="27" t="s">
        <v>373</v>
      </c>
      <c r="C20" s="27" t="s">
        <v>361</v>
      </c>
      <c r="D20" s="27" t="s">
        <v>386</v>
      </c>
      <c r="E20" s="27" t="s">
        <v>387</v>
      </c>
      <c r="F20" s="27" t="s">
        <v>355</v>
      </c>
      <c r="G20" s="44" t="s">
        <v>388</v>
      </c>
      <c r="H20" s="27"/>
      <c r="I20" s="27" t="s">
        <v>389</v>
      </c>
      <c r="J20" s="27" t="s">
        <v>390</v>
      </c>
    </row>
    <row r="21" ht="33.75" customHeight="1" spans="1:10">
      <c r="A21" s="27" t="s">
        <v>321</v>
      </c>
      <c r="B21" s="27" t="s">
        <v>373</v>
      </c>
      <c r="C21" s="27" t="s">
        <v>369</v>
      </c>
      <c r="D21" s="27" t="s">
        <v>370</v>
      </c>
      <c r="E21" s="27" t="s">
        <v>391</v>
      </c>
      <c r="F21" s="27" t="s">
        <v>342</v>
      </c>
      <c r="G21" s="44" t="s">
        <v>367</v>
      </c>
      <c r="H21" s="27" t="s">
        <v>357</v>
      </c>
      <c r="I21" s="27" t="s">
        <v>344</v>
      </c>
      <c r="J21" s="27" t="s">
        <v>392</v>
      </c>
    </row>
    <row r="22" ht="33.75" customHeight="1" spans="1:10">
      <c r="A22" s="27" t="s">
        <v>286</v>
      </c>
      <c r="B22" s="27" t="s">
        <v>393</v>
      </c>
      <c r="C22" s="27" t="s">
        <v>339</v>
      </c>
      <c r="D22" s="27" t="s">
        <v>340</v>
      </c>
      <c r="E22" s="27" t="s">
        <v>394</v>
      </c>
      <c r="F22" s="27" t="s">
        <v>342</v>
      </c>
      <c r="G22" s="44" t="s">
        <v>48</v>
      </c>
      <c r="H22" s="27" t="s">
        <v>395</v>
      </c>
      <c r="I22" s="27" t="s">
        <v>344</v>
      </c>
      <c r="J22" s="27" t="s">
        <v>396</v>
      </c>
    </row>
    <row r="23" ht="33.75" customHeight="1" spans="1:10">
      <c r="A23" s="27" t="s">
        <v>286</v>
      </c>
      <c r="B23" s="27" t="s">
        <v>393</v>
      </c>
      <c r="C23" s="27" t="s">
        <v>339</v>
      </c>
      <c r="D23" s="27" t="s">
        <v>340</v>
      </c>
      <c r="E23" s="27" t="s">
        <v>397</v>
      </c>
      <c r="F23" s="27" t="s">
        <v>364</v>
      </c>
      <c r="G23" s="44" t="s">
        <v>48</v>
      </c>
      <c r="H23" s="27" t="s">
        <v>398</v>
      </c>
      <c r="I23" s="27" t="s">
        <v>344</v>
      </c>
      <c r="J23" s="27" t="s">
        <v>399</v>
      </c>
    </row>
    <row r="24" ht="33.75" customHeight="1" spans="1:10">
      <c r="A24" s="27" t="s">
        <v>286</v>
      </c>
      <c r="B24" s="27" t="s">
        <v>393</v>
      </c>
      <c r="C24" s="27" t="s">
        <v>339</v>
      </c>
      <c r="D24" s="27" t="s">
        <v>353</v>
      </c>
      <c r="E24" s="27" t="s">
        <v>400</v>
      </c>
      <c r="F24" s="27" t="s">
        <v>342</v>
      </c>
      <c r="G24" s="44" t="s">
        <v>401</v>
      </c>
      <c r="H24" s="27" t="s">
        <v>357</v>
      </c>
      <c r="I24" s="27" t="s">
        <v>344</v>
      </c>
      <c r="J24" s="27" t="s">
        <v>402</v>
      </c>
    </row>
    <row r="25" ht="33.75" customHeight="1" spans="1:10">
      <c r="A25" s="27" t="s">
        <v>286</v>
      </c>
      <c r="B25" s="27" t="s">
        <v>393</v>
      </c>
      <c r="C25" s="27" t="s">
        <v>339</v>
      </c>
      <c r="D25" s="27" t="s">
        <v>353</v>
      </c>
      <c r="E25" s="27" t="s">
        <v>403</v>
      </c>
      <c r="F25" s="27" t="s">
        <v>342</v>
      </c>
      <c r="G25" s="44" t="s">
        <v>401</v>
      </c>
      <c r="H25" s="27" t="s">
        <v>357</v>
      </c>
      <c r="I25" s="27" t="s">
        <v>344</v>
      </c>
      <c r="J25" s="27" t="s">
        <v>404</v>
      </c>
    </row>
    <row r="26" ht="33.75" customHeight="1" spans="1:10">
      <c r="A26" s="27" t="s">
        <v>286</v>
      </c>
      <c r="B26" s="27" t="s">
        <v>393</v>
      </c>
      <c r="C26" s="27" t="s">
        <v>339</v>
      </c>
      <c r="D26" s="27" t="s">
        <v>353</v>
      </c>
      <c r="E26" s="27" t="s">
        <v>405</v>
      </c>
      <c r="F26" s="27" t="s">
        <v>342</v>
      </c>
      <c r="G26" s="44" t="s">
        <v>401</v>
      </c>
      <c r="H26" s="27" t="s">
        <v>357</v>
      </c>
      <c r="I26" s="27" t="s">
        <v>344</v>
      </c>
      <c r="J26" s="27" t="s">
        <v>406</v>
      </c>
    </row>
    <row r="27" ht="33.75" customHeight="1" spans="1:10">
      <c r="A27" s="27" t="s">
        <v>286</v>
      </c>
      <c r="B27" s="27" t="s">
        <v>393</v>
      </c>
      <c r="C27" s="27" t="s">
        <v>339</v>
      </c>
      <c r="D27" s="27" t="s">
        <v>407</v>
      </c>
      <c r="E27" s="27" t="s">
        <v>408</v>
      </c>
      <c r="F27" s="27" t="s">
        <v>342</v>
      </c>
      <c r="G27" s="44" t="s">
        <v>401</v>
      </c>
      <c r="H27" s="27" t="s">
        <v>357</v>
      </c>
      <c r="I27" s="27" t="s">
        <v>344</v>
      </c>
      <c r="J27" s="27" t="s">
        <v>409</v>
      </c>
    </row>
    <row r="28" ht="33.75" customHeight="1" spans="1:10">
      <c r="A28" s="27" t="s">
        <v>286</v>
      </c>
      <c r="B28" s="27" t="s">
        <v>393</v>
      </c>
      <c r="C28" s="27" t="s">
        <v>339</v>
      </c>
      <c r="D28" s="27" t="s">
        <v>407</v>
      </c>
      <c r="E28" s="27" t="s">
        <v>410</v>
      </c>
      <c r="F28" s="27" t="s">
        <v>342</v>
      </c>
      <c r="G28" s="44" t="s">
        <v>401</v>
      </c>
      <c r="H28" s="27" t="s">
        <v>357</v>
      </c>
      <c r="I28" s="27" t="s">
        <v>344</v>
      </c>
      <c r="J28" s="27" t="s">
        <v>411</v>
      </c>
    </row>
    <row r="29" ht="33.75" customHeight="1" spans="1:10">
      <c r="A29" s="27" t="s">
        <v>286</v>
      </c>
      <c r="B29" s="27" t="s">
        <v>393</v>
      </c>
      <c r="C29" s="27" t="s">
        <v>361</v>
      </c>
      <c r="D29" s="27" t="s">
        <v>362</v>
      </c>
      <c r="E29" s="27" t="s">
        <v>412</v>
      </c>
      <c r="F29" s="27" t="s">
        <v>364</v>
      </c>
      <c r="G29" s="44" t="s">
        <v>48</v>
      </c>
      <c r="H29" s="27" t="s">
        <v>343</v>
      </c>
      <c r="I29" s="27" t="s">
        <v>344</v>
      </c>
      <c r="J29" s="27" t="s">
        <v>413</v>
      </c>
    </row>
    <row r="30" ht="33.75" customHeight="1" spans="1:10">
      <c r="A30" s="27" t="s">
        <v>286</v>
      </c>
      <c r="B30" s="27" t="s">
        <v>393</v>
      </c>
      <c r="C30" s="27" t="s">
        <v>369</v>
      </c>
      <c r="D30" s="27" t="s">
        <v>370</v>
      </c>
      <c r="E30" s="27" t="s">
        <v>414</v>
      </c>
      <c r="F30" s="27" t="s">
        <v>342</v>
      </c>
      <c r="G30" s="44" t="s">
        <v>401</v>
      </c>
      <c r="H30" s="27" t="s">
        <v>357</v>
      </c>
      <c r="I30" s="27" t="s">
        <v>344</v>
      </c>
      <c r="J30" s="27" t="s">
        <v>415</v>
      </c>
    </row>
    <row r="31" ht="33.75" customHeight="1" spans="1:10">
      <c r="A31" s="27" t="s">
        <v>323</v>
      </c>
      <c r="B31" s="27" t="s">
        <v>416</v>
      </c>
      <c r="C31" s="27" t="s">
        <v>339</v>
      </c>
      <c r="D31" s="27" t="s">
        <v>340</v>
      </c>
      <c r="E31" s="27" t="s">
        <v>417</v>
      </c>
      <c r="F31" s="27" t="s">
        <v>355</v>
      </c>
      <c r="G31" s="44" t="s">
        <v>378</v>
      </c>
      <c r="H31" s="27" t="s">
        <v>379</v>
      </c>
      <c r="I31" s="27" t="s">
        <v>344</v>
      </c>
      <c r="J31" s="27" t="s">
        <v>418</v>
      </c>
    </row>
    <row r="32" ht="33.75" customHeight="1" spans="1:10">
      <c r="A32" s="27" t="s">
        <v>323</v>
      </c>
      <c r="B32" s="27" t="s">
        <v>416</v>
      </c>
      <c r="C32" s="27" t="s">
        <v>339</v>
      </c>
      <c r="D32" s="27" t="s">
        <v>340</v>
      </c>
      <c r="E32" s="27" t="s">
        <v>419</v>
      </c>
      <c r="F32" s="27" t="s">
        <v>342</v>
      </c>
      <c r="G32" s="44" t="s">
        <v>378</v>
      </c>
      <c r="H32" s="27" t="s">
        <v>420</v>
      </c>
      <c r="I32" s="27" t="s">
        <v>344</v>
      </c>
      <c r="J32" s="27" t="s">
        <v>421</v>
      </c>
    </row>
    <row r="33" ht="33.75" customHeight="1" spans="1:10">
      <c r="A33" s="27" t="s">
        <v>323</v>
      </c>
      <c r="B33" s="27" t="s">
        <v>416</v>
      </c>
      <c r="C33" s="27" t="s">
        <v>339</v>
      </c>
      <c r="D33" s="27" t="s">
        <v>353</v>
      </c>
      <c r="E33" s="27" t="s">
        <v>422</v>
      </c>
      <c r="F33" s="27" t="s">
        <v>342</v>
      </c>
      <c r="G33" s="44" t="s">
        <v>45</v>
      </c>
      <c r="H33" s="27" t="s">
        <v>420</v>
      </c>
      <c r="I33" s="27" t="s">
        <v>344</v>
      </c>
      <c r="J33" s="27" t="s">
        <v>423</v>
      </c>
    </row>
    <row r="34" ht="33.75" customHeight="1" spans="1:10">
      <c r="A34" s="27" t="s">
        <v>323</v>
      </c>
      <c r="B34" s="27" t="s">
        <v>416</v>
      </c>
      <c r="C34" s="27" t="s">
        <v>339</v>
      </c>
      <c r="D34" s="27" t="s">
        <v>353</v>
      </c>
      <c r="E34" s="27" t="s">
        <v>424</v>
      </c>
      <c r="F34" s="27" t="s">
        <v>355</v>
      </c>
      <c r="G34" s="44" t="s">
        <v>356</v>
      </c>
      <c r="H34" s="27" t="s">
        <v>357</v>
      </c>
      <c r="I34" s="27" t="s">
        <v>344</v>
      </c>
      <c r="J34" s="27" t="s">
        <v>425</v>
      </c>
    </row>
    <row r="35" ht="33.75" customHeight="1" spans="1:10">
      <c r="A35" s="27" t="s">
        <v>323</v>
      </c>
      <c r="B35" s="27" t="s">
        <v>416</v>
      </c>
      <c r="C35" s="27" t="s">
        <v>361</v>
      </c>
      <c r="D35" s="27" t="s">
        <v>426</v>
      </c>
      <c r="E35" s="27" t="s">
        <v>427</v>
      </c>
      <c r="F35" s="27" t="s">
        <v>342</v>
      </c>
      <c r="G35" s="44" t="s">
        <v>48</v>
      </c>
      <c r="H35" s="27" t="s">
        <v>428</v>
      </c>
      <c r="I35" s="27" t="s">
        <v>344</v>
      </c>
      <c r="J35" s="27" t="s">
        <v>429</v>
      </c>
    </row>
    <row r="36" ht="33.75" customHeight="1" spans="1:10">
      <c r="A36" s="27" t="s">
        <v>323</v>
      </c>
      <c r="B36" s="27" t="s">
        <v>416</v>
      </c>
      <c r="C36" s="27" t="s">
        <v>369</v>
      </c>
      <c r="D36" s="27" t="s">
        <v>370</v>
      </c>
      <c r="E36" s="27" t="s">
        <v>430</v>
      </c>
      <c r="F36" s="27" t="s">
        <v>342</v>
      </c>
      <c r="G36" s="44" t="s">
        <v>367</v>
      </c>
      <c r="H36" s="27" t="s">
        <v>357</v>
      </c>
      <c r="I36" s="27" t="s">
        <v>344</v>
      </c>
      <c r="J36" s="27" t="s">
        <v>431</v>
      </c>
    </row>
    <row r="37" ht="33.75" customHeight="1" spans="1:10">
      <c r="A37" s="27" t="s">
        <v>280</v>
      </c>
      <c r="B37" s="27" t="s">
        <v>432</v>
      </c>
      <c r="C37" s="27" t="s">
        <v>339</v>
      </c>
      <c r="D37" s="27" t="s">
        <v>340</v>
      </c>
      <c r="E37" s="27" t="s">
        <v>433</v>
      </c>
      <c r="F37" s="27" t="s">
        <v>342</v>
      </c>
      <c r="G37" s="44" t="s">
        <v>434</v>
      </c>
      <c r="H37" s="27" t="s">
        <v>435</v>
      </c>
      <c r="I37" s="27" t="s">
        <v>344</v>
      </c>
      <c r="J37" s="27" t="s">
        <v>436</v>
      </c>
    </row>
    <row r="38" ht="33.75" customHeight="1" spans="1:10">
      <c r="A38" s="27" t="s">
        <v>280</v>
      </c>
      <c r="B38" s="27" t="s">
        <v>432</v>
      </c>
      <c r="C38" s="27" t="s">
        <v>339</v>
      </c>
      <c r="D38" s="27" t="s">
        <v>340</v>
      </c>
      <c r="E38" s="27" t="s">
        <v>341</v>
      </c>
      <c r="F38" s="27" t="s">
        <v>342</v>
      </c>
      <c r="G38" s="44" t="s">
        <v>53</v>
      </c>
      <c r="H38" s="27" t="s">
        <v>343</v>
      </c>
      <c r="I38" s="27" t="s">
        <v>344</v>
      </c>
      <c r="J38" s="27" t="s">
        <v>345</v>
      </c>
    </row>
    <row r="39" ht="33.75" customHeight="1" spans="1:10">
      <c r="A39" s="27" t="s">
        <v>280</v>
      </c>
      <c r="B39" s="27" t="s">
        <v>432</v>
      </c>
      <c r="C39" s="27" t="s">
        <v>339</v>
      </c>
      <c r="D39" s="27" t="s">
        <v>353</v>
      </c>
      <c r="E39" s="27" t="s">
        <v>437</v>
      </c>
      <c r="F39" s="27" t="s">
        <v>355</v>
      </c>
      <c r="G39" s="44" t="s">
        <v>401</v>
      </c>
      <c r="H39" s="27" t="s">
        <v>357</v>
      </c>
      <c r="I39" s="27" t="s">
        <v>344</v>
      </c>
      <c r="J39" s="27" t="s">
        <v>438</v>
      </c>
    </row>
    <row r="40" ht="33.75" customHeight="1" spans="1:10">
      <c r="A40" s="27" t="s">
        <v>280</v>
      </c>
      <c r="B40" s="27" t="s">
        <v>432</v>
      </c>
      <c r="C40" s="27" t="s">
        <v>339</v>
      </c>
      <c r="D40" s="27" t="s">
        <v>353</v>
      </c>
      <c r="E40" s="27" t="s">
        <v>439</v>
      </c>
      <c r="F40" s="27" t="s">
        <v>342</v>
      </c>
      <c r="G40" s="44" t="s">
        <v>367</v>
      </c>
      <c r="H40" s="27" t="s">
        <v>357</v>
      </c>
      <c r="I40" s="27" t="s">
        <v>344</v>
      </c>
      <c r="J40" s="27" t="s">
        <v>440</v>
      </c>
    </row>
    <row r="41" ht="33.75" customHeight="1" spans="1:10">
      <c r="A41" s="27" t="s">
        <v>280</v>
      </c>
      <c r="B41" s="27" t="s">
        <v>432</v>
      </c>
      <c r="C41" s="27" t="s">
        <v>361</v>
      </c>
      <c r="D41" s="27" t="s">
        <v>362</v>
      </c>
      <c r="E41" s="27" t="s">
        <v>366</v>
      </c>
      <c r="F41" s="27" t="s">
        <v>342</v>
      </c>
      <c r="G41" s="44" t="s">
        <v>367</v>
      </c>
      <c r="H41" s="27" t="s">
        <v>357</v>
      </c>
      <c r="I41" s="27" t="s">
        <v>344</v>
      </c>
      <c r="J41" s="27" t="s">
        <v>368</v>
      </c>
    </row>
    <row r="42" ht="33.75" customHeight="1" spans="1:10">
      <c r="A42" s="27" t="s">
        <v>280</v>
      </c>
      <c r="B42" s="27" t="s">
        <v>432</v>
      </c>
      <c r="C42" s="27" t="s">
        <v>369</v>
      </c>
      <c r="D42" s="27" t="s">
        <v>370</v>
      </c>
      <c r="E42" s="27" t="s">
        <v>441</v>
      </c>
      <c r="F42" s="27" t="s">
        <v>342</v>
      </c>
      <c r="G42" s="44" t="s">
        <v>401</v>
      </c>
      <c r="H42" s="27" t="s">
        <v>357</v>
      </c>
      <c r="I42" s="27" t="s">
        <v>344</v>
      </c>
      <c r="J42" s="27" t="s">
        <v>442</v>
      </c>
    </row>
    <row r="43" ht="33.75" customHeight="1" spans="1:10">
      <c r="A43" s="27" t="s">
        <v>256</v>
      </c>
      <c r="B43" s="27" t="s">
        <v>443</v>
      </c>
      <c r="C43" s="27" t="s">
        <v>339</v>
      </c>
      <c r="D43" s="27" t="s">
        <v>340</v>
      </c>
      <c r="E43" s="27" t="s">
        <v>444</v>
      </c>
      <c r="F43" s="27" t="s">
        <v>364</v>
      </c>
      <c r="G43" s="44" t="s">
        <v>445</v>
      </c>
      <c r="H43" s="27" t="s">
        <v>446</v>
      </c>
      <c r="I43" s="27" t="s">
        <v>344</v>
      </c>
      <c r="J43" s="27" t="s">
        <v>447</v>
      </c>
    </row>
    <row r="44" ht="33.75" customHeight="1" spans="1:10">
      <c r="A44" s="27" t="s">
        <v>256</v>
      </c>
      <c r="B44" s="27" t="s">
        <v>443</v>
      </c>
      <c r="C44" s="27" t="s">
        <v>339</v>
      </c>
      <c r="D44" s="27" t="s">
        <v>340</v>
      </c>
      <c r="E44" s="27" t="s">
        <v>448</v>
      </c>
      <c r="F44" s="27" t="s">
        <v>364</v>
      </c>
      <c r="G44" s="44" t="s">
        <v>449</v>
      </c>
      <c r="H44" s="27" t="s">
        <v>446</v>
      </c>
      <c r="I44" s="27" t="s">
        <v>344</v>
      </c>
      <c r="J44" s="27" t="s">
        <v>447</v>
      </c>
    </row>
    <row r="45" ht="33.75" customHeight="1" spans="1:10">
      <c r="A45" s="27" t="s">
        <v>256</v>
      </c>
      <c r="B45" s="27" t="s">
        <v>443</v>
      </c>
      <c r="C45" s="27" t="s">
        <v>339</v>
      </c>
      <c r="D45" s="27" t="s">
        <v>353</v>
      </c>
      <c r="E45" s="27" t="s">
        <v>450</v>
      </c>
      <c r="F45" s="27" t="s">
        <v>342</v>
      </c>
      <c r="G45" s="44" t="s">
        <v>401</v>
      </c>
      <c r="H45" s="27" t="s">
        <v>357</v>
      </c>
      <c r="I45" s="27" t="s">
        <v>344</v>
      </c>
      <c r="J45" s="27" t="s">
        <v>451</v>
      </c>
    </row>
    <row r="46" ht="33.75" customHeight="1" spans="1:10">
      <c r="A46" s="27" t="s">
        <v>256</v>
      </c>
      <c r="B46" s="27" t="s">
        <v>443</v>
      </c>
      <c r="C46" s="27" t="s">
        <v>339</v>
      </c>
      <c r="D46" s="27" t="s">
        <v>407</v>
      </c>
      <c r="E46" s="27" t="s">
        <v>452</v>
      </c>
      <c r="F46" s="27" t="s">
        <v>342</v>
      </c>
      <c r="G46" s="44" t="s">
        <v>401</v>
      </c>
      <c r="H46" s="27" t="s">
        <v>357</v>
      </c>
      <c r="I46" s="27" t="s">
        <v>344</v>
      </c>
      <c r="J46" s="27" t="s">
        <v>453</v>
      </c>
    </row>
    <row r="47" ht="33.75" customHeight="1" spans="1:10">
      <c r="A47" s="27" t="s">
        <v>256</v>
      </c>
      <c r="B47" s="27" t="s">
        <v>443</v>
      </c>
      <c r="C47" s="27" t="s">
        <v>361</v>
      </c>
      <c r="D47" s="27" t="s">
        <v>362</v>
      </c>
      <c r="E47" s="27" t="s">
        <v>366</v>
      </c>
      <c r="F47" s="27" t="s">
        <v>342</v>
      </c>
      <c r="G47" s="44" t="s">
        <v>367</v>
      </c>
      <c r="H47" s="27" t="s">
        <v>357</v>
      </c>
      <c r="I47" s="27" t="s">
        <v>344</v>
      </c>
      <c r="J47" s="27" t="s">
        <v>368</v>
      </c>
    </row>
    <row r="48" ht="33.75" customHeight="1" spans="1:10">
      <c r="A48" s="27" t="s">
        <v>256</v>
      </c>
      <c r="B48" s="27" t="s">
        <v>443</v>
      </c>
      <c r="C48" s="27" t="s">
        <v>369</v>
      </c>
      <c r="D48" s="27" t="s">
        <v>370</v>
      </c>
      <c r="E48" s="27" t="s">
        <v>371</v>
      </c>
      <c r="F48" s="27" t="s">
        <v>342</v>
      </c>
      <c r="G48" s="44" t="s">
        <v>367</v>
      </c>
      <c r="H48" s="27" t="s">
        <v>357</v>
      </c>
      <c r="I48" s="27" t="s">
        <v>344</v>
      </c>
      <c r="J48" s="27" t="s">
        <v>372</v>
      </c>
    </row>
    <row r="49" ht="33.75" customHeight="1" spans="1:10">
      <c r="A49" s="27" t="s">
        <v>282</v>
      </c>
      <c r="B49" s="27" t="s">
        <v>454</v>
      </c>
      <c r="C49" s="27" t="s">
        <v>339</v>
      </c>
      <c r="D49" s="27" t="s">
        <v>340</v>
      </c>
      <c r="E49" s="27" t="s">
        <v>455</v>
      </c>
      <c r="F49" s="27" t="s">
        <v>342</v>
      </c>
      <c r="G49" s="44" t="s">
        <v>367</v>
      </c>
      <c r="H49" s="27" t="s">
        <v>357</v>
      </c>
      <c r="I49" s="27" t="s">
        <v>344</v>
      </c>
      <c r="J49" s="27" t="s">
        <v>456</v>
      </c>
    </row>
    <row r="50" ht="33.75" customHeight="1" spans="1:10">
      <c r="A50" s="27" t="s">
        <v>282</v>
      </c>
      <c r="B50" s="27" t="s">
        <v>454</v>
      </c>
      <c r="C50" s="27" t="s">
        <v>339</v>
      </c>
      <c r="D50" s="27" t="s">
        <v>340</v>
      </c>
      <c r="E50" s="27" t="s">
        <v>457</v>
      </c>
      <c r="F50" s="27" t="s">
        <v>342</v>
      </c>
      <c r="G50" s="44" t="s">
        <v>378</v>
      </c>
      <c r="H50" s="27" t="s">
        <v>343</v>
      </c>
      <c r="I50" s="27" t="s">
        <v>344</v>
      </c>
      <c r="J50" s="27" t="s">
        <v>458</v>
      </c>
    </row>
    <row r="51" ht="33.75" customHeight="1" spans="1:10">
      <c r="A51" s="27" t="s">
        <v>282</v>
      </c>
      <c r="B51" s="27" t="s">
        <v>454</v>
      </c>
      <c r="C51" s="27" t="s">
        <v>339</v>
      </c>
      <c r="D51" s="27" t="s">
        <v>340</v>
      </c>
      <c r="E51" s="27" t="s">
        <v>459</v>
      </c>
      <c r="F51" s="27" t="s">
        <v>342</v>
      </c>
      <c r="G51" s="44" t="s">
        <v>149</v>
      </c>
      <c r="H51" s="27" t="s">
        <v>460</v>
      </c>
      <c r="I51" s="27" t="s">
        <v>344</v>
      </c>
      <c r="J51" s="27" t="s">
        <v>461</v>
      </c>
    </row>
    <row r="52" ht="33.75" customHeight="1" spans="1:10">
      <c r="A52" s="27" t="s">
        <v>282</v>
      </c>
      <c r="B52" s="27" t="s">
        <v>454</v>
      </c>
      <c r="C52" s="27" t="s">
        <v>339</v>
      </c>
      <c r="D52" s="27" t="s">
        <v>407</v>
      </c>
      <c r="E52" s="27" t="s">
        <v>462</v>
      </c>
      <c r="F52" s="27" t="s">
        <v>342</v>
      </c>
      <c r="G52" s="44" t="s">
        <v>367</v>
      </c>
      <c r="H52" s="27" t="s">
        <v>357</v>
      </c>
      <c r="I52" s="27" t="s">
        <v>344</v>
      </c>
      <c r="J52" s="27" t="s">
        <v>463</v>
      </c>
    </row>
    <row r="53" ht="33.75" customHeight="1" spans="1:10">
      <c r="A53" s="27" t="s">
        <v>282</v>
      </c>
      <c r="B53" s="27" t="s">
        <v>454</v>
      </c>
      <c r="C53" s="27" t="s">
        <v>361</v>
      </c>
      <c r="D53" s="27" t="s">
        <v>362</v>
      </c>
      <c r="E53" s="27" t="s">
        <v>464</v>
      </c>
      <c r="F53" s="27" t="s">
        <v>355</v>
      </c>
      <c r="G53" s="44" t="s">
        <v>465</v>
      </c>
      <c r="H53" s="27"/>
      <c r="I53" s="27" t="s">
        <v>389</v>
      </c>
      <c r="J53" s="27" t="s">
        <v>466</v>
      </c>
    </row>
    <row r="54" ht="33.75" customHeight="1" spans="1:10">
      <c r="A54" s="27" t="s">
        <v>282</v>
      </c>
      <c r="B54" s="27" t="s">
        <v>454</v>
      </c>
      <c r="C54" s="27" t="s">
        <v>369</v>
      </c>
      <c r="D54" s="27" t="s">
        <v>370</v>
      </c>
      <c r="E54" s="27" t="s">
        <v>467</v>
      </c>
      <c r="F54" s="27" t="s">
        <v>342</v>
      </c>
      <c r="G54" s="44" t="s">
        <v>367</v>
      </c>
      <c r="H54" s="27" t="s">
        <v>357</v>
      </c>
      <c r="I54" s="27" t="s">
        <v>344</v>
      </c>
      <c r="J54" s="27" t="s">
        <v>468</v>
      </c>
    </row>
    <row r="55" ht="33.75" customHeight="1" spans="1:10">
      <c r="A55" s="27" t="s">
        <v>305</v>
      </c>
      <c r="B55" s="27" t="s">
        <v>469</v>
      </c>
      <c r="C55" s="27" t="s">
        <v>339</v>
      </c>
      <c r="D55" s="27" t="s">
        <v>340</v>
      </c>
      <c r="E55" s="27" t="s">
        <v>433</v>
      </c>
      <c r="F55" s="27" t="s">
        <v>355</v>
      </c>
      <c r="G55" s="44" t="s">
        <v>55</v>
      </c>
      <c r="H55" s="27" t="s">
        <v>446</v>
      </c>
      <c r="I55" s="27" t="s">
        <v>344</v>
      </c>
      <c r="J55" s="27" t="s">
        <v>436</v>
      </c>
    </row>
    <row r="56" ht="33.75" customHeight="1" spans="1:10">
      <c r="A56" s="27" t="s">
        <v>305</v>
      </c>
      <c r="B56" s="27" t="s">
        <v>469</v>
      </c>
      <c r="C56" s="27" t="s">
        <v>339</v>
      </c>
      <c r="D56" s="27" t="s">
        <v>353</v>
      </c>
      <c r="E56" s="27" t="s">
        <v>437</v>
      </c>
      <c r="F56" s="27" t="s">
        <v>355</v>
      </c>
      <c r="G56" s="44" t="s">
        <v>356</v>
      </c>
      <c r="H56" s="27" t="s">
        <v>357</v>
      </c>
      <c r="I56" s="27" t="s">
        <v>344</v>
      </c>
      <c r="J56" s="27" t="s">
        <v>438</v>
      </c>
    </row>
    <row r="57" ht="33.75" customHeight="1" spans="1:10">
      <c r="A57" s="27" t="s">
        <v>305</v>
      </c>
      <c r="B57" s="27" t="s">
        <v>469</v>
      </c>
      <c r="C57" s="27" t="s">
        <v>339</v>
      </c>
      <c r="D57" s="27" t="s">
        <v>407</v>
      </c>
      <c r="E57" s="27" t="s">
        <v>452</v>
      </c>
      <c r="F57" s="27" t="s">
        <v>355</v>
      </c>
      <c r="G57" s="44" t="s">
        <v>356</v>
      </c>
      <c r="H57" s="27" t="s">
        <v>357</v>
      </c>
      <c r="I57" s="27" t="s">
        <v>344</v>
      </c>
      <c r="J57" s="27" t="s">
        <v>453</v>
      </c>
    </row>
    <row r="58" ht="33.75" customHeight="1" spans="1:10">
      <c r="A58" s="27" t="s">
        <v>305</v>
      </c>
      <c r="B58" s="27" t="s">
        <v>469</v>
      </c>
      <c r="C58" s="27" t="s">
        <v>361</v>
      </c>
      <c r="D58" s="27" t="s">
        <v>362</v>
      </c>
      <c r="E58" s="27" t="s">
        <v>470</v>
      </c>
      <c r="F58" s="27" t="s">
        <v>355</v>
      </c>
      <c r="G58" s="44" t="s">
        <v>471</v>
      </c>
      <c r="H58" s="27"/>
      <c r="I58" s="27" t="s">
        <v>389</v>
      </c>
      <c r="J58" s="27" t="s">
        <v>472</v>
      </c>
    </row>
    <row r="59" ht="33.75" customHeight="1" spans="1:10">
      <c r="A59" s="27" t="s">
        <v>305</v>
      </c>
      <c r="B59" s="27" t="s">
        <v>469</v>
      </c>
      <c r="C59" s="27" t="s">
        <v>369</v>
      </c>
      <c r="D59" s="27" t="s">
        <v>370</v>
      </c>
      <c r="E59" s="27" t="s">
        <v>441</v>
      </c>
      <c r="F59" s="27" t="s">
        <v>342</v>
      </c>
      <c r="G59" s="44" t="s">
        <v>473</v>
      </c>
      <c r="H59" s="27" t="s">
        <v>357</v>
      </c>
      <c r="I59" s="27" t="s">
        <v>344</v>
      </c>
      <c r="J59" s="27" t="s">
        <v>442</v>
      </c>
    </row>
    <row r="60" ht="33.75" customHeight="1" spans="1:10">
      <c r="A60" s="27" t="s">
        <v>301</v>
      </c>
      <c r="B60" s="27" t="s">
        <v>474</v>
      </c>
      <c r="C60" s="27" t="s">
        <v>339</v>
      </c>
      <c r="D60" s="27" t="s">
        <v>340</v>
      </c>
      <c r="E60" s="27" t="s">
        <v>475</v>
      </c>
      <c r="F60" s="27" t="s">
        <v>342</v>
      </c>
      <c r="G60" s="44" t="s">
        <v>46</v>
      </c>
      <c r="H60" s="27" t="s">
        <v>348</v>
      </c>
      <c r="I60" s="27" t="s">
        <v>344</v>
      </c>
      <c r="J60" s="27" t="s">
        <v>476</v>
      </c>
    </row>
    <row r="61" ht="33.75" customHeight="1" spans="1:10">
      <c r="A61" s="27" t="s">
        <v>301</v>
      </c>
      <c r="B61" s="27" t="s">
        <v>474</v>
      </c>
      <c r="C61" s="27" t="s">
        <v>339</v>
      </c>
      <c r="D61" s="27" t="s">
        <v>340</v>
      </c>
      <c r="E61" s="27" t="s">
        <v>477</v>
      </c>
      <c r="F61" s="27" t="s">
        <v>355</v>
      </c>
      <c r="G61" s="44" t="s">
        <v>44</v>
      </c>
      <c r="H61" s="27" t="s">
        <v>420</v>
      </c>
      <c r="I61" s="27" t="s">
        <v>344</v>
      </c>
      <c r="J61" s="27" t="s">
        <v>478</v>
      </c>
    </row>
    <row r="62" ht="33.75" customHeight="1" spans="1:10">
      <c r="A62" s="27" t="s">
        <v>301</v>
      </c>
      <c r="B62" s="27" t="s">
        <v>474</v>
      </c>
      <c r="C62" s="27" t="s">
        <v>339</v>
      </c>
      <c r="D62" s="27" t="s">
        <v>353</v>
      </c>
      <c r="E62" s="27" t="s">
        <v>384</v>
      </c>
      <c r="F62" s="27" t="s">
        <v>342</v>
      </c>
      <c r="G62" s="44" t="s">
        <v>401</v>
      </c>
      <c r="H62" s="27" t="s">
        <v>357</v>
      </c>
      <c r="I62" s="27" t="s">
        <v>344</v>
      </c>
      <c r="J62" s="27" t="s">
        <v>479</v>
      </c>
    </row>
    <row r="63" ht="33.75" customHeight="1" spans="1:10">
      <c r="A63" s="27" t="s">
        <v>301</v>
      </c>
      <c r="B63" s="27" t="s">
        <v>474</v>
      </c>
      <c r="C63" s="27" t="s">
        <v>361</v>
      </c>
      <c r="D63" s="27" t="s">
        <v>426</v>
      </c>
      <c r="E63" s="27" t="s">
        <v>480</v>
      </c>
      <c r="F63" s="27" t="s">
        <v>355</v>
      </c>
      <c r="G63" s="44" t="s">
        <v>481</v>
      </c>
      <c r="H63" s="27"/>
      <c r="I63" s="27" t="s">
        <v>389</v>
      </c>
      <c r="J63" s="27" t="s">
        <v>481</v>
      </c>
    </row>
    <row r="64" ht="33.75" customHeight="1" spans="1:10">
      <c r="A64" s="27" t="s">
        <v>301</v>
      </c>
      <c r="B64" s="27" t="s">
        <v>474</v>
      </c>
      <c r="C64" s="27" t="s">
        <v>369</v>
      </c>
      <c r="D64" s="27" t="s">
        <v>370</v>
      </c>
      <c r="E64" s="27" t="s">
        <v>482</v>
      </c>
      <c r="F64" s="27" t="s">
        <v>342</v>
      </c>
      <c r="G64" s="44" t="s">
        <v>367</v>
      </c>
      <c r="H64" s="27" t="s">
        <v>357</v>
      </c>
      <c r="I64" s="27" t="s">
        <v>344</v>
      </c>
      <c r="J64" s="27" t="s">
        <v>483</v>
      </c>
    </row>
  </sheetData>
  <mergeCells count="20">
    <mergeCell ref="A3:J3"/>
    <mergeCell ref="A4:H4"/>
    <mergeCell ref="A8:A15"/>
    <mergeCell ref="A16:A21"/>
    <mergeCell ref="A22:A30"/>
    <mergeCell ref="A31:A36"/>
    <mergeCell ref="A37:A42"/>
    <mergeCell ref="A43:A48"/>
    <mergeCell ref="A49:A54"/>
    <mergeCell ref="A55:A59"/>
    <mergeCell ref="A60:A64"/>
    <mergeCell ref="B8:B15"/>
    <mergeCell ref="B16:B21"/>
    <mergeCell ref="B22:B30"/>
    <mergeCell ref="B31:B36"/>
    <mergeCell ref="B37:B42"/>
    <mergeCell ref="B43:B48"/>
    <mergeCell ref="B49:B54"/>
    <mergeCell ref="B55:B59"/>
    <mergeCell ref="B60:B6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周粥粥</cp:lastModifiedBy>
  <dcterms:created xsi:type="dcterms:W3CDTF">2025-02-18T06:03:00Z</dcterms:created>
  <dcterms:modified xsi:type="dcterms:W3CDTF">2025-02-19T03:39:58Z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9A2C43A964DB4BE19D5F8E18215472B2_12</vt:lpwstr>
  </property>
  <property fmtid="{D5CDD505-2E9C-101B-9397-08002B2CF9AE}" pid="3" name="KSOProductBuildVer">
    <vt:lpwstr>2052-12.1.0.18608</vt:lpwstr>
  </property>
</Properties>
</file>