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6">部门基本支出预算表04!$4:$7</definedName>
    <definedName name="_xlnm.Print_Titles" localSheetId="7">'部门项目支出预算表05-1'!$4:$7</definedName>
    <definedName name="_xlnm.Print_Titles" localSheetId="8">'部门项目支出绩效目标表05-2'!$5:$6</definedName>
    <definedName name="_xlnm.Print_Titles" localSheetId="13">'市对下转移支付绩效目标表09-2'!$5:$6</definedName>
    <definedName name="_xlnm._FilterDatabase" localSheetId="2" hidden="1">'部门支出预算表01-3'!$A$6:$O$57</definedName>
    <definedName name="_xlnm._FilterDatabase" localSheetId="10" hidden="1">部门政府采购预算表07!$A$8:$Q$28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<sst xmlns="http://schemas.openxmlformats.org/spreadsheetml/2006/main" count="4653" uniqueCount="965">
  <si>
    <t>预算01-1表</t>
  </si>
  <si>
    <t>2025年部门财务收支预算总表</t>
  </si>
  <si>
    <t>单位名称：玉溪市民政局（汇总）</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</si>
  <si>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</si>
  <si>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</si>
  <si>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</si>
  <si>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</si>
  <si>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</si>
  <si>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</si>
  <si>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</si>
  <si>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</si>
  <si>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</si>
  <si>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</si>
  <si>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</si>
  <si>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</si>
  <si>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</si>
  <si>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</si>
  <si>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</si>
  <si>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</si>
  <si>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</si>
  <si>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</si>
  <si>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</si>
  <si>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</si>
  <si>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</si>
  <si>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</si>
  <si>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</si>
  <si>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</si>
  <si>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</si>
  <si>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</si>
  <si>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</si>
  <si>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</si>
  <si>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</si>
  <si>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</si>
  <si>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</si>
  <si>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</si>
  <si>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</si>
  <si>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</si>
  <si>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</si>
  <si>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</si>
  <si>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</si>
  <si>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</si>
  <si>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</si>
  <si>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</si>
  <si>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</si>
  <si>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</si>
  <si>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</si>
  <si>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</si>
  <si>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</si>
  <si>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</si>
  <si>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</si>
  <si>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</si>
  <si>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</si>
  <si>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</si>
  <si>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</si>
  <si>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</si>
  <si>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</si>
  <si>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</si>
  <si>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</si>
  <si>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</si>
  <si>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</si>
  <si>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</si>
  <si>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</si>
  <si>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</si>
  <si>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</si>
  <si>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118</t>
  </si>
  <si>
    <t>玉溪市民政局</t>
  </si>
  <si>
    <t>118008</t>
  </si>
  <si>
    <t>玉溪市社会组织服务中心</t>
  </si>
  <si>
    <t>118001</t>
  </si>
  <si>
    <t>118004</t>
  </si>
  <si>
    <t>玉溪市救助管理站</t>
  </si>
  <si>
    <t>118005</t>
  </si>
  <si>
    <t>玉溪市社会福利服务中心</t>
  </si>
  <si>
    <t>118006</t>
  </si>
  <si>
    <t>玉溪市福利彩票管理中心</t>
  </si>
  <si>
    <t>118007</t>
  </si>
  <si>
    <t>玉溪市居民家庭经济状况核对中心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</si>
  <si>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</si>
  <si>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</si>
  <si>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</si>
  <si>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</si>
  <si>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</si>
  <si>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</si>
  <si>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</si>
  <si>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</si>
  <si>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</si>
  <si>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</si>
  <si>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</si>
  <si>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</si>
  <si>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</si>
  <si>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</si>
  <si>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20802</t>
  </si>
  <si>
    <t>2080201</t>
  </si>
  <si>
    <t>2080202</t>
  </si>
  <si>
    <t>2080206</t>
  </si>
  <si>
    <t>2080209</t>
  </si>
  <si>
    <t>2080299</t>
  </si>
  <si>
    <t>20805</t>
  </si>
  <si>
    <t>2080501</t>
  </si>
  <si>
    <t>2080502</t>
  </si>
  <si>
    <t>2080505</t>
  </si>
  <si>
    <t>2080506</t>
  </si>
  <si>
    <t>20808</t>
  </si>
  <si>
    <t>2080801</t>
  </si>
  <si>
    <t>20810</t>
  </si>
  <si>
    <t>2081001</t>
  </si>
  <si>
    <t>2081002</t>
  </si>
  <si>
    <t>2081005</t>
  </si>
  <si>
    <t>2081006</t>
  </si>
  <si>
    <t>20811</t>
  </si>
  <si>
    <t>2081107</t>
  </si>
  <si>
    <t>20819</t>
  </si>
  <si>
    <t>2081901</t>
  </si>
  <si>
    <t>2081902</t>
  </si>
  <si>
    <t>20820</t>
  </si>
  <si>
    <t>2082001</t>
  </si>
  <si>
    <t>2082002</t>
  </si>
  <si>
    <t>20821</t>
  </si>
  <si>
    <t>2082102</t>
  </si>
  <si>
    <t>20825</t>
  </si>
  <si>
    <t>2082502</t>
  </si>
  <si>
    <t>210</t>
  </si>
  <si>
    <t>21011</t>
  </si>
  <si>
    <t>2101101</t>
  </si>
  <si>
    <t>2101102</t>
  </si>
  <si>
    <t>2101103</t>
  </si>
  <si>
    <t>2101199</t>
  </si>
  <si>
    <t>221</t>
  </si>
  <si>
    <t>22102</t>
  </si>
  <si>
    <t>2210201</t>
  </si>
  <si>
    <t>2210203</t>
  </si>
  <si>
    <t>229</t>
  </si>
  <si>
    <t>22908</t>
  </si>
  <si>
    <t>2290804</t>
  </si>
  <si>
    <t xml:space="preserve">        福利彩票销售机构的业务费支出</t>
  </si>
  <si>
    <t>2290808</t>
  </si>
  <si>
    <t xml:space="preserve">        彩票市场调控资金支出</t>
  </si>
  <si>
    <t>22960</t>
  </si>
  <si>
    <t>2296002</t>
  </si>
  <si>
    <t>230</t>
  </si>
  <si>
    <t>23002</t>
  </si>
  <si>
    <t>2300248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</si>
  <si>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</si>
  <si>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</si>
  <si>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</si>
  <si>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</si>
  <si>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</si>
  <si>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</si>
  <si>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</si>
  <si>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</si>
  <si>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</si>
  <si>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</si>
  <si>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</si>
  <si>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</si>
  <si>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</si>
  <si>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</si>
  <si>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</si>
  <si>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</si>
  <si>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</si>
  <si>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</si>
  <si>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</si>
  <si>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</si>
  <si>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</si>
  <si>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</si>
  <si>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</si>
  <si>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</si>
  <si>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</si>
  <si>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</si>
  <si>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</si>
  <si>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</si>
  <si>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</si>
  <si>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</si>
  <si>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</si>
  <si>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</si>
  <si>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</si>
  <si>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</si>
  <si>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</si>
  <si>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</si>
  <si>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</si>
  <si>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</si>
  <si>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</si>
  <si>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</si>
  <si>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</si>
  <si>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</si>
  <si>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</si>
  <si>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</si>
  <si>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</si>
  <si>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530400210000000626926</t>
  </si>
  <si>
    <t>行政人员工资支出</t>
  </si>
  <si>
    <t>行政运行</t>
  </si>
  <si>
    <t>30101</t>
  </si>
  <si>
    <t>基本工资</t>
  </si>
  <si>
    <t>30102</t>
  </si>
  <si>
    <t>津贴补贴</t>
  </si>
  <si>
    <t>购房补贴</t>
  </si>
  <si>
    <t>530400210000000626928</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</si>
  <si>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</si>
  <si>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</si>
  <si>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</si>
  <si>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</si>
  <si>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</si>
  <si>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</si>
  <si>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</si>
  <si>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</si>
  <si>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</si>
  <si>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</si>
  <si>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</si>
  <si>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</si>
  <si>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</si>
  <si>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</si>
  <si>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</si>
  <si>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530400210000000626929</t>
  </si>
  <si>
    <t>住房公积金</t>
  </si>
  <si>
    <t>30113</t>
  </si>
  <si>
    <t>530400210000000626930</t>
  </si>
  <si>
    <t>对个人和家庭的补助</t>
  </si>
  <si>
    <t>行政单位离退休</t>
  </si>
  <si>
    <t>30301</t>
  </si>
  <si>
    <t>离休费</t>
  </si>
  <si>
    <t>30305</t>
  </si>
  <si>
    <t>生活补助</t>
  </si>
  <si>
    <t>530400210000000626931</t>
  </si>
  <si>
    <t>其他工资福利支出</t>
  </si>
  <si>
    <t>30103</t>
  </si>
  <si>
    <t>奖金</t>
  </si>
  <si>
    <t>530400210000000626933</t>
  </si>
  <si>
    <t>公车购置及运维费</t>
  </si>
  <si>
    <t>30231</t>
  </si>
  <si>
    <t>公务用车运行维护费</t>
  </si>
  <si>
    <t>530400210000000626934</t>
  </si>
  <si>
    <t>行政人员公务交通补贴</t>
  </si>
  <si>
    <t>30239</t>
  </si>
  <si>
    <t>其他交通费用</t>
  </si>
  <si>
    <t>530400210000000626935</t>
  </si>
  <si>
    <t>工会经费</t>
  </si>
  <si>
    <t>30228</t>
  </si>
  <si>
    <t>530400210000000626937</t>
  </si>
  <si>
    <t>一般公用经费</t>
  </si>
  <si>
    <t>30201</t>
  </si>
  <si>
    <t>办公费</t>
  </si>
  <si>
    <t>30202</t>
  </si>
  <si>
    <t>印刷费</t>
  </si>
  <si>
    <t>30205</t>
  </si>
  <si>
    <t>水费</t>
  </si>
  <si>
    <t>30207</t>
  </si>
  <si>
    <t>邮电费</t>
  </si>
  <si>
    <t>30211</t>
  </si>
  <si>
    <t>差旅费</t>
  </si>
  <si>
    <t>30213</t>
  </si>
  <si>
    <t>维修（护）费</t>
  </si>
  <si>
    <t>30215</t>
  </si>
  <si>
    <t>会议费</t>
  </si>
  <si>
    <t>30226</t>
  </si>
  <si>
    <t>劳务费</t>
  </si>
  <si>
    <t>30229</t>
  </si>
  <si>
    <t>福利费</t>
  </si>
  <si>
    <t>30299</t>
  </si>
  <si>
    <t>其他商品和服务支出</t>
  </si>
  <si>
    <t>530400221100000614389</t>
  </si>
  <si>
    <t>30217</t>
  </si>
  <si>
    <t>530400241100002061477</t>
  </si>
  <si>
    <t>工作业务经费</t>
  </si>
  <si>
    <t>一般行政管理事务</t>
  </si>
  <si>
    <t>30216</t>
  </si>
  <si>
    <t>培训费</t>
  </si>
  <si>
    <t>30227</t>
  </si>
  <si>
    <t>委托业务费</t>
  </si>
  <si>
    <t>31002</t>
  </si>
  <si>
    <t>办公设备购置</t>
  </si>
  <si>
    <t>530400241100002061502</t>
  </si>
  <si>
    <t>编外临聘人员经费</t>
  </si>
  <si>
    <t>30199</t>
  </si>
  <si>
    <t>530400241100002061524</t>
  </si>
  <si>
    <t>机关后勤购买服务经费</t>
  </si>
  <si>
    <t>530400241100002061769</t>
  </si>
  <si>
    <t>遗属生活补助经费</t>
  </si>
  <si>
    <t>死亡抚恤</t>
  </si>
  <si>
    <t>530400241100002129531</t>
  </si>
  <si>
    <t>工作业务（公务用车运维费）经费</t>
  </si>
  <si>
    <t>530400241100002129610</t>
  </si>
  <si>
    <t>工作业务（接待费）经费</t>
  </si>
  <si>
    <t>530400241100002129729</t>
  </si>
  <si>
    <t>职业年金经费</t>
  </si>
  <si>
    <t>机关事业单位职业年金缴费支出</t>
  </si>
  <si>
    <t>30109</t>
  </si>
  <si>
    <t>职业年金缴费</t>
  </si>
  <si>
    <t>530400241100002131980</t>
  </si>
  <si>
    <t>年终一次性奖金</t>
  </si>
  <si>
    <t>530400251100003581912</t>
  </si>
  <si>
    <t>退休医疗照顾人员补助经费</t>
  </si>
  <si>
    <t>530400251100003841331</t>
  </si>
  <si>
    <t>物业管理费</t>
  </si>
  <si>
    <t>30209</t>
  </si>
  <si>
    <t>530400210000000627149</t>
  </si>
  <si>
    <t>事业人员工资支出</t>
  </si>
  <si>
    <t>流浪乞讨人员救助支出</t>
  </si>
  <si>
    <t>30107</t>
  </si>
  <si>
    <t>绩效工资</t>
  </si>
  <si>
    <t>530400210000000627150</t>
  </si>
  <si>
    <t>事业单位医疗</t>
  </si>
  <si>
    <t>530400210000000627151</t>
  </si>
  <si>
    <t>530400210000000627152</t>
  </si>
  <si>
    <t>事业单位离退休</t>
  </si>
  <si>
    <t>530400210000000627154</t>
  </si>
  <si>
    <t>530400210000000627155</t>
  </si>
  <si>
    <t>530400210000000627157</t>
  </si>
  <si>
    <t>530400221100000421905</t>
  </si>
  <si>
    <t>530400241100002122370</t>
  </si>
  <si>
    <t>530400241100002122400</t>
  </si>
  <si>
    <t>奖励性绩效工资（工资部分）经费</t>
  </si>
  <si>
    <t>530400241100002122404</t>
  </si>
  <si>
    <t>奖励性绩效工资（高于部分）经费</t>
  </si>
  <si>
    <t>530400241100002122407</t>
  </si>
  <si>
    <t>530400210000000627126</t>
  </si>
  <si>
    <t>社会福利事业单位</t>
  </si>
  <si>
    <t>530400210000000627127</t>
  </si>
  <si>
    <t>530400210000000627128</t>
  </si>
  <si>
    <t>530400210000000627129</t>
  </si>
  <si>
    <t>530400210000000627132</t>
  </si>
  <si>
    <t>530400210000000627134</t>
  </si>
  <si>
    <t>530400210000000629016</t>
  </si>
  <si>
    <t>530400221100000612625</t>
  </si>
  <si>
    <t>530400241100002070149</t>
  </si>
  <si>
    <t>530400241100002097773</t>
  </si>
  <si>
    <t>530400241100002102914</t>
  </si>
  <si>
    <t>530400241100002363297</t>
  </si>
  <si>
    <t>30206</t>
  </si>
  <si>
    <t>电费</t>
  </si>
  <si>
    <t>530400251100003841559</t>
  </si>
  <si>
    <t>530400210000000627754</t>
  </si>
  <si>
    <t>其他民政管理事务支出</t>
  </si>
  <si>
    <t>530400210000000627755</t>
  </si>
  <si>
    <t>530400210000000627756</t>
  </si>
  <si>
    <t>530400210000000627758</t>
  </si>
  <si>
    <t>530400210000000627759</t>
  </si>
  <si>
    <t>530400221100000615022</t>
  </si>
  <si>
    <t>530400241100002128473</t>
  </si>
  <si>
    <t>530400241100002128569</t>
  </si>
  <si>
    <t>530400210000000627403</t>
  </si>
  <si>
    <t>社会组织管理</t>
  </si>
  <si>
    <t>530400210000000627404</t>
  </si>
  <si>
    <t>530400210000000627405</t>
  </si>
  <si>
    <t>530400210000000627407</t>
  </si>
  <si>
    <t>530400210000000627408</t>
  </si>
  <si>
    <t>530400221100000619243</t>
  </si>
  <si>
    <t>530400241100002370021</t>
  </si>
  <si>
    <t>530400241100002372614</t>
  </si>
  <si>
    <t>530400241100002389279</t>
  </si>
  <si>
    <t>残疾人就业保障金</t>
  </si>
  <si>
    <t>预算05-1表</t>
  </si>
  <si>
    <t>2025年部门项目支出预算表</t>
  </si>
  <si>
    <t>项目分类</t>
  </si>
  <si>
    <t>项目单位</t>
  </si>
  <si>
    <t>本年拨款</t>
  </si>
  <si>
    <t>单位资金</t>
  </si>
  <si>
    <t>其中：本次下达</t>
  </si>
  <si>
    <t>市级城乡困难群众救助补助资金</t>
  </si>
  <si>
    <t>民生类</t>
  </si>
  <si>
    <t>530400200000000000089</t>
  </si>
  <si>
    <t>儿童福利</t>
  </si>
  <si>
    <t>39999</t>
  </si>
  <si>
    <t>城市最低生活保障金支出</t>
  </si>
  <si>
    <t>农村最低生活保障金支出</t>
  </si>
  <si>
    <t>临时救助支出</t>
  </si>
  <si>
    <t>农村特困人员救助供养支出</t>
  </si>
  <si>
    <t>市本级60年代精简退职职工生活补助经费</t>
  </si>
  <si>
    <t>530400200000000000526</t>
  </si>
  <si>
    <t>其他农村生活救助</t>
  </si>
  <si>
    <t>30306</t>
  </si>
  <si>
    <t>救济费</t>
  </si>
  <si>
    <t>六十年代精简退职人员生活困难补助经费</t>
  </si>
  <si>
    <t>530400200000000000801</t>
  </si>
  <si>
    <t>老年人福利补贴经费</t>
  </si>
  <si>
    <t>530400200000000001272</t>
  </si>
  <si>
    <t>老年福利</t>
  </si>
  <si>
    <t>春节送温暖活动经费</t>
  </si>
  <si>
    <t>530400200000000001413</t>
  </si>
  <si>
    <t>公办养老服务机构运营维护补助资金</t>
  </si>
  <si>
    <t>530400210000000626149</t>
  </si>
  <si>
    <t>养老服务</t>
  </si>
  <si>
    <t>市级福彩公益金项目补助资金</t>
  </si>
  <si>
    <t>事业发展类</t>
  </si>
  <si>
    <t>530400210000000626389</t>
  </si>
  <si>
    <t>用于社会福利的彩票公益金支出</t>
  </si>
  <si>
    <t>残疾人两项补助市级补助资金</t>
  </si>
  <si>
    <t>530400210000000628459</t>
  </si>
  <si>
    <t>残疾人生活和护理补贴</t>
  </si>
  <si>
    <t>市级社会组织孵化基地建设经费</t>
  </si>
  <si>
    <t>530400210000000631048</t>
  </si>
  <si>
    <t>31006</t>
  </si>
  <si>
    <t>大型修缮</t>
  </si>
  <si>
    <t>社会组织法人变更、注销清算审计项目补助经费</t>
  </si>
  <si>
    <t>530400221100000211189</t>
  </si>
  <si>
    <t>中央城乡困难群众救助补助资金</t>
  </si>
  <si>
    <t>530400221100000645975</t>
  </si>
  <si>
    <t>社会保障和就业共同财政事权转移支付支出</t>
  </si>
  <si>
    <t>省级城乡困难群众救助补助资金</t>
  </si>
  <si>
    <t>530400221100000734347</t>
  </si>
  <si>
    <t>民政事业（政府购买社会救助服务）专项资金</t>
  </si>
  <si>
    <t>530400221100000734463</t>
  </si>
  <si>
    <t>2023年第一批省级福利彩票公益金省级乡镇（街道）社工站示范站经费</t>
  </si>
  <si>
    <t>530400231100001882272</t>
  </si>
  <si>
    <t>养老服务能力提升项目补助经费</t>
  </si>
  <si>
    <t>530400241100002072919</t>
  </si>
  <si>
    <t>云财社（2024）65号省级乡镇（街道）社工站建设资金</t>
  </si>
  <si>
    <t>530400241100003024249</t>
  </si>
  <si>
    <t>云财社〔2024〕106号中央集中彩票公益金专项资金（第一批）精神障碍社区康复服务点建设资金</t>
  </si>
  <si>
    <t>530400241100003132921</t>
  </si>
  <si>
    <t>（老年人）春节送温暖活动专项补助经费</t>
  </si>
  <si>
    <t>530400251100003579481</t>
  </si>
  <si>
    <t>老龄事务</t>
  </si>
  <si>
    <t>敬老节慰问专项经费</t>
  </si>
  <si>
    <t>530400251100003584827</t>
  </si>
  <si>
    <t>特定项目2025019补助资金</t>
  </si>
  <si>
    <t>530400251100003585006</t>
  </si>
  <si>
    <t>敬老爱老宣传专项经费</t>
  </si>
  <si>
    <t>专项业务类</t>
  </si>
  <si>
    <t>530400251100003585428</t>
  </si>
  <si>
    <t>“温暖玉溪护童成长”项目经费</t>
  </si>
  <si>
    <t>530400251100003836993</t>
  </si>
  <si>
    <t>“温暖玉溪呵护夕阳”为老服务项目经费</t>
  </si>
  <si>
    <t>530400251100003837425</t>
  </si>
  <si>
    <t>云财社[2024]216号老年人福利项目经费</t>
  </si>
  <si>
    <t>530400251100003876079</t>
  </si>
  <si>
    <t>高龄津贴省级经费</t>
  </si>
  <si>
    <t>530400251100003883825</t>
  </si>
  <si>
    <t>云财社（2024）216号儿童福利类补助资金</t>
  </si>
  <si>
    <t>530400251100003886822</t>
  </si>
  <si>
    <t>云财社〔2024〕62号流浪乞讨救助资金</t>
  </si>
  <si>
    <t>530400241100003026538</t>
  </si>
  <si>
    <t>“温暖玉溪、益路童行”项目经费</t>
  </si>
  <si>
    <t>530400251100003785723</t>
  </si>
  <si>
    <t>市本级孤儿（含集中养育事实无人抚养儿童）基本生活保障补助资金</t>
  </si>
  <si>
    <t>530400200000000000855</t>
  </si>
  <si>
    <t>福彩公益金玉溪市老年养护院综合楼建设运营项目补助经费</t>
  </si>
  <si>
    <t>530400210000000632868</t>
  </si>
  <si>
    <t>31001</t>
  </si>
  <si>
    <t>房屋建筑物购建</t>
  </si>
  <si>
    <t>31003</t>
  </si>
  <si>
    <t>专用设备购置</t>
  </si>
  <si>
    <t>福彩公益金添翼计划项目补助经费</t>
  </si>
  <si>
    <t>530400221100000208992</t>
  </si>
  <si>
    <t>养老服务机构综合运营补助资金</t>
  </si>
  <si>
    <t>530400221100000896276</t>
  </si>
  <si>
    <t>玉溪市社会福利服务中心单位自有专项资金</t>
  </si>
  <si>
    <t>530400221100001070317</t>
  </si>
  <si>
    <t>云财社〔2024〕65号省级福彩公益金社会力量兴办养老机构一次性建设补助资金</t>
  </si>
  <si>
    <t>530400241100003233805</t>
  </si>
  <si>
    <t>玉财社〔2024〕131号2024年中央集中彩票公益金支持社会福利事业专项资金（第一批）项目补助资金</t>
  </si>
  <si>
    <t>530400241100003312192</t>
  </si>
  <si>
    <t>福彩公益金民政服务机构优化提质项目补助经费</t>
  </si>
  <si>
    <t>530400251100003578275</t>
  </si>
  <si>
    <t>省级福利彩票销售机构业务费专项资金</t>
  </si>
  <si>
    <t>530400221100000797154</t>
  </si>
  <si>
    <t>福利彩票销售机构的业务费支出</t>
  </si>
  <si>
    <t>30240</t>
  </si>
  <si>
    <t>税金及附加费用</t>
  </si>
  <si>
    <t>中央彩票市场调控资金打击非法彩票补助资金</t>
  </si>
  <si>
    <t>530400231100001622185</t>
  </si>
  <si>
    <t>彩票市场调控资金支出</t>
  </si>
  <si>
    <t>省级补助福利彩票销售机构业务费专项资金</t>
  </si>
  <si>
    <t>530400241100002829434</t>
  </si>
  <si>
    <t>30204</t>
  </si>
  <si>
    <t>手续费</t>
  </si>
  <si>
    <t>30214</t>
  </si>
  <si>
    <t>租赁费</t>
  </si>
  <si>
    <t>31022</t>
  </si>
  <si>
    <t>无形资产购置</t>
  </si>
  <si>
    <t>省级补助福彩综合体验大厅（公益驿站）运营经费专项资金</t>
  </si>
  <si>
    <t>530400241100002829484</t>
  </si>
  <si>
    <t>玉溪市社会组织服务中心(孵化基地)运行经费</t>
  </si>
  <si>
    <t>530400210000000628449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</si>
  <si>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</si>
  <si>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</si>
  <si>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</si>
  <si>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</si>
  <si>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</si>
  <si>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</si>
  <si>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</si>
  <si>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</si>
  <si>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</si>
  <si>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</si>
  <si>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</si>
  <si>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</si>
  <si>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</si>
  <si>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福利彩票“扶老、助残、救孤、济困”的发行宗旨，用于资助以老年人、困难儿童、困难群体等为服务对象的社会福利基本设施建设、设备购置项目，以及符合宗旨的其他社会福利类、社会公益类项目，包括殡葬服务体系建设、社会工作和社会志愿、婚姻登记能力提升等，提升玉溪市社会福利保障水平。</t>
  </si>
  <si>
    <t>产出指标</t>
  </si>
  <si>
    <t>数量指标</t>
  </si>
  <si>
    <t>老年人福利事业项目</t>
  </si>
  <si>
    <t>&gt;=</t>
  </si>
  <si>
    <t>个</t>
  </si>
  <si>
    <t>定量指标</t>
  </si>
  <si>
    <t>反映获补老年人福利事业项目的数量情况</t>
  </si>
  <si>
    <t>按照福利彩票“扶老、助残、救孤、济困”的发行宗旨，用于资助以老年人、困难儿童、困难群体等为服务对象的社会福利基本设施建设、设备购置项目，以及符合宗旨的其他社会福利类、社会公益类项目，包括殡葬服务体系建设、社会工作和社会志愿、基层社会治理体系建设等。在2024年，至少补助9个老年人福利事业项目，支持9个县区进行殡葬服务体系建设完善，支持3个省级乡镇（街道）社会工作服务示范站建设，支持9个县区实施“乡村著名行动”项目。项目验收合格率达到80%，乡镇公墓覆盖率达到100%，受益对象满意度达到85%。</t>
  </si>
  <si>
    <t>殡葬服务体系建设项目</t>
  </si>
  <si>
    <t>反映县级殡葬类项目数量</t>
  </si>
  <si>
    <t>质量指标</t>
  </si>
  <si>
    <t>竣工验收合格率</t>
  </si>
  <si>
    <t>80</t>
  </si>
  <si>
    <t>%</t>
  </si>
  <si>
    <t>反映项目验收情况。
竣工验收合格率=（验收合格单元工程数量/完工单元工程总数）×100%。</t>
  </si>
  <si>
    <t>效益指标</t>
  </si>
  <si>
    <t>社会效益</t>
  </si>
  <si>
    <t>乡镇公墓覆盖率</t>
  </si>
  <si>
    <t>=</t>
  </si>
  <si>
    <t>100</t>
  </si>
  <si>
    <t>反映乡镇殡葬服务保障情况。
乡镇公墓覆盖率=已建设有公墓的乡镇数量/全市乡镇总数量*100%</t>
  </si>
  <si>
    <t>满意度指标</t>
  </si>
  <si>
    <t>服务对象满意度</t>
  </si>
  <si>
    <t>受益对象满意度</t>
  </si>
  <si>
    <t>85</t>
  </si>
  <si>
    <t>反映项目实施受益对象的满意程度情况
受益对象满意度=问卷调查中满意人数/问卷调查总人数*100%</t>
  </si>
  <si>
    <t>对玉溪市年满18周岁后在普通全日制本科、专科、高等职业学校、中等职业学校及攻读硕士学位的孤儿给予每人每学年1万元资助。经排查，2024-2025学年符合条件资助对象42人。</t>
  </si>
  <si>
    <t>获补对象数</t>
  </si>
  <si>
    <t>42</t>
  </si>
  <si>
    <t>人</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</si>
  <si>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</si>
  <si>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</si>
  <si>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</si>
  <si>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</si>
  <si>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</si>
  <si>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政策知晓率</t>
  </si>
  <si>
    <t>反映补助政策的发放效果情况。
资金发放率=调查中补助资金发放人数*100%</t>
  </si>
  <si>
    <t>反映获补助受益对象的满意程度。</t>
  </si>
  <si>
    <t>通过政府购买社会救助服务，鼓励符合条件的社会力量承担相关工作，加强基层社会救助经办服务能力，做到事有人管、责有人负、求助有门、受理及时，困难群众对社会救助服务满意度不断提升。</t>
  </si>
  <si>
    <t>社会救助购买服务服务次数</t>
  </si>
  <si>
    <t>900</t>
  </si>
  <si>
    <t>次</t>
  </si>
  <si>
    <t>各县区要保证乡镇、村级购买服务人员配置到位</t>
  </si>
  <si>
    <t>购买救助服务专项资金发放达标率</t>
  </si>
  <si>
    <t>各县区要严格按要求使用资金，专款专用。</t>
  </si>
  <si>
    <t>时效指标</t>
  </si>
  <si>
    <t>州市财政、民政在收到民政事业专项资金后下达至县级财政、民政部门的时间</t>
  </si>
  <si>
    <t>&lt;=</t>
  </si>
  <si>
    <t>30</t>
  </si>
  <si>
    <t>天（工作日）</t>
  </si>
  <si>
    <t>在30日内将资金分配下达县区用于开展政府购买社会救助服务。</t>
  </si>
  <si>
    <t>社会救助购买服务对象政策知晓率</t>
  </si>
  <si>
    <t>95</t>
  </si>
  <si>
    <t>反映政策知晓率</t>
  </si>
  <si>
    <t>社会救助对象满意度</t>
  </si>
  <si>
    <t>反映服务对象对政策和工作满意度</t>
  </si>
  <si>
    <t>严格按照《玉溪市人民政府关于清理规范市级政府部门行政审批中介服务事项的决定》（玉政发〔2022〕2号）要求和《玉溪市保留由市级审批部门委托中介服务机构开展的技术性服务事项目录（2021年版）》第3项至第6项技术性服务事项，玉溪市民政局目前行政审批过程中需要为行政审批对象提供4类中介审计服务，分别为：社会团体法定代表人离任审计、社会团体注销清算审计、民办非企业单位法定代表人离任审计、民办非企业单位注销清算审计。对审批部门委托中介服务机构开展的技术性服务事项，应当通过竞争性方式选择中介服务机构，委托服务费用由审批部门承担并纳入本部门财政预算，不得转嫁给申请人承担。2025年预计完成审计不低于10次，完成合格率90%，完成及时率达到100%。</t>
  </si>
  <si>
    <t>社会组织完成审计</t>
  </si>
  <si>
    <t>反映社会组织的法人变更、注销清算审计完成次数</t>
  </si>
  <si>
    <t>受益社会组织</t>
  </si>
  <si>
    <t>反映社会组织，审计资金由行政审批部门承担受益情况。</t>
  </si>
  <si>
    <t>审计完成合格率</t>
  </si>
  <si>
    <t>90</t>
  </si>
  <si>
    <t>审批部门、审计单位和社会组织按照合同约定履约，配合做好审计工作。</t>
  </si>
  <si>
    <t>审计完成及时率</t>
  </si>
  <si>
    <t>及时提交审计报告，确保社会组织如期组织换届及进行注销办理。</t>
  </si>
  <si>
    <t>减轻社会组织负担</t>
  </si>
  <si>
    <t>反映按照文件要求评审费用由审批部门承担，严禁转嫁给行政审批申请人。</t>
  </si>
  <si>
    <t>被审计社会组织满意度</t>
  </si>
  <si>
    <t>反映参加审计的社会组织满意度</t>
  </si>
  <si>
    <t>敬老爱老宣传专项经费项目的20元资金是用于制作玉溪市百岁老人匾牌、“孝亲榜”材料费、宣传报道奖励孝亲模范代表等工作。是全面贯彻落实党的二十大和二十届三中全会精神，实施积极应对人口老龄化国家战略，加强对老年人关爱帮扶，健全养老保障服务体系有效措施，有利于向群社会弘扬中华民族孝亲敬老传统美德，营造养老孝老敬老良好社会氛围。</t>
  </si>
  <si>
    <t>政策宣传次数</t>
  </si>
  <si>
    <t>1次</t>
  </si>
  <si>
    <t>反映敬老爱老的宣传力度情况。即通过门户网站、报刊、通信、电视、户外广告等对补助政策进行宣传的次数。</t>
  </si>
  <si>
    <t>及时率</t>
  </si>
  <si>
    <t>反映宣传活动情况。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</si>
  <si>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</si>
  <si>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</si>
  <si>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</si>
  <si>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</si>
  <si>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</si>
  <si>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</si>
  <si>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项目资金用于城乡低保、特困人员救助供养、60年代精简退职职工、孤儿（含艾滋病病毒感染儿童、生活困难将家庭中的和纳入特困人员救助供养范围的事实无人抚养儿童）基本生活保障支出，用于开展临时救助工作。乡镇人民政府、县区民政部门根据中央省市文件具体开展救助工作，对符合条件的及时纳入社会救助保障范围，情况好转的及时调整补助档次或退出保障，并按时足额将低保金通过第三方金融机构每月发放补助资金，来保障困难群众基本生活水平，缓解其生活压力。</t>
  </si>
  <si>
    <t>受理社会救助申请的乡镇民政部门</t>
  </si>
  <si>
    <t>反映救助对象认定的数量准确情况。</t>
  </si>
  <si>
    <t>救助对象准确率</t>
  </si>
  <si>
    <t>反映救助对象认定的准确情况。
救助对象认定准确率=抽检符合标准的救助对象数/抽检实际救助对象数*100%</t>
  </si>
  <si>
    <t>救助资金社会化发放率</t>
  </si>
  <si>
    <t>反映救助资金社会化发放的比例情况。
救助资金社会化发放率=采用社会化发放的救助资金额/发放救助资金总额*100%</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</si>
  <si>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</si>
  <si>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</si>
  <si>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</si>
  <si>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通过政府购买服务方式，对留守老年人开展走访探视和慰问活动，与老年人聊天，了解老年人生活状况、健康状况、亲戚子女关爱情况、居住安全情况，开展疾病预防保健、防诈骗、防人身安全等知识宣传。</t>
  </si>
  <si>
    <t>开展上门走访探视</t>
  </si>
  <si>
    <t>50</t>
  </si>
  <si>
    <t>人次</t>
  </si>
  <si>
    <t>反映留守老人帮扶情况</t>
  </si>
  <si>
    <t>开展节日慰问</t>
  </si>
  <si>
    <t>反映留守老人情况。</t>
  </si>
  <si>
    <t>受益留守老年人</t>
  </si>
  <si>
    <t>500</t>
  </si>
  <si>
    <t>留守老年人合法权益</t>
  </si>
  <si>
    <t>有效保障</t>
  </si>
  <si>
    <t>定性指标</t>
  </si>
  <si>
    <t>留守老年人满意度</t>
  </si>
  <si>
    <t>2025年市级预算经费479.8884万元。用于对具有玉溪市户籍的已纳入建档立卡的残疾人、符合建档立卡条件但尚未纳入数据库的残疾人、不符合建档立卡条件的无劳动能力的残疾人补助。对具有玉溪市户籍，残疾等级被评定为一级、二级且需要长期照护的重度残疾人，非重度智力、精神残疾人或其他残疾人，需要长期照护残疾人予以补助。困难残疾人生活补贴:符合领取条件人数符合领取条件人数18464人×90元/人·月×12个月×10%=199.4112万元；一级重度残疾人护理补贴：符合领取条件人数7759人×100元/人·月×12个月×10%=93.108万元；二级重度残疾人护理补贴：符合领取条件人数符合领取条件人数17349人×90元/人·月×12个月×10%=187.3692万元。市级按照10%的比例补助，其余部分县区配套。做到应保尽保。</t>
  </si>
  <si>
    <t>符合条件的补助对象覆盖率</t>
  </si>
  <si>
    <t>按实际补助人数/符合条件人数</t>
  </si>
  <si>
    <t>发放补助金前要核实补助对象情况，核实发放银行账号。并按照正确标准发放补助金，去世对象及时停发补助金。反映获补助对象认定的准确性情况。
获补对象准确率=抽检符合标准的补助对象数/抽检实际补助对象数*100%</t>
  </si>
  <si>
    <t>补助社会化发放率</t>
  </si>
  <si>
    <t>反映补助资金社会化发放的比例情况。
补助社会化发放率=采用社会化发放的补助资金数/发放补助资金总额*100%</t>
  </si>
  <si>
    <t>保障帮扶残疾人保障水平不断提升</t>
  </si>
  <si>
    <t>反映补助促进受助对象生活状况改善的情况。</t>
  </si>
  <si>
    <t>进一步完善老年人福利制度，进一步完善老年人优待办法，积极为老年人提供各种形式的优先、优待服务，逐步提高老年人的社会福利水平。</t>
  </si>
  <si>
    <t>高龄津贴社会化全年发放人数</t>
  </si>
  <si>
    <t>74</t>
  </si>
  <si>
    <t>万人次</t>
  </si>
  <si>
    <t>反映高龄津贴社会化全年发放人数</t>
  </si>
  <si>
    <t>发放对象覆盖率</t>
  </si>
  <si>
    <t>反映发放对象覆盖率</t>
  </si>
  <si>
    <t>高龄津贴发放及时性</t>
  </si>
  <si>
    <t>按月发放</t>
  </si>
  <si>
    <t>反映高龄津贴发放及时性</t>
  </si>
  <si>
    <t>高龄津贴发放对象政策知晓率</t>
  </si>
  <si>
    <t>反映高龄津贴发放对象政策知晓率</t>
  </si>
  <si>
    <t>高龄津贴发放对象满意度</t>
  </si>
  <si>
    <t>反映高龄津贴发放对象满意度</t>
  </si>
  <si>
    <t>特定项目</t>
  </si>
  <si>
    <t>人(人次、家)</t>
  </si>
  <si>
    <t>救助标准执行合规率</t>
  </si>
  <si>
    <t>特定对象</t>
  </si>
  <si>
    <t>反映救助按标准执行的情况。
救助标准执行合规率=按照救助标准核定发放的资金额/发放资金总额*100%</t>
  </si>
  <si>
    <t>2025年根据云南省劳动人事厅、民政厅、财政厅文件精神，玉溪市开展60年代精简退职职工生活补助工作，来妥善解决我市60年代精简退职职工生活困难问题，进一步改善他们的生活水平。2024年度项目目标:项目资金用于妥善解决1961年1月1日至1965年6月9日期间精简退职的1957年底以前参加革命工作的国家机关和全民所有制企事业单位老职工中市直管理的4人。按照参加工作的时间档次标准对按时发放生活困难补助，发放实行社会化发放，政策知晓率达到95%，受益对象满意度达到95%。</t>
  </si>
  <si>
    <t>保障市级精简退职人员基本生活应发人数</t>
  </si>
  <si>
    <t>计划2024年应发4人，若2023年补助对象去世，将停发死亡对象。</t>
  </si>
  <si>
    <t>反映补助对象和家属对政策知晓度，反映宣传工作力度。</t>
  </si>
  <si>
    <t>反映补助对象和家属对补助工作满意度</t>
  </si>
  <si>
    <t>保障困境等未成年人的各项合法权益，守护未成年人健康成长，建立健全农村留守儿童关爱保护和困境儿童福利服务体系，形成关心关爱未成年人的良好氛围。</t>
  </si>
  <si>
    <t>开展防溺水安全宣传教育活动</t>
  </si>
  <si>
    <t>反映农村留守儿童关爱保护和困境儿童保障情况</t>
  </si>
  <si>
    <t>开展预防未成年人犯罪宣传教育活动</t>
  </si>
  <si>
    <t>受益未成年人</t>
  </si>
  <si>
    <t>200</t>
  </si>
  <si>
    <t>未成年人合法权益</t>
  </si>
  <si>
    <t>受益未成年人满意度</t>
  </si>
  <si>
    <t>反映未成年人对活动提供的帮扶满意程度。</t>
  </si>
  <si>
    <t>2025年进一步加大养老机构（社区日间照料机构）规范化管理水平和服务能力提升建设，按照《养老机构等级划分与评定》国家标准实施指南（试行）开展等级评定，建立星级管理制度，不断改善养老服务硬件环境，为有需求的老年人提供多元化、不同层次的养老服务。加大养老服务人才培养培训力度，扩大居家养老日常护理技能培训规模，按照养老护理员国家职业技能标准、培训大纲和最新行业企业考核评价规范开展标准化培训；培训养老服务人才100人，为有需求的老年人提供多元化、不同层次的养老服务，养老服务护理人员素质得到有效提升，受益对象满意度达到85%.</t>
  </si>
  <si>
    <t>组织培训期数</t>
  </si>
  <si>
    <t>反映预算部门（单位）组织开展各类培训的期数。</t>
  </si>
  <si>
    <t>培训参加人次</t>
  </si>
  <si>
    <t>反映预算部门（单位）组织开展各类培训的人次。</t>
  </si>
  <si>
    <t>参训率</t>
  </si>
  <si>
    <t>反映预算部门（单位）组织开展各类培训中预计参训情况。
参训率=（年参训人数/应参训人数）*100%。</t>
  </si>
  <si>
    <t>培训完成及时率</t>
  </si>
  <si>
    <t>2025年12月31日</t>
  </si>
  <si>
    <t>年-月-日</t>
  </si>
  <si>
    <t>计划完成率=在规定时间内培训任务完成数/培训任务计划数*100%</t>
  </si>
  <si>
    <t>养老服务护理人员素质有效提升</t>
  </si>
  <si>
    <t>有效提升</t>
  </si>
  <si>
    <t>上升</t>
  </si>
  <si>
    <t>反映养老服务护理人员素质情况</t>
  </si>
  <si>
    <t>老年人满意度</t>
  </si>
  <si>
    <t>反映养老服务能力提升项目实施后，主要是完善玉溪养老服务，让老年人通过养老服务享受到更多的经济社会发展成果，老年人的满意率</t>
  </si>
  <si>
    <t>支持1个新建扩建、改建社区级养老服务中心项目建设，支持2个新建扩建、改建街道（乡镇）区域养老服务中心项目建设。</t>
  </si>
  <si>
    <t>支持新建扩建、改建街道（乡镇）区域和社区级养老服务中心数量</t>
  </si>
  <si>
    <t>反映支持新建扩建、改建街道（乡镇）区域级养老服务中心数量</t>
  </si>
  <si>
    <t>支持新建扩建、改建社区级养老服务中心数量</t>
  </si>
  <si>
    <t>1.00</t>
  </si>
  <si>
    <t>反映支持新建扩建、改建社区级养老服务中心数量</t>
  </si>
  <si>
    <t>护理型床位占比</t>
  </si>
  <si>
    <t>55</t>
  </si>
  <si>
    <t>反映护理型床位占比</t>
  </si>
  <si>
    <t>支持新建扩建、改建街道（乡镇）区域和社区级养老服务中心项目建设成效</t>
  </si>
  <si>
    <t>成效显著</t>
  </si>
  <si>
    <t>反映支持新建扩建、改建街道（乡镇）区域和社区级养老服务中心项目建设成效。</t>
  </si>
  <si>
    <t>反映受益对象满意度</t>
  </si>
  <si>
    <t>根据云南省劳动人事厅、民政厅、财政厅〔1984〕03号、08号、14号文件《关于对六十年代初期精减退职的国家机关和全民所有制企事业单位的老职工发放生活补助费的通知》文件精神，我市开展60年代精简退职职工生活补助工作，来妥善解决我市60年代精简退职职工生活困难问题，进一步改善他们的生活水平。2024年度项目目标:项目资金用于妥善解决1961年1月1日至1965年6月9日期间精简退职的1957年底以前参加革命工作的国家机关和全民所有制企事业单位老职工基本生活，按照参加工作的时间分别按168、178、195元每月的三个档次标准对按时发放生活困难补助，发放实行社会化发放。完成发放精简退职人员生活补贴应发人数435人，补助标准执行准确率达到95%，补助对象准确率达到95%，补助社会发放率达到95%，截止2025年12月31日完成发放，政策知晓率达到82%，服务对象满意度达到95%。</t>
  </si>
  <si>
    <t>精简退职人员生活补贴应发人数</t>
  </si>
  <si>
    <t>435</t>
  </si>
  <si>
    <t>按照2023年年底实存在人数435人预算，计划2023年应发435人，若在2024年项目实施过程中去世的老职工将在下月停发补助</t>
  </si>
  <si>
    <t>补助对象准确率</t>
  </si>
  <si>
    <t>60年代精简退职补助对象的精准度，对符合条件的对象进行补助。</t>
  </si>
  <si>
    <t>补助标准执行准确率</t>
  </si>
  <si>
    <t>严格按照标准按月发放补助。</t>
  </si>
  <si>
    <t>反映补助发放形式，实行社会化发放。</t>
  </si>
  <si>
    <t>发放及时率</t>
  </si>
  <si>
    <t>12月31日</t>
  </si>
  <si>
    <t>年</t>
  </si>
  <si>
    <t>反映发放单位及时发放补助资金的情况。
发放及时率=在时限内发放资金/应发放资金*100%</t>
  </si>
  <si>
    <t>82</t>
  </si>
  <si>
    <t>反映补助对象及家庭对政策知晓度。</t>
  </si>
  <si>
    <t>补助对象和家属对政策和工作满意度。</t>
  </si>
  <si>
    <t>2025年依据《玉溪市人民政府关于进一步加强老龄工作的意见》（玉政发（2013）243号）和《玉溪市人民政府办公室关于切实做好80周岁及以上高龄老人保健补助发放管理工作的通知》（玉政办发（2013）289号）规定：“对本市户籍的所有百岁老人按每人每月不低于300元标准发放高龄补贴，90-99周岁老年人按每人每月不低于100元标准发放高龄补贴，80-89周岁老年人按每人每月不低于50元标准发放高龄补贴，所需费用除上级补助外，由市县两级共同承担。”进一步完善老年人优待办法，积极为老年人提供各种形式的优先、优待服务，逐步提高老年人的社会福利水平。
为健全基本养老服务体系，强化政府保基本兜底线职能，《云南省民政厅云南省财政厅印发了《云南省经济困难老年人服务补贴实施办法（试行）》（云民规〔2023〕2号）从 2023年4月1日起，对具有玉溪市户籍、年满80周岁及以上的低保老年人和分散供养的特困老年人，按不低于50.00元/人/月的标准发放经济困难老年人服务补贴。</t>
  </si>
  <si>
    <t>低保老年人和分散供养的特困老年人补助人数</t>
  </si>
  <si>
    <t>4213</t>
  </si>
  <si>
    <t>反映获补助人员、企业的数量情况，也适用补贴、资助等形式的补助对象数*100%</t>
  </si>
  <si>
    <t>老年人补补助人数</t>
  </si>
  <si>
    <t>60000</t>
  </si>
  <si>
    <t>反映获补助人员、企业的数量情况，也适用补贴、资助等形式的补助</t>
  </si>
  <si>
    <t>补助准确度</t>
  </si>
  <si>
    <t>反映补助事项在特定办事大厅、官网、媒体或其他渠道按规定进行公示的情况。
补助事项公示度=按规定公布事项/按规定应公布事项*100%</t>
  </si>
  <si>
    <t>经济效益</t>
  </si>
  <si>
    <t>带动人均增收</t>
  </si>
  <si>
    <t>元</t>
  </si>
  <si>
    <t>反映补助带动人均增收的情况。</t>
  </si>
  <si>
    <t>反映补助政策的宣传效果情况。
政策知晓率=调查中补助政策知晓人数/调查总人数*100%</t>
  </si>
  <si>
    <t>反映获补对象的满意程度</t>
  </si>
  <si>
    <t>对全市户籍内百岁老人及困难、空巢、失能老人慰问，倡树一批“孝亲爱老”典范，让广大群众学习身边典范，增强全社会的老龄意识和敬老意识，营造新时期养老敬老爱老助老的良好社会环境与文化氛围；同时给予一定的生活帮助，让老年人了解掌握一定的老年人权益保障法律法规及优惠优待政策、接受和掌握一些基本的老年健康知识，安享晚年。</t>
  </si>
  <si>
    <t>172</t>
  </si>
  <si>
    <t>人(户)</t>
  </si>
  <si>
    <t>反映反映敬老节慰问百岁老人、困难失能、空巢老人获补助人员数量情况。</t>
  </si>
  <si>
    <t>生产生活能力提高</t>
  </si>
  <si>
    <t>有效</t>
  </si>
  <si>
    <t>反映敬老爱老社会氛围逐年提升，老年人能安享晚年，幸福感获得感大大提升</t>
  </si>
  <si>
    <t>组织开展老年人春节送温暖活动工作，是贯彻落实积极应对人口老龄化国家战略，弘扬孝亲敬老传统美德，落实好老年优待政策，维护好老年人合法权益，发挥好老年人积极作用，让老年人共享改革发展成果、安享幸福晚年重要举措。根据《中华人民共和国老年人权益保障法》和省、市人民政府《关于进一步加强老龄工作的实施意见》的精神和要求，倡树一批“孝亲爱老”典范，让广大群众学习身边典范，增强全社会的老龄意识和敬老意识，营造新时期养老敬老爱老助老的良好社会环境与文化氛围；让老年人了解掌握一定的老年人权益保障法律法规及优惠优待政策、接受和掌握一些基本的老年健康知识，安享晚年进一步完善老年人优待办法，积极为老年人提供各种形式的优先、优待服务，逐步提高老年人的社会福利水平。</t>
  </si>
  <si>
    <t>160</t>
  </si>
  <si>
    <t>反映敬老节慰问百岁老人、困难失能、空巢老人</t>
  </si>
  <si>
    <t>反映发放单位慰问金发放及时率。
发放及时率=在时限内发放资金/应发放资金*100%</t>
  </si>
  <si>
    <t>反映补助敬老爱老社会氛围逐年提升，老年人能安享晚年，幸福感获得感大大提升</t>
  </si>
  <si>
    <t>根据中央、省级相关文件规定，进一步规范我市城乡低保政策实施，合理确定保障标准，使低保对象基本生活得到有效保障；统筹城乡特困人员救助供养工作，合理确定保障标准；规范临时救助政策，实现及时高效，救急解难；为生活无着流浪乞讨人员提供临时食宿、疾病救治、协助返回等救助，并妥善安置返乡受助人员；对流浪未成年人提供特殊优先保护及教育矫治等专业服务，确保其健康成长；对农村留守儿童、困境儿童等存在流浪风险的未成年人以及流浪乞讨儿童开展家庭监护评估、监护支持、精神关爱等工作，为其提供临时照料、医疗救治、心理疏导、行为矫治、社会融入、家庭关系调试、法律援助等专业服务，从源头上预防未成年人外出流浪；引导地方提高孤儿生活保障水平，孤儿生活保障标政策规范高效实施，使孤儿、艾滋病病毒感染儿童和事实无人抚养儿童基本生活得到保障。积极为走失、务工不着、家庭暴力受害者等离家在外临时遇困人员提供救助。</t>
  </si>
  <si>
    <t>符合低保条件对象纳入救助率</t>
  </si>
  <si>
    <t>应保尽保、应救尽救</t>
  </si>
  <si>
    <t>反映低保应保尽保、应救尽救对象的人数情况。</t>
  </si>
  <si>
    <t>临时救助人次</t>
  </si>
  <si>
    <t>适度提高</t>
  </si>
  <si>
    <t>反映补助临时救助人数</t>
  </si>
  <si>
    <t>城乡低保标准</t>
  </si>
  <si>
    <t>上年标准</t>
  </si>
  <si>
    <t>元/人*月</t>
  </si>
  <si>
    <t>农村低保标准稳步提高，不低于去年低保标准</t>
  </si>
  <si>
    <t>建立核对机制的县（市、区）比例</t>
  </si>
  <si>
    <t>全市各个县区均建立社会救助家庭经济状况核对机制</t>
  </si>
  <si>
    <t>向本行政区域县级以上各财政部门下达中央和省级财政困难群众救助补助资金收到补助资金后</t>
  </si>
  <si>
    <t>天</t>
  </si>
  <si>
    <t>收到补助资金后30日内分配下达到县区</t>
  </si>
  <si>
    <t>可持续影响</t>
  </si>
  <si>
    <t>困难群众基本生活救助保障制度</t>
  </si>
  <si>
    <t>有所提升</t>
  </si>
  <si>
    <t>反映社会救助制度完善情况</t>
  </si>
  <si>
    <t>88</t>
  </si>
  <si>
    <t>2025年项目目标：配合市委市政府做好2025春节前夕开展春节慰问活动，每个县区慰问特困户、城乡低保户等困难对象共20户，每户予500元现金慰问的标准，全市共需慰问金9万元，市级同财政局及时将资金下拨到县区。各县区民政局与市慰问组及时搞好衔接，做好与当地县委、政府办公室及相关部门的联系与协调工作，并落实好具体慰问对象名单，配合完成慰问活动。帮助困难群众欢度新春佳节。</t>
  </si>
  <si>
    <t>春节慰问人数</t>
  </si>
  <si>
    <t>180</t>
  </si>
  <si>
    <t>春节慰问人数指标值为180人，每个县区慰问20人</t>
  </si>
  <si>
    <t>救助对象认定准确率</t>
  </si>
  <si>
    <t>人/人次</t>
  </si>
  <si>
    <t>反映应保尽保、应救尽救对象的人数（人次）情况。</t>
  </si>
  <si>
    <t>根据省级文件和绩效指标，收到补助资金后30日内分配下达到县区</t>
  </si>
  <si>
    <t>为全市各县区养老服务机构下达运营及一次性建设补助，提升养老服务机构运营能力，更好为老年人服务。下达资金不存在经费挪用、截留等违规现象。建立与玉溪市经济社会发展水平相适应，以满足老年人基本服务需求为目标，提供基本生活照料、康复护理、紧急救援、法律服务、社会参与等服务的基本养老服务制度，推进基本养老服务均等化。2025年完成补助养老机构38个，补助对象准确率达到100%，获补覆盖率达到90%。政策知晓率达到90%，受益对象满意度达到80%。</t>
  </si>
  <si>
    <t>补助机构（设施）数</t>
  </si>
  <si>
    <t>38</t>
  </si>
  <si>
    <t>对孤儿、特困等生活困难的未成年人，实施一对一救助帮扶，并建立跟踪服务机制，确保其生活、教育、安全、医疗康复、住房等方面的基本需要得到满足。</t>
  </si>
  <si>
    <t>流浪未成年人救助率</t>
  </si>
  <si>
    <t>反映流浪未成年人救助情况</t>
  </si>
  <si>
    <t>开展农村留守儿童、困境儿童关爱保护活动</t>
  </si>
  <si>
    <t>反映未成年人关爱保护工作开展情况。</t>
  </si>
  <si>
    <t>反映在开展该项目过程中，得到救助和帮扶的未成年人数量。</t>
  </si>
  <si>
    <t>反映未成年人的生活、教育、医疗、住房等权益保障情况</t>
  </si>
  <si>
    <t>反映未成年人对活动提供的救助帮扶满意程度。</t>
  </si>
  <si>
    <t>1、市福利服务中心预计月平均养育28名孤儿，每人每月补助2000元，以后每年度按照民政部审定的上年孤儿人数及孤儿养育需求，逐年测算申请市本级、省级和中央资金补助，确保资金次年8月底及时到位，以充分保障集中养育孤儿的基本生活支出。
2、及时在儿童福利信息系统进行增员、减员，动态管理孤儿基本生活费；对系统内孤儿身份及时进行认定，确保达到100%的孤儿认定准确率；
3、确保孤儿的基本生活不低于当地平均水平，孤儿基本生活费及时足额支出，2023年度所有集中养育孤儿100%获得救助，达到100%兑现准确率；
4、对集中养育孤儿常见疾病进行及时救治，确保医疗救治率达100%；
5、保障义务教育阶段的孤儿全部入学，对具备条件的残疾孤儿，安排在普通学校就读；对不适合在普通学校就读的残疾孤儿，安排到特殊教育学校就读；极重度孤儿在福利院的特殊教育班级进行教育康复，确保教育入学率大于等于90%；
6、按照全国儿童福利信息系统管理要求及时录入、更新孤儿信息，为机构内养育孤儿建立档案；确保孤儿建档率达100%；</t>
  </si>
  <si>
    <t>补助孤儿人数</t>
  </si>
  <si>
    <t>28</t>
  </si>
  <si>
    <t>按照上一年度实际在院人数测算，年中可能会有变动，以年底实际保障孤儿人数为准。</t>
  </si>
  <si>
    <t>发放准确率</t>
  </si>
  <si>
    <t>反映补助准确发放的情况。
补助兑现准确率=补助兑付额/应付额*100%</t>
  </si>
  <si>
    <t>孤儿认定准确率</t>
  </si>
  <si>
    <t>孤儿医疗救治率</t>
  </si>
  <si>
    <t>反应患病儿童就医救治率=享受医疗救治的患病儿童人数/实际患病儿童人数*100%</t>
  </si>
  <si>
    <t>补助孤儿满意度</t>
  </si>
  <si>
    <t>反应集中养育孤儿对养育、教育、康复等工作的意度=觉得满意的孤儿人数/实际孤儿人数*100%满意度。</t>
  </si>
  <si>
    <t>1.孤儿基本生活保障工作：建立健全孤儿保障制度，落实孤儿最低养育标准，实现对孤儿等困境儿童的“兜底”保障，提高困境儿童社会保障和福利水平。2.做好老年公寓入住老人日常生活护理照料、餐饮等日常保障服务，为入住老人提供安全、舒适的居住环境。3.特困人员集中供养工作，按照特困集中供养人员标准，保障其衣、食、住及医疗救治等。4.残疾儿童救助：为残疾儿童提供基础的教育、康复服务，确保符合受助条件的参训儿童训练结束后有较好的训练成果，减轻家庭负担，促进儿童健康成长、家庭和睦。</t>
  </si>
  <si>
    <t>老年公寓入住人数</t>
  </si>
  <si>
    <t>170</t>
  </si>
  <si>
    <t>反映入住老年公寓老人情况。完成率=实际完成值/目标值*100%。</t>
  </si>
  <si>
    <t>特困人员供养人数</t>
  </si>
  <si>
    <t>45</t>
  </si>
  <si>
    <t>反映特困人员集中供养情况。完成率=实际完成值/目标值*100%。</t>
  </si>
  <si>
    <t>获补覆盖率=实际获得补助人数/申请符合标准人数*100%</t>
  </si>
  <si>
    <t>补助发放及时率</t>
  </si>
  <si>
    <t>服务对象受益率</t>
  </si>
  <si>
    <t>反映服务对象获补情况。完成率=实际完成值/目标值*100%。</t>
  </si>
  <si>
    <t>入住老人满意度</t>
  </si>
  <si>
    <t>反映入住老人满意程度。</t>
  </si>
  <si>
    <t>特困集中供养人员满意度</t>
  </si>
  <si>
    <t>反映特困集中供养人员满意程度。</t>
  </si>
  <si>
    <t>新建老年养护院综合楼一幢，配备综合礼堂、活动室、功能室等；实施中水处理站迁扩建项目，建设设备用房，改造污水管网，迁移高低压线路；实施室外附属及配套工程项目，建设沥青路面修复工程、场地道路工程、室外给排水工程、室外电力管网、弱电及室外照明等；老年养护院1-4楼试运营采购所需室内设施设备及相关服务等。</t>
  </si>
  <si>
    <t>养老床位数</t>
  </si>
  <si>
    <t>张</t>
  </si>
  <si>
    <t>反映项目提供床位数量情况。 完成率=实际完成值/目标值*100%</t>
  </si>
  <si>
    <t>建筑面积</t>
  </si>
  <si>
    <t>15756.6</t>
  </si>
  <si>
    <t>平方米</t>
  </si>
  <si>
    <t>反映项目建筑面积情况。 完成率=实际完成值/目标值*100%</t>
  </si>
  <si>
    <t>验收合格率</t>
  </si>
  <si>
    <t>反映项目验收合格情况。 完成率=实际完成值/目标值*100%</t>
  </si>
  <si>
    <t>按时完成率</t>
  </si>
  <si>
    <t>反映项目完成进度情况。 完成率=实际完成值/目标值*100%</t>
  </si>
  <si>
    <t>养老设计功能覆盖率</t>
  </si>
  <si>
    <t>反映项目设计功能的实现情况。 完成率=实际完成值/目标值*100%</t>
  </si>
  <si>
    <t>反映服务对象满意度。 满意度=满意人数/发出问卷数*100%</t>
  </si>
  <si>
    <t>1.明确残疾儿童参训对象50人次，建立入院档案；
2.精准实施救助，受助对象认定准确率达100%，预计上半年执行一期，实行动态跟踪管理；
3.制定康复教育计划，提供养育、康复、特教等服务，康复总有效率大于等于85%；
4.建立康复训练档案，建档率达100%；
5.项目结束后能提高残疾儿童生活质量，残疾儿童家庭满意度达90%。
6.组织县区特困儿童参加夏令营，开展研学活动。</t>
  </si>
  <si>
    <t>受训残疾儿童人数</t>
  </si>
  <si>
    <t>310</t>
  </si>
  <si>
    <t>反映残疾儿童参加添翼计划开展情况。计算方式：完成率=实际完成值/目标值*100%。</t>
  </si>
  <si>
    <t>康复训练建档残疾儿童人数</t>
  </si>
  <si>
    <t>反映残疾儿童康复训练建档情况。计算方式：完成率=实际完成值/目标值*100%。</t>
  </si>
  <si>
    <t>受训对象认定准确率</t>
  </si>
  <si>
    <t>反映救助对象认定的准确情况。
受训对象认定准确率=抽检符合标准的受训对象数/抽检实际受训对象数*100%</t>
  </si>
  <si>
    <t>残疾儿童受训完成率</t>
  </si>
  <si>
    <t>反映受训对象参训完成度情况。受训完成率=实际完成全部训练的残疾儿童数/2022年计划开展儿童数*100%</t>
  </si>
  <si>
    <t>项目按时完成率</t>
  </si>
  <si>
    <t>反映按时完成项目计划情况。项目按时完成率=按时完成情况/目标计划任务。</t>
  </si>
  <si>
    <t>康复训练总有效率</t>
  </si>
  <si>
    <t>反映受训对象参训效果情况。训练总有效率=（训练有效人数+训练显效人数）/2023年受训儿童数*100%</t>
  </si>
  <si>
    <t>受训残疾儿童家庭满意度</t>
  </si>
  <si>
    <t>反映获救助对象的满意程度。
计算方式（满意度）=实际完成值/目标值×100%。</t>
  </si>
  <si>
    <t xml:space="preserve">   培训计划开展3期培训，对象为全市养老机构管理人员，养老护理员。全市儿童督导员、儿童主任等，参训人数250人。
   项目实施后，将有效提高各镇（街道）、各村（居）儿童督导员、儿童主任业务能力和服务质量，对未成年人保护工作进一步强化理解和把握，加强基层未成年人保护工作队伍建设，筑牢基层儿童关爱服务基础。提升全市养老机构安全管理水平及养老护理员队伍服务能力，推动全市养老服务专业化、标准化、规范化发展，提升养老服务品质，满足各类老年人养老服务需求。
   本项目符合国家积极应对人口老龄化，加强困境儿童及未成年人关爱保护工作要求，突出体现民政部门民生服务保障职能，有效促进全市养老服务及儿童福利工作提质增效，具有良好的民政效益及社会效益，风险可控，资金预算制定及支出准确清晰，具备实施的必要性及可行性。</t>
  </si>
  <si>
    <t>参训人数</t>
  </si>
  <si>
    <t>250</t>
  </si>
  <si>
    <t>反映参加培训人员人数情况</t>
  </si>
  <si>
    <t>开展培训期数</t>
  </si>
  <si>
    <t>期</t>
  </si>
  <si>
    <t>反映开展培训班期数</t>
  </si>
  <si>
    <t>参训人员考勤参训率</t>
  </si>
  <si>
    <t>反映参训人员考勤情况</t>
  </si>
  <si>
    <t>参训人员合格率</t>
  </si>
  <si>
    <t>反映参训人员考核或考试合格率</t>
  </si>
  <si>
    <t>反映培训工作实际开展情况</t>
  </si>
  <si>
    <t>参训机构及乡镇覆盖率</t>
  </si>
  <si>
    <t>反映参加培训养老机构和乡镇（街道）儿童督导员及儿童主任情况</t>
  </si>
  <si>
    <t>参训人员满意度</t>
  </si>
  <si>
    <t>反映参训人员对培训举办保障等满意度情况</t>
  </si>
  <si>
    <t>1.保障孵化基地正常运行资金需求，保证日常管理办公、设施设备维护等工作的顺利开展。按照项目资金执行计划项目表规划，按期支付孵化基地水电、物业、网络等基本运转费用，结合基地工作情况及时购买办公用品，委托相关部门单位提供增能服务，做到基地场所常态化检查维修，保证基地正常运转，确保入驻社会组织、社会工作者、参培人员等服务受益人员满意程度不低于75%。
2. 有序组织开展社会组织培育扶持交流、社会工作项目策划执行评估、社会工作人才培养培训发展等职能工作，完成上级主管部门交办的其他工作任务。计划承接社会组织培训全年不少于12次，组织社会组织相关培训交流不少于2次，培育社会组织至少2个，入驻社会组织不少于5个；配合上级主管部门完成2023年628名取证社会工作者的登记及2024年的社会工作项目策划、征集和评估。</t>
  </si>
  <si>
    <t>承接培训期数</t>
  </si>
  <si>
    <t>反映社会组织孵化基地承接社会组织开展各类培训的期数。</t>
  </si>
  <si>
    <t>物业管理面积</t>
  </si>
  <si>
    <t>1200</t>
  </si>
  <si>
    <t>反映物业管理合同约定的服务区域、办公区域室内面积之和。</t>
  </si>
  <si>
    <t>入驻社会组织数</t>
  </si>
  <si>
    <t>反映孵化基地入驻社会组织的个数。</t>
  </si>
  <si>
    <t>卫生安保合格率</t>
  </si>
  <si>
    <t>反映卫生安保检查验收合格的情况。卫生安保合格率=卫生安保检查验收合格次数/卫生安保总次数*100%</t>
  </si>
  <si>
    <t>维护覆盖率</t>
  </si>
  <si>
    <t>75</t>
  </si>
  <si>
    <t>反映在孵化基地范围内设施、设备维护的覆盖情况。维护覆盖率=实际维护数/应维护数*100%</t>
  </si>
  <si>
    <t>基地项目完成及时率</t>
  </si>
  <si>
    <t>项目完成及时率=在规定时间内项目完成数/项目计划数*100%</t>
  </si>
  <si>
    <t>维护按时完成率</t>
  </si>
  <si>
    <t>反映孵化基地范围内设施、设备维护按时完成的情况。维护按时完成率=在规定时限内完成维护的设施、设备数量/维护的设施、设备数量*100%</t>
  </si>
  <si>
    <t>物业服务需求保障程度</t>
  </si>
  <si>
    <t>反映安保、安防、保洁等服务满足孵化基地的程度。（实际运用时根据项目对物业的需求，主要通过整体评价的方式进行评价。）</t>
  </si>
  <si>
    <t>服务受益人员满意度</t>
  </si>
  <si>
    <t>反映入驻社会组织、社会工作者、参培人员等服务受益人员满意程度。</t>
  </si>
  <si>
    <t>预算06表</t>
  </si>
  <si>
    <t>2025年部门政府性基金预算支出预算表</t>
  </si>
  <si>
    <t>单位:元</t>
  </si>
  <si>
    <t>政府性基金预算支出</t>
  </si>
  <si>
    <t>彩票公益金安排的支出</t>
  </si>
  <si>
    <t>彩票发行销售机构业务费安排的支出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</si>
  <si>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</si>
  <si>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</si>
  <si>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</si>
  <si>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</si>
  <si>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</si>
  <si>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</si>
  <si>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</si>
  <si>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</si>
  <si>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</si>
  <si>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</si>
  <si>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</si>
  <si>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</si>
  <si>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公车加油费</t>
  </si>
  <si>
    <t>份</t>
  </si>
  <si>
    <t>物业管理服务</t>
  </si>
  <si>
    <t>项</t>
  </si>
  <si>
    <t>车辆保险</t>
  </si>
  <si>
    <t>车辆维修保养</t>
  </si>
  <si>
    <t>复印纸</t>
  </si>
  <si>
    <t>伙食费</t>
  </si>
  <si>
    <t>空调</t>
  </si>
  <si>
    <t>台</t>
  </si>
  <si>
    <t>家具</t>
  </si>
  <si>
    <t>公务车保险服务</t>
  </si>
  <si>
    <t>公务车维修和保养服务</t>
  </si>
  <si>
    <t>公务车加油服务</t>
  </si>
  <si>
    <t>批</t>
  </si>
  <si>
    <t>预算08表</t>
  </si>
  <si>
    <t>2025年部门政府购买服务预算表</t>
  </si>
  <si>
    <t>政府购买服务项目</t>
  </si>
  <si>
    <t>政府购买服务目录</t>
  </si>
  <si>
    <t>审计服务</t>
  </si>
  <si>
    <t>B0302 审计服务</t>
  </si>
  <si>
    <t>餐饮服务</t>
  </si>
  <si>
    <t>B1105 餐饮服务</t>
  </si>
  <si>
    <t>法律顾问</t>
  </si>
  <si>
    <t>B0101 法律顾问服务</t>
  </si>
  <si>
    <t>档案整理服务</t>
  </si>
  <si>
    <t>B1202 档案管理服务</t>
  </si>
  <si>
    <t>财务管理咨询与技术支持服务</t>
  </si>
  <si>
    <t>B0301 会计服务</t>
  </si>
  <si>
    <t>绩效评价服务</t>
  </si>
  <si>
    <t>B0702 评估和评价服务</t>
  </si>
  <si>
    <t>微信公众号服务</t>
  </si>
  <si>
    <t>B1004 其他适合通过市场化方式提供的信息化服务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</si>
  <si>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</si>
  <si>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</si>
  <si>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</si>
  <si>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</si>
  <si>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</si>
  <si>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</si>
  <si>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</si>
  <si>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</si>
  <si>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</si>
  <si>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</si>
  <si>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</si>
  <si>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</si>
  <si>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</si>
  <si>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</si>
  <si>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</si>
  <si>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</si>
  <si>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</si>
  <si>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</si>
  <si>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</si>
  <si>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</si>
  <si>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</si>
  <si>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</si>
  <si>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</si>
  <si>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</si>
  <si>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</si>
  <si>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</si>
  <si>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</si>
  <si>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A02021120 高拍仪</t>
  </si>
  <si>
    <t>高拍仪</t>
  </si>
  <si>
    <t>A02091001 普通电视设备（电视机）</t>
  </si>
  <si>
    <t>电视机</t>
  </si>
  <si>
    <t>A02322400 手术室设备及附件</t>
  </si>
  <si>
    <t>防压疮气垫</t>
  </si>
  <si>
    <t>A02322500 急救和生命支持设备</t>
  </si>
  <si>
    <t>制氧机</t>
  </si>
  <si>
    <t>A02322700 病房护理及医院设备</t>
  </si>
  <si>
    <t>洗浴床</t>
  </si>
  <si>
    <t>护理床</t>
  </si>
  <si>
    <t>雾化器</t>
  </si>
  <si>
    <t>担架车</t>
  </si>
  <si>
    <t>A02320300 医用电子生理参数检测仪器设备</t>
  </si>
  <si>
    <t>心电监护仪</t>
  </si>
  <si>
    <t>A02061804 空调机</t>
  </si>
  <si>
    <t>A02329900 其他医疗设备</t>
  </si>
  <si>
    <t>医疗设备、康复辅助器具等</t>
  </si>
  <si>
    <t>件</t>
  </si>
  <si>
    <t>A02320200 普通诊察器械</t>
  </si>
  <si>
    <t>血压计</t>
  </si>
  <si>
    <t>A02061801 电冰箱</t>
  </si>
  <si>
    <t>电冰箱</t>
  </si>
  <si>
    <t>家具和用品</t>
  </si>
  <si>
    <t>A05019900 其他家具</t>
  </si>
  <si>
    <t>定制岛台</t>
  </si>
  <si>
    <t>A05010599 其他柜类</t>
  </si>
  <si>
    <t>档案柜</t>
  </si>
  <si>
    <t>定制台、柜、架</t>
  </si>
  <si>
    <t>定制操作台</t>
  </si>
  <si>
    <t>定制家具</t>
  </si>
  <si>
    <t>预算11表</t>
  </si>
  <si>
    <t>2025年上级补助项目支出预算表</t>
  </si>
  <si>
    <t>上级补助</t>
  </si>
  <si>
    <t>备注：此表为空表</t>
  </si>
  <si>
    <t>预算12表</t>
  </si>
  <si>
    <t>2025年部门项目支出中期规划预算表</t>
  </si>
  <si>
    <t>项目级次</t>
  </si>
  <si>
    <t>2025年</t>
  </si>
  <si>
    <t>2026年</t>
  </si>
  <si>
    <t>2027年</t>
  </si>
  <si>
    <t>313 事业发展类</t>
  </si>
  <si>
    <t>本级</t>
  </si>
  <si>
    <t>311 专项业务类</t>
  </si>
  <si>
    <t>322 民生类</t>
  </si>
  <si>
    <t>下级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</si>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</sst>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3" borderId="21" applyNumberFormat="0" applyAlignment="0" applyProtection="0">
      <alignment vertical="center"/>
    </xf>
    <xf numFmtId="0" fontId="32" fillId="4" borderId="22" applyNumberFormat="0" applyAlignment="0" applyProtection="0">
      <alignment vertical="center"/>
    </xf>
    <xf numFmtId="0" fontId="33" fillId="4" borderId="21" applyNumberFormat="0" applyAlignment="0" applyProtection="0">
      <alignment vertical="center"/>
    </xf>
    <xf numFmtId="0" fontId="34" fillId="5"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xf numFmtId="0" fontId="13" fillId="0" borderId="0">
      <alignment vertical="top"/>
      <protection locked="0"/>
    </xf>
  </cellStyleXfs>
  <cellXfs count="183">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0" applyNumberFormat="1" applyFont="1" applyBorder="1">
      <alignment horizontal="left" vertical="center" wrapText="1"/>
    </xf>
    <xf numFmtId="176"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0"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0" applyNumberFormat="1" applyFont="1" applyBorder="1" applyAlignment="1">
      <alignment horizontal="right" vertical="center" wrapText="1"/>
    </xf>
    <xf numFmtId="49" fontId="14"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49" fontId="13" fillId="0" borderId="7" xfId="0" applyNumberFormat="1" applyFont="1" applyBorder="1" applyAlignment="1">
      <alignment horizontal="left" vertical="center" wrapText="1" indent="2"/>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49" fontId="8" fillId="0" borderId="7" xfId="50" applyNumberFormat="1" applyFont="1" applyBorder="1" applyAlignment="1">
      <alignment horizontal="left" vertical="center" wrapText="1" indent="1"/>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xf>
    <xf numFmtId="0" fontId="10" fillId="0" borderId="9"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2" xfId="0" applyFont="1" applyBorder="1" applyAlignment="1" applyProtection="1">
      <alignment horizontal="center" vertical="center"/>
      <protection locked="0"/>
    </xf>
    <xf numFmtId="0" fontId="4" fillId="0" borderId="12" xfId="0" applyFont="1" applyBorder="1" applyAlignment="1">
      <alignment horizontal="right" vertical="center"/>
    </xf>
    <xf numFmtId="176" fontId="4" fillId="0" borderId="7" xfId="0" applyNumberFormat="1" applyFont="1" applyBorder="1" applyAlignment="1">
      <alignment horizontal="right" vertical="center"/>
    </xf>
    <xf numFmtId="0" fontId="4" fillId="0" borderId="6" xfId="0" applyFont="1" applyBorder="1" applyAlignment="1">
      <alignment horizontal="left" vertical="center" wrapText="1" indent="2"/>
    </xf>
    <xf numFmtId="0" fontId="4" fillId="0" borderId="12"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0" fontId="10" fillId="0" borderId="14" xfId="0" applyFont="1" applyBorder="1" applyAlignment="1">
      <alignment horizontal="center" vertical="center" wrapText="1"/>
    </xf>
    <xf numFmtId="0" fontId="10" fillId="0" borderId="14" xfId="0" applyFon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6" fontId="8" fillId="0" borderId="7" xfId="51" applyNumberFormat="1" applyFont="1" applyBorder="1">
      <alignment horizontal="right" vertical="center"/>
    </xf>
    <xf numFmtId="0" fontId="4" fillId="0" borderId="7" xfId="0" applyFont="1" applyBorder="1" applyAlignment="1">
      <alignment horizontal="left" vertical="center" wrapText="1" indent="2"/>
    </xf>
    <xf numFmtId="0" fontId="4" fillId="0" borderId="7" xfId="0" applyFont="1" applyBorder="1" applyAlignment="1">
      <alignment horizontal="left" vertical="center" wrapText="1" indent="4"/>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0" fontId="0" fillId="0" borderId="0" xfId="0" applyFont="1" applyBorder="1">
      <alignment vertical="top"/>
    </xf>
    <xf numFmtId="49" fontId="15" fillId="0" borderId="15" xfId="50" applyNumberFormat="1" applyFont="1" applyBorder="1" applyAlignment="1">
      <alignment horizontal="center" vertical="center" wrapText="1"/>
    </xf>
    <xf numFmtId="49" fontId="15" fillId="0" borderId="16" xfId="50" applyNumberFormat="1" applyFont="1" applyBorder="1" applyAlignment="1">
      <alignment horizontal="center" vertical="center" wrapText="1"/>
    </xf>
    <xf numFmtId="49" fontId="15" fillId="0" borderId="8"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0" fontId="0" fillId="0" borderId="15" xfId="0" applyFont="1" applyBorder="1">
      <alignment vertical="top"/>
    </xf>
    <xf numFmtId="49" fontId="13" fillId="0" borderId="7" xfId="50" applyNumberFormat="1" applyFont="1" applyBorder="1">
      <alignment horizontal="left" vertical="center" wrapText="1"/>
    </xf>
    <xf numFmtId="176" fontId="13" fillId="0" borderId="7" xfId="50" applyNumberFormat="1" applyFont="1" applyBorder="1" applyAlignment="1">
      <alignment horizontal="right" vertical="center" wrapText="1"/>
    </xf>
    <xf numFmtId="0" fontId="0" fillId="0" borderId="16" xfId="0" applyFont="1" applyBorder="1">
      <alignment vertical="top"/>
    </xf>
    <xf numFmtId="49" fontId="13" fillId="0" borderId="4" xfId="50" applyNumberFormat="1" applyFont="1" applyBorder="1">
      <alignment horizontal="left" vertical="center" wrapText="1"/>
    </xf>
    <xf numFmtId="49" fontId="13" fillId="0" borderId="8" xfId="50" applyNumberFormat="1" applyFont="1" applyBorder="1">
      <alignment horizontal="left" vertical="center" wrapText="1"/>
    </xf>
    <xf numFmtId="49" fontId="13" fillId="0" borderId="7" xfId="50" applyNumberFormat="1" applyFont="1" applyBorder="1" applyAlignment="1">
      <alignment horizontal="left" vertical="center" wrapText="1" indent="2"/>
    </xf>
    <xf numFmtId="180" fontId="13" fillId="0" borderId="7" xfId="56" applyNumberFormat="1" applyFont="1" applyBorder="1" applyAlignment="1">
      <alignment horizontal="center" vertical="center" wrapText="1"/>
    </xf>
    <xf numFmtId="49" fontId="21" fillId="0" borderId="0" xfId="50" applyNumberFormat="1" applyFont="1" applyBorder="1" applyAlignment="1">
      <alignment horizontal="right" vertical="center" wrapText="1"/>
    </xf>
    <xf numFmtId="49" fontId="13" fillId="0" borderId="7" xfId="50" applyNumberFormat="1" applyFont="1" applyBorder="1" applyAlignment="1">
      <alignment horizontal="left" vertical="center" wrapText="1" indent="4"/>
    </xf>
    <xf numFmtId="49" fontId="22"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22" fillId="0" borderId="7" xfId="50" applyNumberFormat="1" applyFont="1" applyBorder="1">
      <alignment horizontal="left" vertical="center" wrapText="1"/>
    </xf>
    <xf numFmtId="176" fontId="13" fillId="0" borderId="7" xfId="0" applyNumberFormat="1" applyFont="1" applyBorder="1" applyAlignment="1">
      <alignment horizontal="right" vertical="center"/>
    </xf>
    <xf numFmtId="176" fontId="22" fillId="0" borderId="7" xfId="0" applyNumberFormat="1" applyFont="1" applyBorder="1" applyAlignment="1">
      <alignment horizontal="left" vertical="center"/>
    </xf>
    <xf numFmtId="176" fontId="13" fillId="0" borderId="7" xfId="51" applyNumberFormat="1" applyFont="1" applyBorder="1">
      <alignment horizontal="right" vertical="center"/>
    </xf>
    <xf numFmtId="176"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xf numFmtId="10" fontId="0" fillId="0" borderId="0" xfId="3" applyNumberFormat="1" applyFont="1">
      <alignment vertical="top"/>
    </xf>
    <xf numFmtId="49" fontId="15" fillId="0" borderId="17" xfId="50" applyNumberFormat="1" applyFont="1" applyBorder="1" applyAlignment="1">
      <alignment horizontal="center" vertical="center" wrapText="1"/>
    </xf>
    <xf numFmtId="49" fontId="15" fillId="0" borderId="7" xfId="50" applyNumberFormat="1"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8"/>
  <sheetViews>
    <sheetView showZeros="0" zoomScale="130" zoomScaleNormal="130" workbookViewId="0">
      <pane ySplit="1" topLeftCell="A2" activePane="bottomLeft" state="frozen"/>
      <selection/>
      <selection pane="bottomLeft" activeCell="F19" sqref="F19"/>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8" t="s">
        <v>0</v>
      </c>
      <c r="B1" s="171"/>
      <c r="C1" s="171"/>
      <c r="D1" s="171"/>
    </row>
    <row r="2" ht="28.5" customHeight="1" spans="1:4">
      <c r="A2" s="172" t="s">
        <v>1</v>
      </c>
      <c r="B2" s="172"/>
      <c r="C2" s="172"/>
      <c r="D2" s="172"/>
    </row>
    <row r="3" ht="18.75" customHeight="1" spans="1:4">
      <c r="A3" s="60" t="s">
        <v>2</v>
      </c>
      <c r="B3" s="60"/>
      <c r="C3" s="60"/>
      <c r="D3" s="58" t="s">
        <v>3</v>
      </c>
    </row>
    <row r="4" ht="18.75" customHeight="1" spans="1:4">
      <c r="A4" s="181" t="s">
        <v>4</v>
      </c>
      <c r="B4" s="181"/>
      <c r="C4" s="181" t="s">
        <v>5</v>
      </c>
      <c r="D4" s="181"/>
    </row>
    <row r="5" ht="18.75" customHeight="1" spans="1:4">
      <c r="A5" s="182" t="s">
        <v>6</v>
      </c>
      <c r="B5" s="182" t="s">
        <v>7</v>
      </c>
      <c r="C5" s="182" t="s">
        <v>8</v>
      </c>
      <c r="D5" s="182" t="s">
        <v>7</v>
      </c>
    </row>
    <row r="6" ht="18.75" customHeight="1" spans="1:4">
      <c r="A6" s="162" t="s">
        <v>9</v>
      </c>
      <c r="B6" s="177">
        <v>336694615.69</v>
      </c>
      <c r="C6" s="178" t="str">
        <f>"一"&amp;"、"&amp;"社会保障和就业支出"</f>
        <v>一、社会保障和就业支出</v>
      </c>
      <c r="D6" s="177">
        <v>95798024.81</v>
      </c>
    </row>
    <row r="7" ht="18.75" customHeight="1" spans="1:4">
      <c r="A7" s="162" t="s">
        <v>10</v>
      </c>
      <c r="B7" s="177">
        <v>33920000</v>
      </c>
      <c r="C7" s="178" t="str">
        <f>"二"&amp;"、"&amp;"卫生健康支出"</f>
        <v>二、卫生健康支出</v>
      </c>
      <c r="D7" s="177">
        <v>1237830.46</v>
      </c>
    </row>
    <row r="8" ht="18.75" customHeight="1" spans="1:4">
      <c r="A8" s="162" t="s">
        <v>11</v>
      </c>
      <c r="B8" s="177"/>
      <c r="C8" s="178" t="str">
        <f>"三"&amp;"、"&amp;"住房保障支出"</f>
        <v>三、住房保障支出</v>
      </c>
      <c r="D8" s="177">
        <v>1327296</v>
      </c>
    </row>
    <row r="9" ht="18.75" customHeight="1" spans="1:4">
      <c r="A9" s="162" t="s">
        <v>12</v>
      </c>
      <c r="B9" s="177"/>
      <c r="C9" s="178" t="str">
        <f>"四"&amp;"、"&amp;"其他支出"</f>
        <v>四、其他支出</v>
      </c>
      <c r="D9" s="177">
        <v>42453016.23</v>
      </c>
    </row>
    <row r="10" ht="18.75" customHeight="1" spans="1:4">
      <c r="A10" s="162" t="s">
        <v>13</v>
      </c>
      <c r="B10" s="177">
        <v>7486000</v>
      </c>
      <c r="C10" s="178" t="str">
        <f>"五"&amp;"、"&amp;"转移性支出"</f>
        <v>五、转移性支出</v>
      </c>
      <c r="D10" s="177">
        <v>248230000</v>
      </c>
    </row>
    <row r="11" ht="18.75" customHeight="1" spans="1:4">
      <c r="A11" s="162" t="s">
        <v>14</v>
      </c>
      <c r="B11" s="177">
        <v>6234000</v>
      </c>
      <c r="C11" s="162"/>
      <c r="D11" s="162"/>
    </row>
    <row r="12" ht="18.75" customHeight="1" spans="1:4">
      <c r="A12" s="162" t="s">
        <v>15</v>
      </c>
      <c r="B12" s="177"/>
      <c r="C12" s="162"/>
      <c r="D12" s="162"/>
    </row>
    <row r="13" ht="18.75" customHeight="1" spans="1:4">
      <c r="A13" s="162" t="s">
        <v>16</v>
      </c>
      <c r="B13" s="177"/>
      <c r="C13" s="162"/>
      <c r="D13" s="162"/>
    </row>
    <row r="14" ht="18.75" customHeight="1" spans="1:4">
      <c r="A14" s="162" t="s">
        <v>17</v>
      </c>
      <c r="B14" s="177"/>
      <c r="C14" s="162"/>
      <c r="D14" s="162"/>
    </row>
    <row r="15" ht="18.75" customHeight="1" spans="1:4">
      <c r="A15" s="162" t="s">
        <v>18</v>
      </c>
      <c r="B15" s="177">
        <v>1252000</v>
      </c>
      <c r="C15" s="162"/>
      <c r="D15" s="162"/>
    </row>
    <row r="16" ht="18.75" customHeight="1" spans="1:4">
      <c r="A16" s="179" t="s">
        <v>19</v>
      </c>
      <c r="B16" s="177">
        <v>378100615.69</v>
      </c>
      <c r="C16" s="179" t="s">
        <v>20</v>
      </c>
      <c r="D16" s="177">
        <v>389046167.5</v>
      </c>
    </row>
    <row r="17" ht="18.75" customHeight="1" spans="1:4">
      <c r="A17" s="174" t="s">
        <v>21</v>
      </c>
      <c r="B17" s="162"/>
      <c r="C17" s="174" t="s">
        <v>22</v>
      </c>
      <c r="D17" s="162"/>
    </row>
    <row r="18" ht="18.75" customHeight="1" spans="1:4">
      <c r="A18" s="63" t="s">
        <v>23</v>
      </c>
      <c r="B18" s="177">
        <v>8822450.82</v>
      </c>
      <c r="C18" s="63" t="s">
        <v>23</v>
      </c>
      <c r="D18" s="177"/>
    </row>
    <row r="19" ht="18.75" customHeight="1" spans="1:4">
      <c r="A19" s="63" t="s">
        <v>24</v>
      </c>
      <c r="B19" s="177">
        <v>2123100.99</v>
      </c>
      <c r="C19" s="63" t="s">
        <v>24</v>
      </c>
      <c r="D19" s="177"/>
    </row>
    <row r="20" ht="18.75" customHeight="1" spans="1:4">
      <c r="A20" s="179" t="s">
        <v>25</v>
      </c>
      <c r="B20" s="177">
        <v>389046167.5</v>
      </c>
      <c r="C20" s="179" t="s">
        <v>26</v>
      </c>
      <c r="D20" s="177">
        <v>389046167.5</v>
      </c>
    </row>
    <row r="28" customHeight="1" spans="3:3">
      <c r="C28" s="180"/>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2"/>
  <sheetViews>
    <sheetView showZeros="0" workbookViewId="0">
      <pane ySplit="1" topLeftCell="A2" activePane="bottomLeft" state="frozen"/>
      <selection/>
      <selection pane="bottomLeft" activeCell="C27" sqref="C27"/>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38"/>
      <c r="F2" s="139" t="s">
        <v>839</v>
      </c>
    </row>
    <row r="3" ht="28.5" customHeight="1" spans="1:6">
      <c r="A3" s="34" t="s">
        <v>840</v>
      </c>
      <c r="B3" s="34"/>
      <c r="C3" s="34"/>
      <c r="D3" s="34"/>
      <c r="E3" s="34"/>
      <c r="F3" s="34"/>
    </row>
    <row r="4" ht="15" customHeight="1" spans="1:6">
      <c r="A4" s="140" t="s">
        <v>2</v>
      </c>
      <c r="B4" s="141"/>
      <c r="C4" s="141"/>
      <c r="D4" s="78"/>
      <c r="E4" s="78"/>
      <c r="F4" s="142" t="s">
        <v>841</v>
      </c>
    </row>
    <row r="5" ht="18.75" customHeight="1" spans="1:6">
      <c r="A5" s="36" t="s">
        <v>168</v>
      </c>
      <c r="B5" s="36" t="s">
        <v>79</v>
      </c>
      <c r="C5" s="36" t="s">
        <v>80</v>
      </c>
      <c r="D5" s="37" t="s">
        <v>842</v>
      </c>
      <c r="E5" s="44"/>
      <c r="F5" s="44"/>
    </row>
    <row r="6" ht="30" customHeight="1" spans="1:6">
      <c r="A6" s="43"/>
      <c r="B6" s="43"/>
      <c r="C6" s="43"/>
      <c r="D6" s="37" t="s">
        <v>31</v>
      </c>
      <c r="E6" s="44" t="s">
        <v>83</v>
      </c>
      <c r="F6" s="44" t="s">
        <v>84</v>
      </c>
    </row>
    <row r="7" ht="16.5" customHeight="1" spans="1:6">
      <c r="A7" s="44">
        <v>1</v>
      </c>
      <c r="B7" s="44">
        <v>2</v>
      </c>
      <c r="C7" s="44">
        <v>3</v>
      </c>
      <c r="D7" s="44">
        <v>4</v>
      </c>
      <c r="E7" s="44">
        <v>5</v>
      </c>
      <c r="F7" s="44">
        <v>6</v>
      </c>
    </row>
    <row r="8" ht="20.25" customHeight="1" spans="1:6">
      <c r="A8" s="45" t="s">
        <v>65</v>
      </c>
      <c r="B8" s="45"/>
      <c r="C8" s="45"/>
      <c r="D8" s="25">
        <v>42453016.23</v>
      </c>
      <c r="E8" s="143">
        <v>485619.2</v>
      </c>
      <c r="F8" s="143">
        <v>41967397.03</v>
      </c>
    </row>
    <row r="9" ht="20.25" customHeight="1" spans="1:6">
      <c r="A9" s="144" t="s">
        <v>65</v>
      </c>
      <c r="B9" s="45" t="s">
        <v>131</v>
      </c>
      <c r="C9" s="45" t="s">
        <v>89</v>
      </c>
      <c r="D9" s="25">
        <v>26251500</v>
      </c>
      <c r="E9" s="143"/>
      <c r="F9" s="143">
        <v>26251500</v>
      </c>
    </row>
    <row r="10" ht="20.25" customHeight="1" spans="1:6">
      <c r="A10" s="144" t="s">
        <v>65</v>
      </c>
      <c r="B10" s="144" t="s">
        <v>137</v>
      </c>
      <c r="C10" s="144" t="s">
        <v>843</v>
      </c>
      <c r="D10" s="25">
        <v>26251500</v>
      </c>
      <c r="E10" s="143"/>
      <c r="F10" s="143">
        <v>26251500</v>
      </c>
    </row>
    <row r="11" ht="20.25" customHeight="1" spans="1:6">
      <c r="A11" s="144" t="s">
        <v>65</v>
      </c>
      <c r="B11" s="145" t="s">
        <v>138</v>
      </c>
      <c r="C11" s="145" t="s">
        <v>383</v>
      </c>
      <c r="D11" s="25">
        <v>26251500</v>
      </c>
      <c r="E11" s="143"/>
      <c r="F11" s="143">
        <v>26251500</v>
      </c>
    </row>
    <row r="12" ht="20.25" customHeight="1" spans="1:6">
      <c r="A12" s="144" t="s">
        <v>70</v>
      </c>
      <c r="B12" s="45" t="s">
        <v>131</v>
      </c>
      <c r="C12" s="45" t="s">
        <v>89</v>
      </c>
      <c r="D12" s="25">
        <v>400000</v>
      </c>
      <c r="E12" s="143"/>
      <c r="F12" s="143">
        <v>400000</v>
      </c>
    </row>
    <row r="13" ht="20.25" customHeight="1" spans="1:6">
      <c r="A13" s="144" t="s">
        <v>70</v>
      </c>
      <c r="B13" s="144" t="s">
        <v>137</v>
      </c>
      <c r="C13" s="144" t="s">
        <v>843</v>
      </c>
      <c r="D13" s="25">
        <v>400000</v>
      </c>
      <c r="E13" s="143"/>
      <c r="F13" s="143">
        <v>400000</v>
      </c>
    </row>
    <row r="14" ht="20.25" customHeight="1" spans="1:6">
      <c r="A14" s="144" t="s">
        <v>70</v>
      </c>
      <c r="B14" s="145" t="s">
        <v>138</v>
      </c>
      <c r="C14" s="145" t="s">
        <v>383</v>
      </c>
      <c r="D14" s="25">
        <v>400000</v>
      </c>
      <c r="E14" s="143"/>
      <c r="F14" s="143">
        <v>400000</v>
      </c>
    </row>
    <row r="15" ht="20.25" customHeight="1" spans="1:6">
      <c r="A15" s="144" t="s">
        <v>72</v>
      </c>
      <c r="B15" s="45" t="s">
        <v>131</v>
      </c>
      <c r="C15" s="45" t="s">
        <v>89</v>
      </c>
      <c r="D15" s="25">
        <v>12833678.99</v>
      </c>
      <c r="E15" s="143"/>
      <c r="F15" s="143">
        <v>12833678.99</v>
      </c>
    </row>
    <row r="16" ht="20.25" customHeight="1" spans="1:6">
      <c r="A16" s="144" t="s">
        <v>72</v>
      </c>
      <c r="B16" s="144" t="s">
        <v>137</v>
      </c>
      <c r="C16" s="144" t="s">
        <v>843</v>
      </c>
      <c r="D16" s="25">
        <v>12833678.99</v>
      </c>
      <c r="E16" s="143"/>
      <c r="F16" s="143">
        <v>12833678.99</v>
      </c>
    </row>
    <row r="17" ht="20.25" customHeight="1" spans="1:6">
      <c r="A17" s="144" t="s">
        <v>72</v>
      </c>
      <c r="B17" s="145" t="s">
        <v>138</v>
      </c>
      <c r="C17" s="145" t="s">
        <v>383</v>
      </c>
      <c r="D17" s="25">
        <v>12833678.99</v>
      </c>
      <c r="E17" s="143"/>
      <c r="F17" s="143">
        <v>12833678.99</v>
      </c>
    </row>
    <row r="18" ht="20.25" customHeight="1" spans="1:6">
      <c r="A18" s="144" t="s">
        <v>74</v>
      </c>
      <c r="B18" s="45" t="s">
        <v>131</v>
      </c>
      <c r="C18" s="45" t="s">
        <v>89</v>
      </c>
      <c r="D18" s="25">
        <v>2967837.24</v>
      </c>
      <c r="E18" s="143">
        <v>485619.2</v>
      </c>
      <c r="F18" s="143">
        <v>2482218.04</v>
      </c>
    </row>
    <row r="19" ht="20.25" customHeight="1" spans="1:6">
      <c r="A19" s="144" t="s">
        <v>74</v>
      </c>
      <c r="B19" s="144" t="s">
        <v>132</v>
      </c>
      <c r="C19" s="144" t="s">
        <v>844</v>
      </c>
      <c r="D19" s="25">
        <v>2967837.24</v>
      </c>
      <c r="E19" s="143">
        <v>485619.2</v>
      </c>
      <c r="F19" s="143">
        <v>2482218.04</v>
      </c>
    </row>
    <row r="20" ht="20.25" customHeight="1" spans="1:6">
      <c r="A20" s="144" t="s">
        <v>74</v>
      </c>
      <c r="B20" s="145" t="s">
        <v>133</v>
      </c>
      <c r="C20" s="145" t="s">
        <v>454</v>
      </c>
      <c r="D20" s="25">
        <v>2836387.24</v>
      </c>
      <c r="E20" s="143">
        <v>485619.2</v>
      </c>
      <c r="F20" s="143">
        <v>2350768.04</v>
      </c>
    </row>
    <row r="21" ht="20.25" customHeight="1" spans="1:6">
      <c r="A21" s="144" t="s">
        <v>74</v>
      </c>
      <c r="B21" s="145" t="s">
        <v>135</v>
      </c>
      <c r="C21" s="145" t="s">
        <v>459</v>
      </c>
      <c r="D21" s="25">
        <v>131450</v>
      </c>
      <c r="E21" s="143"/>
      <c r="F21" s="143">
        <v>131450</v>
      </c>
    </row>
    <row r="22" ht="17.25" customHeight="1" spans="1:6">
      <c r="A22" s="146" t="s">
        <v>472</v>
      </c>
      <c r="B22" s="147"/>
      <c r="C22" s="147" t="s">
        <v>472</v>
      </c>
      <c r="D22" s="143">
        <v>42453016.23</v>
      </c>
      <c r="E22" s="143">
        <v>485619.2</v>
      </c>
      <c r="F22" s="143">
        <v>41967397.03</v>
      </c>
    </row>
  </sheetData>
  <mergeCells count="7">
    <mergeCell ref="A3:F3"/>
    <mergeCell ref="A4:E4"/>
    <mergeCell ref="D5:F5"/>
    <mergeCell ref="A22:C22"/>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8"/>
  <sheetViews>
    <sheetView showZeros="0" zoomScale="130" zoomScaleNormal="130" workbookViewId="0">
      <pane ySplit="1" topLeftCell="A2" activePane="bottomLeft" state="frozen"/>
      <selection/>
      <selection pane="bottomLeft" activeCell="B16" sqref="B16"/>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2" t="s">
        <v>845</v>
      </c>
      <c r="B2" s="32"/>
      <c r="C2" s="32"/>
      <c r="D2" s="32"/>
      <c r="E2" s="32"/>
      <c r="F2" s="32"/>
      <c r="G2" s="32"/>
      <c r="H2" s="32"/>
      <c r="I2" s="32"/>
      <c r="J2" s="32"/>
      <c r="K2" s="32"/>
      <c r="L2" s="32"/>
      <c r="M2" s="32"/>
      <c r="N2" s="32"/>
      <c r="O2" s="51"/>
      <c r="P2" s="51"/>
      <c r="Q2" s="32"/>
    </row>
    <row r="3" ht="27.75" customHeight="1" spans="1:17">
      <c r="A3" s="76" t="s">
        <v>846</v>
      </c>
      <c r="B3" s="34"/>
      <c r="C3" s="34"/>
      <c r="D3" s="34"/>
      <c r="E3" s="34"/>
      <c r="F3" s="34"/>
      <c r="G3" s="34"/>
      <c r="H3" s="34"/>
      <c r="I3" s="34"/>
      <c r="J3" s="34"/>
      <c r="K3" s="107"/>
      <c r="L3" s="34"/>
      <c r="M3" s="34"/>
      <c r="N3" s="34"/>
      <c r="O3" s="107"/>
      <c r="P3" s="107"/>
      <c r="Q3" s="34"/>
    </row>
    <row r="4" ht="18.75" customHeight="1" spans="1:17">
      <c r="A4" s="116" t="s">
        <v>2</v>
      </c>
      <c r="B4" s="8"/>
      <c r="C4" s="8"/>
      <c r="D4" s="8"/>
      <c r="E4" s="8"/>
      <c r="F4" s="8"/>
      <c r="G4" s="8"/>
      <c r="H4" s="8"/>
      <c r="I4" s="8"/>
      <c r="J4" s="8"/>
      <c r="O4" s="83"/>
      <c r="P4" s="83"/>
      <c r="Q4" s="136" t="s">
        <v>3</v>
      </c>
    </row>
    <row r="5" ht="15.75" customHeight="1" spans="1:17">
      <c r="A5" s="36" t="s">
        <v>847</v>
      </c>
      <c r="B5" s="117" t="s">
        <v>848</v>
      </c>
      <c r="C5" s="117" t="s">
        <v>849</v>
      </c>
      <c r="D5" s="117" t="s">
        <v>850</v>
      </c>
      <c r="E5" s="117" t="s">
        <v>851</v>
      </c>
      <c r="F5" s="117" t="s">
        <v>852</v>
      </c>
      <c r="G5" s="118" t="s">
        <v>175</v>
      </c>
      <c r="H5" s="118"/>
      <c r="I5" s="118"/>
      <c r="J5" s="118"/>
      <c r="K5" s="128"/>
      <c r="L5" s="118"/>
      <c r="M5" s="118"/>
      <c r="N5" s="118"/>
      <c r="O5" s="129"/>
      <c r="P5" s="128"/>
      <c r="Q5" s="137"/>
    </row>
    <row r="6" ht="17.25" customHeight="1" spans="1:17">
      <c r="A6" s="39"/>
      <c r="B6" s="119"/>
      <c r="C6" s="119"/>
      <c r="D6" s="119"/>
      <c r="E6" s="119"/>
      <c r="F6" s="119"/>
      <c r="G6" s="119" t="s">
        <v>31</v>
      </c>
      <c r="H6" s="119" t="s">
        <v>34</v>
      </c>
      <c r="I6" s="119" t="s">
        <v>853</v>
      </c>
      <c r="J6" s="119" t="s">
        <v>854</v>
      </c>
      <c r="K6" s="130" t="s">
        <v>855</v>
      </c>
      <c r="L6" s="131" t="s">
        <v>856</v>
      </c>
      <c r="M6" s="131"/>
      <c r="N6" s="131"/>
      <c r="O6" s="132"/>
      <c r="P6" s="133"/>
      <c r="Q6" s="120"/>
    </row>
    <row r="7" ht="54" customHeight="1" spans="1:17">
      <c r="A7" s="42"/>
      <c r="B7" s="120"/>
      <c r="C7" s="120"/>
      <c r="D7" s="120"/>
      <c r="E7" s="120"/>
      <c r="F7" s="120"/>
      <c r="G7" s="120"/>
      <c r="H7" s="120" t="s">
        <v>33</v>
      </c>
      <c r="I7" s="120"/>
      <c r="J7" s="120"/>
      <c r="K7" s="134"/>
      <c r="L7" s="120" t="s">
        <v>33</v>
      </c>
      <c r="M7" s="120" t="s">
        <v>40</v>
      </c>
      <c r="N7" s="120" t="s">
        <v>182</v>
      </c>
      <c r="O7" s="135" t="s">
        <v>42</v>
      </c>
      <c r="P7" s="134" t="s">
        <v>43</v>
      </c>
      <c r="Q7" s="120" t="s">
        <v>44</v>
      </c>
    </row>
    <row r="8" ht="15" customHeight="1" spans="1:17">
      <c r="A8" s="43">
        <v>1</v>
      </c>
      <c r="B8" s="121">
        <v>2</v>
      </c>
      <c r="C8" s="121">
        <v>3</v>
      </c>
      <c r="D8" s="121">
        <v>4</v>
      </c>
      <c r="E8" s="121">
        <v>5</v>
      </c>
      <c r="F8" s="121">
        <v>6</v>
      </c>
      <c r="G8" s="122">
        <v>7</v>
      </c>
      <c r="H8" s="122">
        <v>8</v>
      </c>
      <c r="I8" s="122">
        <v>9</v>
      </c>
      <c r="J8" s="122">
        <v>10</v>
      </c>
      <c r="K8" s="122">
        <v>11</v>
      </c>
      <c r="L8" s="122">
        <v>12</v>
      </c>
      <c r="M8" s="122">
        <v>13</v>
      </c>
      <c r="N8" s="122">
        <v>14</v>
      </c>
      <c r="O8" s="122">
        <v>15</v>
      </c>
      <c r="P8" s="122">
        <v>16</v>
      </c>
      <c r="Q8" s="122">
        <v>17</v>
      </c>
    </row>
    <row r="9" ht="21" customHeight="1" spans="1:17">
      <c r="A9" s="99" t="s">
        <v>65</v>
      </c>
      <c r="B9" s="100"/>
      <c r="C9" s="100"/>
      <c r="D9" s="100"/>
      <c r="E9" s="123"/>
      <c r="F9" s="124">
        <v>5106232</v>
      </c>
      <c r="G9" s="47">
        <v>5139232</v>
      </c>
      <c r="H9" s="47">
        <v>1318232</v>
      </c>
      <c r="I9" s="47">
        <v>1620000</v>
      </c>
      <c r="J9" s="47"/>
      <c r="K9" s="47"/>
      <c r="L9" s="47">
        <v>2201000</v>
      </c>
      <c r="M9" s="47">
        <v>2183000</v>
      </c>
      <c r="N9" s="47"/>
      <c r="O9" s="47"/>
      <c r="P9" s="47"/>
      <c r="Q9" s="47">
        <v>18000</v>
      </c>
    </row>
    <row r="10" ht="21" customHeight="1" spans="1:17">
      <c r="A10" s="125" t="s">
        <v>65</v>
      </c>
      <c r="B10" s="100"/>
      <c r="C10" s="100"/>
      <c r="D10" s="126"/>
      <c r="E10" s="127"/>
      <c r="F10" s="124">
        <v>74200</v>
      </c>
      <c r="G10" s="47">
        <v>74200</v>
      </c>
      <c r="H10" s="47">
        <v>74200</v>
      </c>
      <c r="I10" s="47"/>
      <c r="J10" s="47"/>
      <c r="K10" s="47"/>
      <c r="L10" s="47"/>
      <c r="M10" s="47"/>
      <c r="N10" s="47"/>
      <c r="O10" s="47"/>
      <c r="P10" s="47"/>
      <c r="Q10" s="47"/>
    </row>
    <row r="11" ht="21" customHeight="1" spans="1:17">
      <c r="A11" s="99" t="str">
        <f>"      "&amp;"工作业务（公务用车运维费）经费"</f>
        <v>      工作业务（公务用车运维费）经费</v>
      </c>
      <c r="B11" s="100" t="s">
        <v>857</v>
      </c>
      <c r="C11" s="100" t="str">
        <f t="shared" ref="C11:C27" si="0">"C23120302"&amp;"  "&amp;"车辆加油、添加燃料服务"</f>
        <v>C23120302  车辆加油、添加燃料服务</v>
      </c>
      <c r="D11" s="126" t="s">
        <v>858</v>
      </c>
      <c r="E11" s="127">
        <v>1</v>
      </c>
      <c r="F11" s="25">
        <v>25000</v>
      </c>
      <c r="G11" s="47">
        <v>25000</v>
      </c>
      <c r="H11" s="47">
        <v>25000</v>
      </c>
      <c r="I11" s="47"/>
      <c r="J11" s="47"/>
      <c r="K11" s="47"/>
      <c r="L11" s="47"/>
      <c r="M11" s="47"/>
      <c r="N11" s="47"/>
      <c r="O11" s="47"/>
      <c r="P11" s="47"/>
      <c r="Q11" s="47"/>
    </row>
    <row r="12" ht="21" customHeight="1" spans="1:17">
      <c r="A12" s="99" t="str">
        <f t="shared" ref="A12:A19" si="1">"      "&amp;"物业管理费"</f>
        <v>      物业管理费</v>
      </c>
      <c r="B12" s="100" t="s">
        <v>859</v>
      </c>
      <c r="C12" s="100" t="str">
        <f t="shared" ref="C12:C19" si="2">"C21040001"&amp;"  "&amp;"物业管理服务"</f>
        <v>C21040001  物业管理服务</v>
      </c>
      <c r="D12" s="126" t="s">
        <v>860</v>
      </c>
      <c r="E12" s="127">
        <v>1</v>
      </c>
      <c r="F12" s="25">
        <v>12000</v>
      </c>
      <c r="G12" s="47">
        <v>12000</v>
      </c>
      <c r="H12" s="47">
        <v>12000</v>
      </c>
      <c r="I12" s="47"/>
      <c r="J12" s="47"/>
      <c r="K12" s="47"/>
      <c r="L12" s="47"/>
      <c r="M12" s="47"/>
      <c r="N12" s="47"/>
      <c r="O12" s="47"/>
      <c r="P12" s="47"/>
      <c r="Q12" s="47"/>
    </row>
    <row r="13" ht="21" customHeight="1" spans="1:17">
      <c r="A13" s="99" t="str">
        <f t="shared" ref="A13:A27" si="3">"      "&amp;"公车购置及运维费"</f>
        <v>      公车购置及运维费</v>
      </c>
      <c r="B13" s="100" t="s">
        <v>861</v>
      </c>
      <c r="C13" s="100" t="str">
        <f t="shared" ref="C13:C25" si="4">"C1804010201"&amp;"  "&amp;"机动车保险服务"</f>
        <v>C1804010201  机动车保险服务</v>
      </c>
      <c r="D13" s="126" t="s">
        <v>858</v>
      </c>
      <c r="E13" s="127">
        <v>2</v>
      </c>
      <c r="F13" s="25">
        <v>7000</v>
      </c>
      <c r="G13" s="47">
        <v>7000</v>
      </c>
      <c r="H13" s="47">
        <v>7000</v>
      </c>
      <c r="I13" s="47"/>
      <c r="J13" s="47"/>
      <c r="K13" s="47"/>
      <c r="L13" s="47"/>
      <c r="M13" s="47"/>
      <c r="N13" s="47"/>
      <c r="O13" s="47"/>
      <c r="P13" s="47"/>
      <c r="Q13" s="47"/>
    </row>
    <row r="14" ht="21" customHeight="1" spans="1:17">
      <c r="A14" s="99" t="str">
        <f t="shared" si="3"/>
        <v>      公车购置及运维费</v>
      </c>
      <c r="B14" s="100" t="s">
        <v>862</v>
      </c>
      <c r="C14" s="100" t="str">
        <f t="shared" ref="C14:C26" si="5">"C23120301"&amp;"  "&amp;"车辆维修和保养服务"</f>
        <v>C23120301  车辆维修和保养服务</v>
      </c>
      <c r="D14" s="126" t="s">
        <v>858</v>
      </c>
      <c r="E14" s="127">
        <v>1</v>
      </c>
      <c r="F14" s="25">
        <v>10200</v>
      </c>
      <c r="G14" s="47">
        <v>10200</v>
      </c>
      <c r="H14" s="47">
        <v>10200</v>
      </c>
      <c r="I14" s="47"/>
      <c r="J14" s="47"/>
      <c r="K14" s="47"/>
      <c r="L14" s="47"/>
      <c r="M14" s="47"/>
      <c r="N14" s="47"/>
      <c r="O14" s="47"/>
      <c r="P14" s="47"/>
      <c r="Q14" s="47"/>
    </row>
    <row r="15" ht="21" customHeight="1" spans="1:17">
      <c r="A15" s="99" t="str">
        <f t="shared" ref="A15:A17" si="6">"      "&amp;"一般公用经费"</f>
        <v>      一般公用经费</v>
      </c>
      <c r="B15" s="100" t="s">
        <v>863</v>
      </c>
      <c r="C15" s="100" t="str">
        <f t="shared" ref="C15:C21" si="7">"A05040101"&amp;"  "&amp;"复印纸"</f>
        <v>A05040101  复印纸</v>
      </c>
      <c r="D15" s="126" t="s">
        <v>858</v>
      </c>
      <c r="E15" s="127">
        <v>1</v>
      </c>
      <c r="F15" s="25">
        <v>20000</v>
      </c>
      <c r="G15" s="47">
        <v>20000</v>
      </c>
      <c r="H15" s="47">
        <v>20000</v>
      </c>
      <c r="I15" s="47"/>
      <c r="J15" s="47"/>
      <c r="K15" s="47"/>
      <c r="L15" s="47"/>
      <c r="M15" s="47"/>
      <c r="N15" s="47"/>
      <c r="O15" s="47"/>
      <c r="P15" s="47"/>
      <c r="Q15" s="47"/>
    </row>
    <row r="16" ht="21" customHeight="1" spans="1:17">
      <c r="A16" s="125" t="s">
        <v>70</v>
      </c>
      <c r="B16" s="28"/>
      <c r="C16" s="28"/>
      <c r="D16" s="28"/>
      <c r="E16" s="28"/>
      <c r="F16" s="124">
        <v>2000</v>
      </c>
      <c r="G16" s="47">
        <v>2000</v>
      </c>
      <c r="H16" s="47">
        <v>2000</v>
      </c>
      <c r="I16" s="47"/>
      <c r="J16" s="47"/>
      <c r="K16" s="47"/>
      <c r="L16" s="47"/>
      <c r="M16" s="47"/>
      <c r="N16" s="47"/>
      <c r="O16" s="47"/>
      <c r="P16" s="47"/>
      <c r="Q16" s="47"/>
    </row>
    <row r="17" ht="21" customHeight="1" spans="1:17">
      <c r="A17" s="99" t="str">
        <f t="shared" si="6"/>
        <v>      一般公用经费</v>
      </c>
      <c r="B17" s="100" t="s">
        <v>863</v>
      </c>
      <c r="C17" s="100" t="str">
        <f t="shared" si="7"/>
        <v>A05040101  复印纸</v>
      </c>
      <c r="D17" s="126" t="s">
        <v>858</v>
      </c>
      <c r="E17" s="127">
        <v>1</v>
      </c>
      <c r="F17" s="25">
        <v>2000</v>
      </c>
      <c r="G17" s="47">
        <v>2000</v>
      </c>
      <c r="H17" s="47">
        <v>2000</v>
      </c>
      <c r="I17" s="47"/>
      <c r="J17" s="47"/>
      <c r="K17" s="47"/>
      <c r="L17" s="47"/>
      <c r="M17" s="47"/>
      <c r="N17" s="47"/>
      <c r="O17" s="47"/>
      <c r="P17" s="47"/>
      <c r="Q17" s="47"/>
    </row>
    <row r="18" ht="21" customHeight="1" spans="1:17">
      <c r="A18" s="125" t="s">
        <v>72</v>
      </c>
      <c r="B18" s="28"/>
      <c r="C18" s="28"/>
      <c r="D18" s="28"/>
      <c r="E18" s="28"/>
      <c r="F18" s="124">
        <v>5030032</v>
      </c>
      <c r="G18" s="47">
        <v>5063032</v>
      </c>
      <c r="H18" s="47">
        <v>1242032</v>
      </c>
      <c r="I18" s="47">
        <v>1620000</v>
      </c>
      <c r="J18" s="47"/>
      <c r="K18" s="47"/>
      <c r="L18" s="47">
        <v>2201000</v>
      </c>
      <c r="M18" s="47">
        <v>2183000</v>
      </c>
      <c r="N18" s="47"/>
      <c r="O18" s="47"/>
      <c r="P18" s="47"/>
      <c r="Q18" s="47">
        <v>18000</v>
      </c>
    </row>
    <row r="19" ht="21" customHeight="1" spans="1:17">
      <c r="A19" s="99" t="str">
        <f t="shared" si="1"/>
        <v>      物业管理费</v>
      </c>
      <c r="B19" s="100" t="s">
        <v>291</v>
      </c>
      <c r="C19" s="100" t="str">
        <f t="shared" si="2"/>
        <v>C21040001  物业管理服务</v>
      </c>
      <c r="D19" s="126" t="s">
        <v>673</v>
      </c>
      <c r="E19" s="127">
        <v>1</v>
      </c>
      <c r="F19" s="25">
        <v>1216032</v>
      </c>
      <c r="G19" s="47">
        <v>1216032</v>
      </c>
      <c r="H19" s="47">
        <v>1216032</v>
      </c>
      <c r="I19" s="47"/>
      <c r="J19" s="47"/>
      <c r="K19" s="47"/>
      <c r="L19" s="47"/>
      <c r="M19" s="47"/>
      <c r="N19" s="47"/>
      <c r="O19" s="47"/>
      <c r="P19" s="47"/>
      <c r="Q19" s="47"/>
    </row>
    <row r="20" ht="34" customHeight="1" spans="1:17">
      <c r="A20" s="99" t="str">
        <f t="shared" ref="A20:A22" si="8">"      "&amp;"玉溪市社会福利服务中心单位自有专项资金"</f>
        <v>      玉溪市社会福利服务中心单位自有专项资金</v>
      </c>
      <c r="B20" s="100" t="s">
        <v>864</v>
      </c>
      <c r="C20" s="100" t="str">
        <f>"C23140000"&amp;"  "&amp;"零售服务"</f>
        <v>C23140000  零售服务</v>
      </c>
      <c r="D20" s="126" t="s">
        <v>860</v>
      </c>
      <c r="E20" s="127">
        <v>1</v>
      </c>
      <c r="F20" s="25">
        <v>2088000</v>
      </c>
      <c r="G20" s="47">
        <v>2088000</v>
      </c>
      <c r="H20" s="47"/>
      <c r="I20" s="47"/>
      <c r="J20" s="47"/>
      <c r="K20" s="47"/>
      <c r="L20" s="47">
        <v>2088000</v>
      </c>
      <c r="M20" s="47">
        <v>2088000</v>
      </c>
      <c r="N20" s="47"/>
      <c r="O20" s="47"/>
      <c r="P20" s="47"/>
      <c r="Q20" s="47"/>
    </row>
    <row r="21" ht="34" customHeight="1" spans="1:17">
      <c r="A21" s="99" t="str">
        <f t="shared" si="8"/>
        <v>      玉溪市社会福利服务中心单位自有专项资金</v>
      </c>
      <c r="B21" s="100" t="s">
        <v>863</v>
      </c>
      <c r="C21" s="100" t="str">
        <f t="shared" si="7"/>
        <v>A05040101  复印纸</v>
      </c>
      <c r="D21" s="126" t="s">
        <v>860</v>
      </c>
      <c r="E21" s="127">
        <v>1</v>
      </c>
      <c r="F21" s="25">
        <v>95000</v>
      </c>
      <c r="G21" s="47">
        <v>95000</v>
      </c>
      <c r="H21" s="47"/>
      <c r="I21" s="47"/>
      <c r="J21" s="47"/>
      <c r="K21" s="47"/>
      <c r="L21" s="47">
        <v>95000</v>
      </c>
      <c r="M21" s="47">
        <v>95000</v>
      </c>
      <c r="N21" s="47"/>
      <c r="O21" s="47"/>
      <c r="P21" s="47"/>
      <c r="Q21" s="47"/>
    </row>
    <row r="22" ht="34" customHeight="1" spans="1:17">
      <c r="A22" s="99" t="str">
        <f t="shared" si="8"/>
        <v>      玉溪市社会福利服务中心单位自有专项资金</v>
      </c>
      <c r="B22" s="100" t="s">
        <v>865</v>
      </c>
      <c r="C22" s="100" t="str">
        <f t="shared" ref="C22:C23" si="9">"A02061804"&amp;"  "&amp;"空调机"</f>
        <v>A02061804  空调机</v>
      </c>
      <c r="D22" s="126" t="s">
        <v>866</v>
      </c>
      <c r="E22" s="127">
        <v>2</v>
      </c>
      <c r="F22" s="25"/>
      <c r="G22" s="47">
        <v>18000</v>
      </c>
      <c r="H22" s="47"/>
      <c r="I22" s="47"/>
      <c r="J22" s="47"/>
      <c r="K22" s="47"/>
      <c r="L22" s="47">
        <v>18000</v>
      </c>
      <c r="M22" s="47"/>
      <c r="N22" s="47"/>
      <c r="O22" s="47"/>
      <c r="P22" s="47"/>
      <c r="Q22" s="47">
        <v>18000</v>
      </c>
    </row>
    <row r="23" ht="34" customHeight="1" spans="1:17">
      <c r="A23" s="99" t="str">
        <f t="shared" ref="A23:A24" si="10">"      "&amp;"福彩公益金玉溪市老年养护院综合楼建设运营项目补助经费"</f>
        <v>      福彩公益金玉溪市老年养护院综合楼建设运营项目补助经费</v>
      </c>
      <c r="B23" s="100" t="s">
        <v>865</v>
      </c>
      <c r="C23" s="100" t="str">
        <f t="shared" si="9"/>
        <v>A02061804  空调机</v>
      </c>
      <c r="D23" s="126" t="s">
        <v>860</v>
      </c>
      <c r="E23" s="127">
        <v>1</v>
      </c>
      <c r="F23" s="25"/>
      <c r="G23" s="47">
        <v>15000</v>
      </c>
      <c r="H23" s="47"/>
      <c r="I23" s="47">
        <v>15000</v>
      </c>
      <c r="J23" s="47"/>
      <c r="K23" s="47"/>
      <c r="L23" s="47"/>
      <c r="M23" s="47"/>
      <c r="N23" s="47"/>
      <c r="O23" s="47"/>
      <c r="P23" s="47"/>
      <c r="Q23" s="47"/>
    </row>
    <row r="24" ht="34" customHeight="1" spans="1:17">
      <c r="A24" s="99" t="str">
        <f t="shared" si="10"/>
        <v>      福彩公益金玉溪市老年养护院综合楼建设运营项目补助经费</v>
      </c>
      <c r="B24" s="100" t="s">
        <v>867</v>
      </c>
      <c r="C24" s="100" t="str">
        <f>"A05010000"&amp;"  "&amp;"家具"</f>
        <v>A05010000  家具</v>
      </c>
      <c r="D24" s="126" t="s">
        <v>860</v>
      </c>
      <c r="E24" s="127">
        <v>1</v>
      </c>
      <c r="F24" s="25">
        <v>1605000</v>
      </c>
      <c r="G24" s="47">
        <v>1605000</v>
      </c>
      <c r="H24" s="47"/>
      <c r="I24" s="47">
        <v>1605000</v>
      </c>
      <c r="J24" s="47"/>
      <c r="K24" s="47"/>
      <c r="L24" s="47"/>
      <c r="M24" s="47"/>
      <c r="N24" s="47"/>
      <c r="O24" s="47"/>
      <c r="P24" s="47"/>
      <c r="Q24" s="47"/>
    </row>
    <row r="25" ht="21" customHeight="1" spans="1:17">
      <c r="A25" s="99" t="str">
        <f t="shared" si="3"/>
        <v>      公车购置及运维费</v>
      </c>
      <c r="B25" s="100" t="s">
        <v>868</v>
      </c>
      <c r="C25" s="100" t="str">
        <f t="shared" si="4"/>
        <v>C1804010201  机动车保险服务</v>
      </c>
      <c r="D25" s="126" t="s">
        <v>673</v>
      </c>
      <c r="E25" s="127">
        <v>1</v>
      </c>
      <c r="F25" s="25">
        <v>8000</v>
      </c>
      <c r="G25" s="47">
        <v>8000</v>
      </c>
      <c r="H25" s="47">
        <v>8000</v>
      </c>
      <c r="I25" s="47"/>
      <c r="J25" s="47"/>
      <c r="K25" s="47"/>
      <c r="L25" s="47"/>
      <c r="M25" s="47"/>
      <c r="N25" s="47"/>
      <c r="O25" s="47"/>
      <c r="P25" s="47"/>
      <c r="Q25" s="47"/>
    </row>
    <row r="26" ht="21" customHeight="1" spans="1:17">
      <c r="A26" s="99" t="str">
        <f t="shared" si="3"/>
        <v>      公车购置及运维费</v>
      </c>
      <c r="B26" s="100" t="s">
        <v>869</v>
      </c>
      <c r="C26" s="100" t="str">
        <f t="shared" si="5"/>
        <v>C23120301  车辆维修和保养服务</v>
      </c>
      <c r="D26" s="126" t="s">
        <v>673</v>
      </c>
      <c r="E26" s="127">
        <v>1</v>
      </c>
      <c r="F26" s="25">
        <v>10000</v>
      </c>
      <c r="G26" s="47">
        <v>10000</v>
      </c>
      <c r="H26" s="47">
        <v>10000</v>
      </c>
      <c r="I26" s="47"/>
      <c r="J26" s="47"/>
      <c r="K26" s="47"/>
      <c r="L26" s="47"/>
      <c r="M26" s="47"/>
      <c r="N26" s="47"/>
      <c r="O26" s="47"/>
      <c r="P26" s="47"/>
      <c r="Q26" s="47"/>
    </row>
    <row r="27" ht="21" customHeight="1" spans="1:17">
      <c r="A27" s="99" t="str">
        <f t="shared" si="3"/>
        <v>      公车购置及运维费</v>
      </c>
      <c r="B27" s="100" t="s">
        <v>870</v>
      </c>
      <c r="C27" s="100" t="str">
        <f t="shared" si="0"/>
        <v>C23120302  车辆加油、添加燃料服务</v>
      </c>
      <c r="D27" s="126" t="s">
        <v>871</v>
      </c>
      <c r="E27" s="127">
        <v>1</v>
      </c>
      <c r="F27" s="25">
        <v>8000</v>
      </c>
      <c r="G27" s="47">
        <v>8000</v>
      </c>
      <c r="H27" s="47">
        <v>8000</v>
      </c>
      <c r="I27" s="47"/>
      <c r="J27" s="47"/>
      <c r="K27" s="47"/>
      <c r="L27" s="47"/>
      <c r="M27" s="47"/>
      <c r="N27" s="47"/>
      <c r="O27" s="47"/>
      <c r="P27" s="47"/>
      <c r="Q27" s="47"/>
    </row>
    <row r="28" ht="21" customHeight="1" spans="1:17">
      <c r="A28" s="102" t="s">
        <v>472</v>
      </c>
      <c r="B28" s="103"/>
      <c r="C28" s="103"/>
      <c r="D28" s="103"/>
      <c r="E28" s="123"/>
      <c r="F28" s="124">
        <v>5106232</v>
      </c>
      <c r="G28" s="47">
        <v>5139232</v>
      </c>
      <c r="H28" s="47">
        <v>1318232</v>
      </c>
      <c r="I28" s="47">
        <v>1620000</v>
      </c>
      <c r="J28" s="47"/>
      <c r="K28" s="47"/>
      <c r="L28" s="47">
        <v>2201000</v>
      </c>
      <c r="M28" s="47">
        <v>2183000</v>
      </c>
      <c r="N28" s="47"/>
      <c r="O28" s="47"/>
      <c r="P28" s="47"/>
      <c r="Q28" s="47">
        <v>18000</v>
      </c>
    </row>
  </sheetData>
  <mergeCells count="17">
    <mergeCell ref="A2:Q2"/>
    <mergeCell ref="A3:Q3"/>
    <mergeCell ref="A4:E4"/>
    <mergeCell ref="G5:Q5"/>
    <mergeCell ref="L6:Q6"/>
    <mergeCell ref="A28:E2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8"/>
  <sheetViews>
    <sheetView showZeros="0" workbookViewId="0">
      <pane ySplit="1" topLeftCell="A2" activePane="bottomLeft" state="frozen"/>
      <selection/>
      <selection pane="bottomLeft" activeCell="D22" sqref="D22"/>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4" t="s">
        <v>872</v>
      </c>
      <c r="B2" s="84"/>
      <c r="C2" s="84"/>
      <c r="D2" s="84"/>
      <c r="E2" s="84"/>
      <c r="F2" s="84"/>
      <c r="G2" s="84"/>
      <c r="H2" s="85"/>
      <c r="I2" s="84"/>
      <c r="J2" s="84"/>
      <c r="K2" s="84"/>
      <c r="L2" s="105"/>
      <c r="M2" s="85"/>
      <c r="N2" s="106"/>
    </row>
    <row r="3" ht="27.75" customHeight="1" spans="1:14">
      <c r="A3" s="76" t="s">
        <v>873</v>
      </c>
      <c r="B3" s="86"/>
      <c r="C3" s="86"/>
      <c r="D3" s="86"/>
      <c r="E3" s="86"/>
      <c r="F3" s="86"/>
      <c r="G3" s="86"/>
      <c r="H3" s="87"/>
      <c r="I3" s="86"/>
      <c r="J3" s="86"/>
      <c r="K3" s="86"/>
      <c r="L3" s="107"/>
      <c r="M3" s="87"/>
      <c r="N3" s="86"/>
    </row>
    <row r="4" ht="18.75" customHeight="1" spans="1:14">
      <c r="A4" s="77" t="s">
        <v>2</v>
      </c>
      <c r="B4" s="78"/>
      <c r="C4" s="78"/>
      <c r="D4" s="78"/>
      <c r="E4" s="78"/>
      <c r="F4" s="78"/>
      <c r="G4" s="78"/>
      <c r="H4" s="88"/>
      <c r="I4" s="80"/>
      <c r="J4" s="80"/>
      <c r="K4" s="80"/>
      <c r="L4" s="83"/>
      <c r="M4" s="108"/>
      <c r="N4" s="109" t="s">
        <v>3</v>
      </c>
    </row>
    <row r="5" ht="15.75" customHeight="1" spans="1:14">
      <c r="A5" s="89" t="s">
        <v>847</v>
      </c>
      <c r="B5" s="90" t="s">
        <v>874</v>
      </c>
      <c r="C5" s="90" t="s">
        <v>875</v>
      </c>
      <c r="D5" s="91" t="s">
        <v>175</v>
      </c>
      <c r="E5" s="91"/>
      <c r="F5" s="91"/>
      <c r="G5" s="91"/>
      <c r="H5" s="92"/>
      <c r="I5" s="91"/>
      <c r="J5" s="91"/>
      <c r="K5" s="91"/>
      <c r="L5" s="110"/>
      <c r="M5" s="92"/>
      <c r="N5" s="111"/>
    </row>
    <row r="6" ht="17.25" customHeight="1" spans="1:14">
      <c r="A6" s="93"/>
      <c r="B6" s="94"/>
      <c r="C6" s="94"/>
      <c r="D6" s="94" t="s">
        <v>31</v>
      </c>
      <c r="E6" s="94" t="s">
        <v>34</v>
      </c>
      <c r="F6" s="94" t="s">
        <v>853</v>
      </c>
      <c r="G6" s="94" t="s">
        <v>854</v>
      </c>
      <c r="H6" s="95" t="s">
        <v>855</v>
      </c>
      <c r="I6" s="112" t="s">
        <v>856</v>
      </c>
      <c r="J6" s="112"/>
      <c r="K6" s="112"/>
      <c r="L6" s="113"/>
      <c r="M6" s="114"/>
      <c r="N6" s="97"/>
    </row>
    <row r="7" ht="54" customHeight="1" spans="1:14">
      <c r="A7" s="96"/>
      <c r="B7" s="97"/>
      <c r="C7" s="97"/>
      <c r="D7" s="97"/>
      <c r="E7" s="97"/>
      <c r="F7" s="97"/>
      <c r="G7" s="97"/>
      <c r="H7" s="98"/>
      <c r="I7" s="97" t="s">
        <v>33</v>
      </c>
      <c r="J7" s="97" t="s">
        <v>40</v>
      </c>
      <c r="K7" s="97" t="s">
        <v>182</v>
      </c>
      <c r="L7" s="115" t="s">
        <v>42</v>
      </c>
      <c r="M7" s="98" t="s">
        <v>43</v>
      </c>
      <c r="N7" s="97" t="s">
        <v>44</v>
      </c>
    </row>
    <row r="8" ht="15" customHeight="1" spans="1:14">
      <c r="A8" s="96">
        <v>1</v>
      </c>
      <c r="B8" s="97">
        <v>2</v>
      </c>
      <c r="C8" s="97">
        <v>3</v>
      </c>
      <c r="D8" s="98">
        <v>4</v>
      </c>
      <c r="E8" s="98">
        <v>5</v>
      </c>
      <c r="F8" s="98">
        <v>6</v>
      </c>
      <c r="G8" s="98">
        <v>7</v>
      </c>
      <c r="H8" s="98">
        <v>8</v>
      </c>
      <c r="I8" s="98">
        <v>9</v>
      </c>
      <c r="J8" s="98">
        <v>10</v>
      </c>
      <c r="K8" s="98">
        <v>11</v>
      </c>
      <c r="L8" s="98">
        <v>12</v>
      </c>
      <c r="M8" s="98">
        <v>13</v>
      </c>
      <c r="N8" s="98">
        <v>14</v>
      </c>
    </row>
    <row r="9" ht="21" customHeight="1" spans="1:14">
      <c r="A9" s="99" t="s">
        <v>65</v>
      </c>
      <c r="B9" s="100"/>
      <c r="C9" s="100"/>
      <c r="D9" s="47">
        <v>407500</v>
      </c>
      <c r="E9" s="47">
        <v>407500</v>
      </c>
      <c r="F9" s="47"/>
      <c r="G9" s="47"/>
      <c r="H9" s="47"/>
      <c r="I9" s="47"/>
      <c r="J9" s="47"/>
      <c r="K9" s="47"/>
      <c r="L9" s="47"/>
      <c r="M9" s="47"/>
      <c r="N9" s="47"/>
    </row>
    <row r="10" ht="21" customHeight="1" spans="1:14">
      <c r="A10" s="101" t="s">
        <v>65</v>
      </c>
      <c r="B10" s="100"/>
      <c r="C10" s="100"/>
      <c r="D10" s="47">
        <v>407500</v>
      </c>
      <c r="E10" s="47">
        <v>407500</v>
      </c>
      <c r="F10" s="47"/>
      <c r="G10" s="47"/>
      <c r="H10" s="47"/>
      <c r="I10" s="47"/>
      <c r="J10" s="47"/>
      <c r="K10" s="47"/>
      <c r="L10" s="47"/>
      <c r="M10" s="47"/>
      <c r="N10" s="47"/>
    </row>
    <row r="11" ht="42" customHeight="1" spans="1:14">
      <c r="A11" s="99" t="str">
        <f>"    "&amp;"社会组织法人变更、注销清算审计项目补助经费"</f>
        <v>    社会组织法人变更、注销清算审计项目补助经费</v>
      </c>
      <c r="B11" s="100" t="s">
        <v>876</v>
      </c>
      <c r="C11" s="100" t="s">
        <v>877</v>
      </c>
      <c r="D11" s="47">
        <v>150000</v>
      </c>
      <c r="E11" s="47">
        <v>150000</v>
      </c>
      <c r="F11" s="47"/>
      <c r="G11" s="47"/>
      <c r="H11" s="47"/>
      <c r="I11" s="47"/>
      <c r="J11" s="47"/>
      <c r="K11" s="47"/>
      <c r="L11" s="47"/>
      <c r="M11" s="47"/>
      <c r="N11" s="47"/>
    </row>
    <row r="12" ht="21" customHeight="1" spans="1:14">
      <c r="A12" s="99" t="str">
        <f>"    "&amp;"机关后勤购买服务经费"</f>
        <v>    机关后勤购买服务经费</v>
      </c>
      <c r="B12" s="100" t="s">
        <v>878</v>
      </c>
      <c r="C12" s="100" t="s">
        <v>879</v>
      </c>
      <c r="D12" s="47">
        <v>138000</v>
      </c>
      <c r="E12" s="47">
        <v>138000</v>
      </c>
      <c r="F12" s="47"/>
      <c r="G12" s="47"/>
      <c r="H12" s="47"/>
      <c r="I12" s="47"/>
      <c r="J12" s="47"/>
      <c r="K12" s="47"/>
      <c r="L12" s="47"/>
      <c r="M12" s="47"/>
      <c r="N12" s="47"/>
    </row>
    <row r="13" ht="21" customHeight="1" spans="1:14">
      <c r="A13" s="99" t="str">
        <f t="shared" ref="A13:A17" si="0">"    "&amp;"工作业务经费"</f>
        <v>    工作业务经费</v>
      </c>
      <c r="B13" s="100" t="s">
        <v>880</v>
      </c>
      <c r="C13" s="100" t="s">
        <v>881</v>
      </c>
      <c r="D13" s="47">
        <v>25000</v>
      </c>
      <c r="E13" s="47">
        <v>25000</v>
      </c>
      <c r="F13" s="47"/>
      <c r="G13" s="47"/>
      <c r="H13" s="47"/>
      <c r="I13" s="47"/>
      <c r="J13" s="47"/>
      <c r="K13" s="47"/>
      <c r="L13" s="47"/>
      <c r="M13" s="47"/>
      <c r="N13" s="47"/>
    </row>
    <row r="14" ht="21" customHeight="1" spans="1:14">
      <c r="A14" s="99" t="str">
        <f t="shared" si="0"/>
        <v>    工作业务经费</v>
      </c>
      <c r="B14" s="100" t="s">
        <v>882</v>
      </c>
      <c r="C14" s="100" t="s">
        <v>883</v>
      </c>
      <c r="D14" s="47">
        <v>30000</v>
      </c>
      <c r="E14" s="47">
        <v>30000</v>
      </c>
      <c r="F14" s="47"/>
      <c r="G14" s="47"/>
      <c r="H14" s="47"/>
      <c r="I14" s="47"/>
      <c r="J14" s="47"/>
      <c r="K14" s="47"/>
      <c r="L14" s="47"/>
      <c r="M14" s="47"/>
      <c r="N14" s="47"/>
    </row>
    <row r="15" ht="21" customHeight="1" spans="1:14">
      <c r="A15" s="99" t="str">
        <f t="shared" si="0"/>
        <v>    工作业务经费</v>
      </c>
      <c r="B15" s="100" t="s">
        <v>884</v>
      </c>
      <c r="C15" s="100" t="s">
        <v>885</v>
      </c>
      <c r="D15" s="47">
        <v>4500</v>
      </c>
      <c r="E15" s="47">
        <v>4500</v>
      </c>
      <c r="F15" s="47"/>
      <c r="G15" s="47"/>
      <c r="H15" s="47"/>
      <c r="I15" s="47"/>
      <c r="J15" s="47"/>
      <c r="K15" s="47"/>
      <c r="L15" s="47"/>
      <c r="M15" s="47"/>
      <c r="N15" s="47"/>
    </row>
    <row r="16" ht="21" customHeight="1" spans="1:14">
      <c r="A16" s="99" t="str">
        <f t="shared" si="0"/>
        <v>    工作业务经费</v>
      </c>
      <c r="B16" s="100" t="s">
        <v>886</v>
      </c>
      <c r="C16" s="100" t="s">
        <v>887</v>
      </c>
      <c r="D16" s="47">
        <v>30000</v>
      </c>
      <c r="E16" s="47">
        <v>30000</v>
      </c>
      <c r="F16" s="47"/>
      <c r="G16" s="47"/>
      <c r="H16" s="47"/>
      <c r="I16" s="47"/>
      <c r="J16" s="47"/>
      <c r="K16" s="47"/>
      <c r="L16" s="47"/>
      <c r="M16" s="47"/>
      <c r="N16" s="47"/>
    </row>
    <row r="17" ht="21" customHeight="1" spans="1:14">
      <c r="A17" s="99" t="str">
        <f t="shared" si="0"/>
        <v>    工作业务经费</v>
      </c>
      <c r="B17" s="100" t="s">
        <v>888</v>
      </c>
      <c r="C17" s="100" t="s">
        <v>889</v>
      </c>
      <c r="D17" s="47">
        <v>30000</v>
      </c>
      <c r="E17" s="47">
        <v>30000</v>
      </c>
      <c r="F17" s="47"/>
      <c r="G17" s="47"/>
      <c r="H17" s="47"/>
      <c r="I17" s="47"/>
      <c r="J17" s="47"/>
      <c r="K17" s="47"/>
      <c r="L17" s="47"/>
      <c r="M17" s="47"/>
      <c r="N17" s="47"/>
    </row>
    <row r="18" ht="21" customHeight="1" spans="1:14">
      <c r="A18" s="102" t="s">
        <v>472</v>
      </c>
      <c r="B18" s="103"/>
      <c r="C18" s="104"/>
      <c r="D18" s="47">
        <v>407500</v>
      </c>
      <c r="E18" s="47">
        <v>407500</v>
      </c>
      <c r="F18" s="47"/>
      <c r="G18" s="47"/>
      <c r="H18" s="47"/>
      <c r="I18" s="47"/>
      <c r="J18" s="47"/>
      <c r="K18" s="47"/>
      <c r="L18" s="47"/>
      <c r="M18" s="47"/>
      <c r="N18" s="47"/>
    </row>
  </sheetData>
  <mergeCells count="14">
    <mergeCell ref="A2:N2"/>
    <mergeCell ref="A3:N3"/>
    <mergeCell ref="A4:C4"/>
    <mergeCell ref="D5:N5"/>
    <mergeCell ref="I6:N6"/>
    <mergeCell ref="A18:C18"/>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9"/>
  <sheetViews>
    <sheetView showZeros="0" workbookViewId="0">
      <pane ySplit="1" topLeftCell="A2" activePane="bottomLeft" state="frozen"/>
      <selection/>
      <selection pane="bottomLeft" activeCell="E30" sqref="E30"/>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2" t="s">
        <v>890</v>
      </c>
      <c r="B1" s="32"/>
      <c r="C1" s="32"/>
      <c r="D1" s="32"/>
      <c r="E1" s="32"/>
      <c r="F1" s="32"/>
      <c r="G1" s="32"/>
      <c r="H1" s="32"/>
      <c r="I1" s="32"/>
      <c r="J1" s="32"/>
      <c r="K1" s="32"/>
      <c r="L1" s="32"/>
      <c r="M1" s="32"/>
      <c r="N1" s="51"/>
    </row>
    <row r="2" ht="27.75" customHeight="1" spans="1:14">
      <c r="A2" s="76" t="s">
        <v>891</v>
      </c>
      <c r="B2" s="34"/>
      <c r="C2" s="34"/>
      <c r="D2" s="34"/>
      <c r="E2" s="34"/>
      <c r="F2" s="34"/>
      <c r="G2" s="34"/>
      <c r="H2" s="34"/>
      <c r="I2" s="34"/>
      <c r="J2" s="34"/>
      <c r="K2" s="34"/>
      <c r="L2" s="34"/>
      <c r="M2" s="34"/>
      <c r="N2" s="34"/>
    </row>
    <row r="3" ht="18" customHeight="1" spans="1:14">
      <c r="A3" s="77" t="s">
        <v>2</v>
      </c>
      <c r="B3" s="78"/>
      <c r="C3" s="78"/>
      <c r="D3" s="79"/>
      <c r="E3" s="80"/>
      <c r="F3" s="80"/>
      <c r="G3" s="80"/>
      <c r="H3" s="80"/>
      <c r="I3" s="80"/>
      <c r="N3" s="83" t="s">
        <v>3</v>
      </c>
    </row>
    <row r="4" ht="19.5" customHeight="1" spans="1:14">
      <c r="A4" s="37" t="s">
        <v>892</v>
      </c>
      <c r="B4" s="53" t="s">
        <v>175</v>
      </c>
      <c r="C4" s="54"/>
      <c r="D4" s="54"/>
      <c r="E4" s="81" t="s">
        <v>893</v>
      </c>
      <c r="F4" s="81"/>
      <c r="G4" s="81"/>
      <c r="H4" s="81"/>
      <c r="I4" s="81"/>
      <c r="J4" s="81"/>
      <c r="K4" s="81"/>
      <c r="L4" s="81"/>
      <c r="M4" s="81"/>
      <c r="N4" s="81"/>
    </row>
    <row r="5" ht="40.5" customHeight="1" spans="1:14">
      <c r="A5" s="43"/>
      <c r="B5" s="40" t="s">
        <v>31</v>
      </c>
      <c r="C5" s="36" t="s">
        <v>34</v>
      </c>
      <c r="D5" s="82" t="s">
        <v>894</v>
      </c>
      <c r="E5" s="44" t="s">
        <v>895</v>
      </c>
      <c r="F5" s="44" t="s">
        <v>896</v>
      </c>
      <c r="G5" s="44" t="s">
        <v>897</v>
      </c>
      <c r="H5" s="44" t="s">
        <v>898</v>
      </c>
      <c r="I5" s="44" t="s">
        <v>899</v>
      </c>
      <c r="J5" s="44" t="s">
        <v>900</v>
      </c>
      <c r="K5" s="44" t="s">
        <v>901</v>
      </c>
      <c r="L5" s="44" t="s">
        <v>902</v>
      </c>
      <c r="M5" s="44" t="s">
        <v>903</v>
      </c>
      <c r="N5" s="44" t="s">
        <v>904</v>
      </c>
    </row>
    <row r="6" ht="19.5" customHeight="1" spans="1:14">
      <c r="A6" s="44">
        <v>1</v>
      </c>
      <c r="B6" s="44">
        <v>2</v>
      </c>
      <c r="C6" s="44">
        <v>3</v>
      </c>
      <c r="D6" s="53">
        <v>4</v>
      </c>
      <c r="E6" s="44">
        <v>5</v>
      </c>
      <c r="F6" s="44">
        <v>6</v>
      </c>
      <c r="G6" s="44">
        <v>7</v>
      </c>
      <c r="H6" s="53">
        <v>8</v>
      </c>
      <c r="I6" s="44">
        <v>9</v>
      </c>
      <c r="J6" s="44">
        <v>10</v>
      </c>
      <c r="K6" s="44">
        <v>11</v>
      </c>
      <c r="L6" s="53">
        <v>12</v>
      </c>
      <c r="M6" s="44">
        <v>13</v>
      </c>
      <c r="N6" s="44">
        <v>14</v>
      </c>
    </row>
    <row r="7" ht="20.25" customHeight="1" spans="1:14">
      <c r="A7" s="45" t="s">
        <v>65</v>
      </c>
      <c r="B7" s="47">
        <v>80867284</v>
      </c>
      <c r="C7" s="47">
        <v>66455784</v>
      </c>
      <c r="D7" s="47">
        <v>14411500</v>
      </c>
      <c r="E7" s="47">
        <v>8577060</v>
      </c>
      <c r="F7" s="47">
        <v>6989572</v>
      </c>
      <c r="G7" s="47">
        <v>8272428</v>
      </c>
      <c r="H7" s="47">
        <v>10121116</v>
      </c>
      <c r="I7" s="47">
        <v>8352672</v>
      </c>
      <c r="J7" s="47">
        <v>8260092</v>
      </c>
      <c r="K7" s="47">
        <v>7939464</v>
      </c>
      <c r="L7" s="47">
        <v>13703924</v>
      </c>
      <c r="M7" s="47">
        <v>8650956</v>
      </c>
      <c r="N7" s="47"/>
    </row>
    <row r="8" ht="20.25" customHeight="1" spans="1:14">
      <c r="A8" s="45" t="s">
        <v>65</v>
      </c>
      <c r="B8" s="47">
        <v>80867284</v>
      </c>
      <c r="C8" s="47">
        <v>66455784</v>
      </c>
      <c r="D8" s="47">
        <v>14411500</v>
      </c>
      <c r="E8" s="47">
        <v>8577060</v>
      </c>
      <c r="F8" s="47">
        <v>6989572</v>
      </c>
      <c r="G8" s="47">
        <v>8272428</v>
      </c>
      <c r="H8" s="47">
        <v>10121116</v>
      </c>
      <c r="I8" s="47">
        <v>8352672</v>
      </c>
      <c r="J8" s="47">
        <v>8260092</v>
      </c>
      <c r="K8" s="47">
        <v>7939464</v>
      </c>
      <c r="L8" s="47">
        <v>13703924</v>
      </c>
      <c r="M8" s="47">
        <v>8650956</v>
      </c>
      <c r="N8" s="47"/>
    </row>
    <row r="9" ht="20.25" customHeight="1" spans="1:14">
      <c r="A9" s="45" t="str">
        <f>"      "&amp;"市级城乡困难群众救助补助资金"</f>
        <v>      市级城乡困难群众救助补助资金</v>
      </c>
      <c r="B9" s="47">
        <v>48679200</v>
      </c>
      <c r="C9" s="47">
        <v>48679200</v>
      </c>
      <c r="D9" s="47"/>
      <c r="E9" s="47">
        <v>4181040</v>
      </c>
      <c r="F9" s="47">
        <v>3698240</v>
      </c>
      <c r="G9" s="47">
        <v>5010160</v>
      </c>
      <c r="H9" s="47">
        <v>5525520</v>
      </c>
      <c r="I9" s="47">
        <v>5689360</v>
      </c>
      <c r="J9" s="47">
        <v>5646480</v>
      </c>
      <c r="K9" s="47">
        <v>4707840</v>
      </c>
      <c r="L9" s="47">
        <v>9062800</v>
      </c>
      <c r="M9" s="47">
        <v>5157760</v>
      </c>
      <c r="N9" s="47"/>
    </row>
    <row r="10" ht="20.25" customHeight="1" spans="1:14">
      <c r="A10" s="45" t="str">
        <f>"      "&amp;"六十年代精简退职人员生活困难补助经费"</f>
        <v>      六十年代精简退职人员生活困难补助经费</v>
      </c>
      <c r="B10" s="47">
        <v>135000</v>
      </c>
      <c r="C10" s="47">
        <v>135000</v>
      </c>
      <c r="D10" s="47"/>
      <c r="E10" s="47">
        <v>30000</v>
      </c>
      <c r="F10" s="47">
        <v>25000</v>
      </c>
      <c r="G10" s="47">
        <v>5000</v>
      </c>
      <c r="H10" s="47">
        <v>25000</v>
      </c>
      <c r="I10" s="47">
        <v>5000</v>
      </c>
      <c r="J10" s="47">
        <v>15000</v>
      </c>
      <c r="K10" s="47">
        <v>15000</v>
      </c>
      <c r="L10" s="47">
        <v>10000</v>
      </c>
      <c r="M10" s="47">
        <v>5000</v>
      </c>
      <c r="N10" s="47"/>
    </row>
    <row r="11" ht="20.25" customHeight="1" spans="1:14">
      <c r="A11" s="45" t="str">
        <f>"      "&amp;"老年人福利补贴经费"</f>
        <v>      老年人福利补贴经费</v>
      </c>
      <c r="B11" s="47">
        <v>8675700</v>
      </c>
      <c r="C11" s="47">
        <v>8675700</v>
      </c>
      <c r="D11" s="47"/>
      <c r="E11" s="47">
        <v>1932500</v>
      </c>
      <c r="F11" s="47">
        <v>1040800</v>
      </c>
      <c r="G11" s="47">
        <v>645600</v>
      </c>
      <c r="H11" s="47">
        <v>1216000</v>
      </c>
      <c r="I11" s="47">
        <v>751200</v>
      </c>
      <c r="J11" s="47">
        <v>689100</v>
      </c>
      <c r="K11" s="47">
        <v>679900</v>
      </c>
      <c r="L11" s="47">
        <v>980100</v>
      </c>
      <c r="M11" s="47">
        <v>740500</v>
      </c>
      <c r="N11" s="47"/>
    </row>
    <row r="12" ht="20.25" customHeight="1" spans="1:14">
      <c r="A12" s="45" t="str">
        <f>"      "&amp;"春节送温暖活动经费"</f>
        <v>      春节送温暖活动经费</v>
      </c>
      <c r="B12" s="47">
        <v>90000</v>
      </c>
      <c r="C12" s="47">
        <v>90000</v>
      </c>
      <c r="D12" s="47"/>
      <c r="E12" s="47">
        <v>10000</v>
      </c>
      <c r="F12" s="47">
        <v>10000</v>
      </c>
      <c r="G12" s="47">
        <v>10000</v>
      </c>
      <c r="H12" s="47">
        <v>10000</v>
      </c>
      <c r="I12" s="47">
        <v>10000</v>
      </c>
      <c r="J12" s="47">
        <v>10000</v>
      </c>
      <c r="K12" s="47">
        <v>10000</v>
      </c>
      <c r="L12" s="47">
        <v>10000</v>
      </c>
      <c r="M12" s="47">
        <v>10000</v>
      </c>
      <c r="N12" s="47"/>
    </row>
    <row r="13" ht="20.25" customHeight="1" spans="1:14">
      <c r="A13" s="45" t="str">
        <f>"      "&amp;"公办养老服务机构运营维护补助资金"</f>
        <v>      公办养老服务机构运营维护补助资金</v>
      </c>
      <c r="B13" s="47">
        <v>2000000</v>
      </c>
      <c r="C13" s="47">
        <v>2000000</v>
      </c>
      <c r="D13" s="47"/>
      <c r="E13" s="47">
        <v>50000</v>
      </c>
      <c r="F13" s="47">
        <v>290000</v>
      </c>
      <c r="G13" s="47">
        <v>230000</v>
      </c>
      <c r="H13" s="47">
        <v>160000</v>
      </c>
      <c r="I13" s="47">
        <v>180000</v>
      </c>
      <c r="J13" s="47">
        <v>270000</v>
      </c>
      <c r="K13" s="47">
        <v>260000</v>
      </c>
      <c r="L13" s="47">
        <v>360000</v>
      </c>
      <c r="M13" s="47">
        <v>200000</v>
      </c>
      <c r="N13" s="47"/>
    </row>
    <row r="14" ht="20.25" customHeight="1" spans="1:14">
      <c r="A14" s="45" t="str">
        <f>"      "&amp;"市级福彩公益金项目补助资金"</f>
        <v>      市级福彩公益金项目补助资金</v>
      </c>
      <c r="B14" s="47">
        <v>14411500</v>
      </c>
      <c r="C14" s="47"/>
      <c r="D14" s="47">
        <v>14411500</v>
      </c>
      <c r="E14" s="47">
        <v>1450000</v>
      </c>
      <c r="F14" s="47">
        <v>1300000</v>
      </c>
      <c r="G14" s="47">
        <v>1680500</v>
      </c>
      <c r="H14" s="47">
        <v>2230500</v>
      </c>
      <c r="I14" s="47">
        <v>1120000</v>
      </c>
      <c r="J14" s="47">
        <v>1120000</v>
      </c>
      <c r="K14" s="47">
        <v>1530500</v>
      </c>
      <c r="L14" s="47">
        <v>2190000</v>
      </c>
      <c r="M14" s="47">
        <v>1790000</v>
      </c>
      <c r="N14" s="47"/>
    </row>
    <row r="15" ht="20.25" customHeight="1" spans="1:14">
      <c r="A15" s="45" t="str">
        <f>"      "&amp;"残疾人两项补助市级补助资金"</f>
        <v>      残疾人两项补助市级补助资金</v>
      </c>
      <c r="B15" s="47">
        <v>4798884</v>
      </c>
      <c r="C15" s="47">
        <v>4798884</v>
      </c>
      <c r="D15" s="47"/>
      <c r="E15" s="47">
        <v>563520</v>
      </c>
      <c r="F15" s="47">
        <v>479532</v>
      </c>
      <c r="G15" s="47">
        <v>495168</v>
      </c>
      <c r="H15" s="47">
        <v>564096</v>
      </c>
      <c r="I15" s="47">
        <v>386112</v>
      </c>
      <c r="J15" s="47">
        <v>439512</v>
      </c>
      <c r="K15" s="47">
        <v>397224</v>
      </c>
      <c r="L15" s="47">
        <v>960024</v>
      </c>
      <c r="M15" s="47">
        <v>513696</v>
      </c>
      <c r="N15" s="47"/>
    </row>
    <row r="16" ht="20.25" customHeight="1" spans="1:14">
      <c r="A16" s="45" t="str">
        <f>"      "&amp;"（老年人）春节送温暖活动专项补助经费"</f>
        <v>      （老年人）春节送温暖活动专项补助经费</v>
      </c>
      <c r="B16" s="47">
        <v>410000</v>
      </c>
      <c r="C16" s="47">
        <v>410000</v>
      </c>
      <c r="D16" s="47"/>
      <c r="E16" s="47">
        <v>62000</v>
      </c>
      <c r="F16" s="47">
        <v>46000</v>
      </c>
      <c r="G16" s="47">
        <v>44000</v>
      </c>
      <c r="H16" s="47">
        <v>60000</v>
      </c>
      <c r="I16" s="47">
        <v>30000</v>
      </c>
      <c r="J16" s="47">
        <v>20000</v>
      </c>
      <c r="K16" s="47">
        <v>48000</v>
      </c>
      <c r="L16" s="47">
        <v>36000</v>
      </c>
      <c r="M16" s="47">
        <v>64000</v>
      </c>
      <c r="N16" s="47"/>
    </row>
    <row r="17" ht="20.25" customHeight="1" spans="1:14">
      <c r="A17" s="45" t="str">
        <f>"      "&amp;"敬老节慰问专项经费"</f>
        <v>      敬老节慰问专项经费</v>
      </c>
      <c r="B17" s="47">
        <v>950000</v>
      </c>
      <c r="C17" s="47">
        <v>950000</v>
      </c>
      <c r="D17" s="47"/>
      <c r="E17" s="47">
        <v>140000</v>
      </c>
      <c r="F17" s="47">
        <v>100000</v>
      </c>
      <c r="G17" s="47">
        <v>95000</v>
      </c>
      <c r="H17" s="47">
        <v>135000</v>
      </c>
      <c r="I17" s="47">
        <v>60000</v>
      </c>
      <c r="J17" s="47">
        <v>50000</v>
      </c>
      <c r="K17" s="47">
        <v>105000</v>
      </c>
      <c r="L17" s="47">
        <v>95000</v>
      </c>
      <c r="M17" s="47">
        <v>170000</v>
      </c>
      <c r="N17" s="47"/>
    </row>
    <row r="18" ht="20.25" customHeight="1" spans="1:14">
      <c r="A18" s="45" t="str">
        <f>"      "&amp;"特定项目2025019补助资金"</f>
        <v>      特定项目2025019补助资金</v>
      </c>
      <c r="B18" s="47">
        <v>717000</v>
      </c>
      <c r="C18" s="47">
        <v>717000</v>
      </c>
      <c r="D18" s="47"/>
      <c r="E18" s="47">
        <v>158000</v>
      </c>
      <c r="F18" s="47"/>
      <c r="G18" s="47">
        <v>57000</v>
      </c>
      <c r="H18" s="47">
        <v>195000</v>
      </c>
      <c r="I18" s="47">
        <v>121000</v>
      </c>
      <c r="J18" s="47"/>
      <c r="K18" s="47">
        <v>186000</v>
      </c>
      <c r="L18" s="47"/>
      <c r="M18" s="47"/>
      <c r="N18" s="47"/>
    </row>
    <row r="19" ht="20.25" customHeight="1" spans="1:14">
      <c r="A19" s="73" t="s">
        <v>31</v>
      </c>
      <c r="B19" s="47">
        <v>80867284</v>
      </c>
      <c r="C19" s="47">
        <v>66455784</v>
      </c>
      <c r="D19" s="47">
        <v>14411500</v>
      </c>
      <c r="E19" s="47">
        <v>8577060</v>
      </c>
      <c r="F19" s="47">
        <v>6989572</v>
      </c>
      <c r="G19" s="47">
        <v>8272428</v>
      </c>
      <c r="H19" s="47">
        <v>10121116</v>
      </c>
      <c r="I19" s="47">
        <v>8352672</v>
      </c>
      <c r="J19" s="47">
        <v>8260092</v>
      </c>
      <c r="K19" s="47">
        <v>7939464</v>
      </c>
      <c r="L19" s="47">
        <v>13703924</v>
      </c>
      <c r="M19" s="47">
        <v>8650956</v>
      </c>
      <c r="N19" s="47"/>
    </row>
  </sheetData>
  <mergeCells count="6">
    <mergeCell ref="A1:N1"/>
    <mergeCell ref="A2:N2"/>
    <mergeCell ref="A3:I3"/>
    <mergeCell ref="B4:D4"/>
    <mergeCell ref="E4:N4"/>
    <mergeCell ref="A4:A5"/>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
  <sheetViews>
    <sheetView showZeros="0" workbookViewId="0">
      <pane ySplit="1" topLeftCell="A2" activePane="bottomLeft" state="frozen"/>
      <selection/>
      <selection pane="bottomLeft" activeCell="F57" sqref="F57"/>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2" t="s">
        <v>905</v>
      </c>
      <c r="B2" s="32"/>
      <c r="C2" s="32"/>
      <c r="D2" s="32"/>
      <c r="E2" s="32"/>
      <c r="F2" s="32"/>
      <c r="G2" s="32"/>
      <c r="H2" s="32"/>
      <c r="I2" s="32"/>
      <c r="J2" s="51"/>
    </row>
    <row r="3" ht="28.5" customHeight="1" spans="1:10">
      <c r="A3" s="68" t="s">
        <v>906</v>
      </c>
      <c r="B3" s="69"/>
      <c r="C3" s="69"/>
      <c r="D3" s="69"/>
      <c r="E3" s="69"/>
      <c r="F3" s="70"/>
      <c r="G3" s="69"/>
      <c r="H3" s="70"/>
      <c r="I3" s="70"/>
      <c r="J3" s="69"/>
    </row>
    <row r="4" ht="15" customHeight="1" spans="1:1">
      <c r="A4" s="6" t="s">
        <v>2</v>
      </c>
    </row>
    <row r="5" ht="14.25" customHeight="1" spans="1:10">
      <c r="A5" s="71" t="s">
        <v>475</v>
      </c>
      <c r="B5" s="71" t="s">
        <v>476</v>
      </c>
      <c r="C5" s="71" t="s">
        <v>477</v>
      </c>
      <c r="D5" s="71" t="s">
        <v>478</v>
      </c>
      <c r="E5" s="71" t="s">
        <v>479</v>
      </c>
      <c r="F5" s="56" t="s">
        <v>480</v>
      </c>
      <c r="G5" s="71" t="s">
        <v>481</v>
      </c>
      <c r="H5" s="56" t="s">
        <v>482</v>
      </c>
      <c r="I5" s="56" t="s">
        <v>483</v>
      </c>
      <c r="J5" s="71" t="s">
        <v>484</v>
      </c>
    </row>
    <row r="6" ht="14.25" customHeight="1" spans="1:10">
      <c r="A6" s="71">
        <v>1</v>
      </c>
      <c r="B6" s="71">
        <v>2</v>
      </c>
      <c r="C6" s="71">
        <v>3</v>
      </c>
      <c r="D6" s="71">
        <v>4</v>
      </c>
      <c r="E6" s="71">
        <v>5</v>
      </c>
      <c r="F6" s="56">
        <v>6</v>
      </c>
      <c r="G6" s="71">
        <v>7</v>
      </c>
      <c r="H6" s="56">
        <v>8</v>
      </c>
      <c r="I6" s="56">
        <v>9</v>
      </c>
      <c r="J6" s="71">
        <v>10</v>
      </c>
    </row>
    <row r="7" ht="15" customHeight="1" spans="1:10">
      <c r="A7" s="28" t="s">
        <v>65</v>
      </c>
      <c r="B7" s="72"/>
      <c r="C7" s="72"/>
      <c r="D7" s="72"/>
      <c r="E7" s="73"/>
      <c r="F7" s="74"/>
      <c r="G7" s="73"/>
      <c r="H7" s="74"/>
      <c r="I7" s="74"/>
      <c r="J7" s="73"/>
    </row>
    <row r="8" ht="33.75" customHeight="1" spans="1:10">
      <c r="A8" s="75" t="s">
        <v>65</v>
      </c>
      <c r="B8" s="28"/>
      <c r="C8" s="28"/>
      <c r="D8" s="28"/>
      <c r="E8" s="28"/>
      <c r="F8" s="28"/>
      <c r="G8" s="45"/>
      <c r="H8" s="28"/>
      <c r="I8" s="28"/>
      <c r="J8" s="28"/>
    </row>
    <row r="9" ht="33.75" customHeight="1" spans="1:10">
      <c r="A9" s="28" t="s">
        <v>380</v>
      </c>
      <c r="B9" s="28" t="s">
        <v>485</v>
      </c>
      <c r="C9" s="28" t="s">
        <v>486</v>
      </c>
      <c r="D9" s="28" t="s">
        <v>487</v>
      </c>
      <c r="E9" s="28" t="s">
        <v>494</v>
      </c>
      <c r="F9" s="28" t="s">
        <v>489</v>
      </c>
      <c r="G9" s="45" t="s">
        <v>53</v>
      </c>
      <c r="H9" s="28" t="s">
        <v>490</v>
      </c>
      <c r="I9" s="28" t="s">
        <v>491</v>
      </c>
      <c r="J9" s="28" t="s">
        <v>495</v>
      </c>
    </row>
    <row r="10" ht="33.75" customHeight="1" spans="1:10">
      <c r="A10" s="28" t="s">
        <v>380</v>
      </c>
      <c r="B10" s="28" t="s">
        <v>493</v>
      </c>
      <c r="C10" s="28" t="s">
        <v>486</v>
      </c>
      <c r="D10" s="28" t="s">
        <v>487</v>
      </c>
      <c r="E10" s="28" t="s">
        <v>488</v>
      </c>
      <c r="F10" s="28" t="s">
        <v>489</v>
      </c>
      <c r="G10" s="45" t="s">
        <v>53</v>
      </c>
      <c r="H10" s="28" t="s">
        <v>490</v>
      </c>
      <c r="I10" s="28" t="s">
        <v>491</v>
      </c>
      <c r="J10" s="28" t="s">
        <v>492</v>
      </c>
    </row>
    <row r="11" ht="33.75" customHeight="1" spans="1:10">
      <c r="A11" s="28" t="s">
        <v>380</v>
      </c>
      <c r="B11" s="28" t="s">
        <v>493</v>
      </c>
      <c r="C11" s="28" t="s">
        <v>486</v>
      </c>
      <c r="D11" s="28" t="s">
        <v>496</v>
      </c>
      <c r="E11" s="28" t="s">
        <v>497</v>
      </c>
      <c r="F11" s="28" t="s">
        <v>489</v>
      </c>
      <c r="G11" s="45" t="s">
        <v>498</v>
      </c>
      <c r="H11" s="28" t="s">
        <v>499</v>
      </c>
      <c r="I11" s="28" t="s">
        <v>491</v>
      </c>
      <c r="J11" s="28" t="s">
        <v>500</v>
      </c>
    </row>
    <row r="12" ht="33.75" customHeight="1" spans="1:10">
      <c r="A12" s="28" t="s">
        <v>380</v>
      </c>
      <c r="B12" s="28" t="s">
        <v>493</v>
      </c>
      <c r="C12" s="28" t="s">
        <v>501</v>
      </c>
      <c r="D12" s="28" t="s">
        <v>502</v>
      </c>
      <c r="E12" s="28" t="s">
        <v>503</v>
      </c>
      <c r="F12" s="28" t="s">
        <v>504</v>
      </c>
      <c r="G12" s="45" t="s">
        <v>505</v>
      </c>
      <c r="H12" s="28" t="s">
        <v>499</v>
      </c>
      <c r="I12" s="28" t="s">
        <v>491</v>
      </c>
      <c r="J12" s="28" t="s">
        <v>506</v>
      </c>
    </row>
    <row r="13" ht="33.75" customHeight="1" spans="1:10">
      <c r="A13" s="28" t="s">
        <v>380</v>
      </c>
      <c r="B13" s="28" t="s">
        <v>493</v>
      </c>
      <c r="C13" s="28" t="s">
        <v>507</v>
      </c>
      <c r="D13" s="28" t="s">
        <v>508</v>
      </c>
      <c r="E13" s="28" t="s">
        <v>509</v>
      </c>
      <c r="F13" s="28" t="s">
        <v>489</v>
      </c>
      <c r="G13" s="45" t="s">
        <v>510</v>
      </c>
      <c r="H13" s="28" t="s">
        <v>499</v>
      </c>
      <c r="I13" s="28" t="s">
        <v>491</v>
      </c>
      <c r="J13" s="28" t="s">
        <v>511</v>
      </c>
    </row>
    <row r="14" ht="33.75" customHeight="1" spans="1:10">
      <c r="A14" s="28" t="s">
        <v>356</v>
      </c>
      <c r="B14" s="28" t="s">
        <v>568</v>
      </c>
      <c r="C14" s="28" t="s">
        <v>486</v>
      </c>
      <c r="D14" s="28" t="s">
        <v>487</v>
      </c>
      <c r="E14" s="28" t="s">
        <v>569</v>
      </c>
      <c r="F14" s="28" t="s">
        <v>504</v>
      </c>
      <c r="G14" s="45" t="s">
        <v>505</v>
      </c>
      <c r="H14" s="28" t="s">
        <v>499</v>
      </c>
      <c r="I14" s="28" t="s">
        <v>491</v>
      </c>
      <c r="J14" s="28" t="s">
        <v>570</v>
      </c>
    </row>
    <row r="15" ht="33.75" customHeight="1" spans="1:10">
      <c r="A15" s="28" t="s">
        <v>356</v>
      </c>
      <c r="B15" s="28" t="s">
        <v>568</v>
      </c>
      <c r="C15" s="28" t="s">
        <v>486</v>
      </c>
      <c r="D15" s="28" t="s">
        <v>496</v>
      </c>
      <c r="E15" s="28" t="s">
        <v>571</v>
      </c>
      <c r="F15" s="28" t="s">
        <v>504</v>
      </c>
      <c r="G15" s="45" t="s">
        <v>538</v>
      </c>
      <c r="H15" s="28" t="s">
        <v>499</v>
      </c>
      <c r="I15" s="28" t="s">
        <v>491</v>
      </c>
      <c r="J15" s="28" t="s">
        <v>572</v>
      </c>
    </row>
    <row r="16" ht="33.75" customHeight="1" spans="1:10">
      <c r="A16" s="28" t="s">
        <v>356</v>
      </c>
      <c r="B16" s="28" t="s">
        <v>568</v>
      </c>
      <c r="C16" s="28" t="s">
        <v>486</v>
      </c>
      <c r="D16" s="28" t="s">
        <v>496</v>
      </c>
      <c r="E16" s="28" t="s">
        <v>573</v>
      </c>
      <c r="F16" s="28" t="s">
        <v>489</v>
      </c>
      <c r="G16" s="45" t="s">
        <v>538</v>
      </c>
      <c r="H16" s="28" t="s">
        <v>499</v>
      </c>
      <c r="I16" s="28" t="s">
        <v>491</v>
      </c>
      <c r="J16" s="28" t="s">
        <v>574</v>
      </c>
    </row>
    <row r="17" ht="33.75" customHeight="1" spans="1:10">
      <c r="A17" s="28" t="s">
        <v>356</v>
      </c>
      <c r="B17" s="28" t="s">
        <v>568</v>
      </c>
      <c r="C17" s="28" t="s">
        <v>501</v>
      </c>
      <c r="D17" s="28" t="s">
        <v>502</v>
      </c>
      <c r="E17" s="28" t="s">
        <v>521</v>
      </c>
      <c r="F17" s="28" t="s">
        <v>489</v>
      </c>
      <c r="G17" s="45" t="s">
        <v>510</v>
      </c>
      <c r="H17" s="28" t="s">
        <v>499</v>
      </c>
      <c r="I17" s="28" t="s">
        <v>491</v>
      </c>
      <c r="J17" s="28" t="s">
        <v>575</v>
      </c>
    </row>
    <row r="18" ht="33.75" customHeight="1" spans="1:10">
      <c r="A18" s="28" t="s">
        <v>356</v>
      </c>
      <c r="B18" s="28" t="s">
        <v>568</v>
      </c>
      <c r="C18" s="28" t="s">
        <v>507</v>
      </c>
      <c r="D18" s="28" t="s">
        <v>508</v>
      </c>
      <c r="E18" s="28" t="s">
        <v>576</v>
      </c>
      <c r="F18" s="28" t="s">
        <v>489</v>
      </c>
      <c r="G18" s="45" t="s">
        <v>510</v>
      </c>
      <c r="H18" s="28" t="s">
        <v>499</v>
      </c>
      <c r="I18" s="28" t="s">
        <v>491</v>
      </c>
      <c r="J18" s="28" t="s">
        <v>577</v>
      </c>
    </row>
    <row r="19" ht="33.75" customHeight="1" spans="1:10">
      <c r="A19" s="28" t="s">
        <v>384</v>
      </c>
      <c r="B19" s="28" t="s">
        <v>591</v>
      </c>
      <c r="C19" s="28" t="s">
        <v>486</v>
      </c>
      <c r="D19" s="28" t="s">
        <v>487</v>
      </c>
      <c r="E19" s="28" t="s">
        <v>592</v>
      </c>
      <c r="F19" s="28" t="s">
        <v>489</v>
      </c>
      <c r="G19" s="45" t="s">
        <v>538</v>
      </c>
      <c r="H19" s="28" t="s">
        <v>499</v>
      </c>
      <c r="I19" s="28" t="s">
        <v>491</v>
      </c>
      <c r="J19" s="28" t="s">
        <v>593</v>
      </c>
    </row>
    <row r="20" ht="33.75" customHeight="1" spans="1:10">
      <c r="A20" s="28" t="s">
        <v>384</v>
      </c>
      <c r="B20" s="28" t="s">
        <v>591</v>
      </c>
      <c r="C20" s="28" t="s">
        <v>486</v>
      </c>
      <c r="D20" s="28" t="s">
        <v>496</v>
      </c>
      <c r="E20" s="28" t="s">
        <v>517</v>
      </c>
      <c r="F20" s="28" t="s">
        <v>504</v>
      </c>
      <c r="G20" s="45" t="s">
        <v>505</v>
      </c>
      <c r="H20" s="28" t="s">
        <v>499</v>
      </c>
      <c r="I20" s="28" t="s">
        <v>491</v>
      </c>
      <c r="J20" s="28" t="s">
        <v>594</v>
      </c>
    </row>
    <row r="21" ht="33.75" customHeight="1" spans="1:10">
      <c r="A21" s="28" t="s">
        <v>384</v>
      </c>
      <c r="B21" s="28" t="s">
        <v>591</v>
      </c>
      <c r="C21" s="28" t="s">
        <v>486</v>
      </c>
      <c r="D21" s="28" t="s">
        <v>496</v>
      </c>
      <c r="E21" s="28" t="s">
        <v>595</v>
      </c>
      <c r="F21" s="28" t="s">
        <v>504</v>
      </c>
      <c r="G21" s="45" t="s">
        <v>505</v>
      </c>
      <c r="H21" s="28" t="s">
        <v>499</v>
      </c>
      <c r="I21" s="28" t="s">
        <v>491</v>
      </c>
      <c r="J21" s="28" t="s">
        <v>596</v>
      </c>
    </row>
    <row r="22" ht="33.75" customHeight="1" spans="1:10">
      <c r="A22" s="28" t="s">
        <v>384</v>
      </c>
      <c r="B22" s="28" t="s">
        <v>591</v>
      </c>
      <c r="C22" s="28" t="s">
        <v>501</v>
      </c>
      <c r="D22" s="28" t="s">
        <v>502</v>
      </c>
      <c r="E22" s="28" t="s">
        <v>597</v>
      </c>
      <c r="F22" s="28" t="s">
        <v>504</v>
      </c>
      <c r="G22" s="45" t="s">
        <v>505</v>
      </c>
      <c r="H22" s="28" t="s">
        <v>499</v>
      </c>
      <c r="I22" s="28" t="s">
        <v>589</v>
      </c>
      <c r="J22" s="28" t="s">
        <v>598</v>
      </c>
    </row>
    <row r="23" ht="96" customHeight="1" spans="1:10">
      <c r="A23" s="28" t="s">
        <v>384</v>
      </c>
      <c r="B23" s="28" t="s">
        <v>591</v>
      </c>
      <c r="C23" s="28" t="s">
        <v>507</v>
      </c>
      <c r="D23" s="28" t="s">
        <v>508</v>
      </c>
      <c r="E23" s="28" t="s">
        <v>509</v>
      </c>
      <c r="F23" s="28" t="s">
        <v>489</v>
      </c>
      <c r="G23" s="45" t="s">
        <v>548</v>
      </c>
      <c r="H23" s="28" t="s">
        <v>499</v>
      </c>
      <c r="I23" s="28" t="s">
        <v>491</v>
      </c>
      <c r="J23" s="28" t="s">
        <v>523</v>
      </c>
    </row>
    <row r="24" ht="33.75" customHeight="1" spans="1:10">
      <c r="A24" s="28" t="s">
        <v>370</v>
      </c>
      <c r="B24" s="28" t="s">
        <v>662</v>
      </c>
      <c r="C24" s="28" t="s">
        <v>486</v>
      </c>
      <c r="D24" s="28" t="s">
        <v>487</v>
      </c>
      <c r="E24" s="28" t="s">
        <v>663</v>
      </c>
      <c r="F24" s="28" t="s">
        <v>533</v>
      </c>
      <c r="G24" s="45" t="s">
        <v>664</v>
      </c>
      <c r="H24" s="28" t="s">
        <v>515</v>
      </c>
      <c r="I24" s="28" t="s">
        <v>491</v>
      </c>
      <c r="J24" s="28" t="s">
        <v>665</v>
      </c>
    </row>
    <row r="25" ht="33.75" customHeight="1" spans="1:10">
      <c r="A25" s="28" t="s">
        <v>370</v>
      </c>
      <c r="B25" s="28" t="s">
        <v>662</v>
      </c>
      <c r="C25" s="28" t="s">
        <v>486</v>
      </c>
      <c r="D25" s="28" t="s">
        <v>496</v>
      </c>
      <c r="E25" s="28" t="s">
        <v>666</v>
      </c>
      <c r="F25" s="28" t="s">
        <v>489</v>
      </c>
      <c r="G25" s="45" t="s">
        <v>538</v>
      </c>
      <c r="H25" s="28" t="s">
        <v>499</v>
      </c>
      <c r="I25" s="28" t="s">
        <v>491</v>
      </c>
      <c r="J25" s="28" t="s">
        <v>667</v>
      </c>
    </row>
    <row r="26" ht="33.75" customHeight="1" spans="1:10">
      <c r="A26" s="28" t="s">
        <v>370</v>
      </c>
      <c r="B26" s="28" t="s">
        <v>662</v>
      </c>
      <c r="C26" s="28" t="s">
        <v>486</v>
      </c>
      <c r="D26" s="28" t="s">
        <v>496</v>
      </c>
      <c r="E26" s="28" t="s">
        <v>668</v>
      </c>
      <c r="F26" s="28" t="s">
        <v>489</v>
      </c>
      <c r="G26" s="45" t="s">
        <v>538</v>
      </c>
      <c r="H26" s="28" t="s">
        <v>499</v>
      </c>
      <c r="I26" s="28" t="s">
        <v>491</v>
      </c>
      <c r="J26" s="28" t="s">
        <v>669</v>
      </c>
    </row>
    <row r="27" ht="33.75" customHeight="1" spans="1:10">
      <c r="A27" s="28" t="s">
        <v>370</v>
      </c>
      <c r="B27" s="28" t="s">
        <v>662</v>
      </c>
      <c r="C27" s="28" t="s">
        <v>486</v>
      </c>
      <c r="D27" s="28" t="s">
        <v>496</v>
      </c>
      <c r="E27" s="28" t="s">
        <v>595</v>
      </c>
      <c r="F27" s="28" t="s">
        <v>489</v>
      </c>
      <c r="G27" s="45" t="s">
        <v>538</v>
      </c>
      <c r="H27" s="28" t="s">
        <v>499</v>
      </c>
      <c r="I27" s="28" t="s">
        <v>491</v>
      </c>
      <c r="J27" s="28" t="s">
        <v>670</v>
      </c>
    </row>
    <row r="28" ht="33.75" customHeight="1" spans="1:10">
      <c r="A28" s="28" t="s">
        <v>370</v>
      </c>
      <c r="B28" s="28" t="s">
        <v>662</v>
      </c>
      <c r="C28" s="28" t="s">
        <v>486</v>
      </c>
      <c r="D28" s="28" t="s">
        <v>531</v>
      </c>
      <c r="E28" s="28" t="s">
        <v>671</v>
      </c>
      <c r="F28" s="28" t="s">
        <v>489</v>
      </c>
      <c r="G28" s="45" t="s">
        <v>672</v>
      </c>
      <c r="H28" s="28" t="s">
        <v>673</v>
      </c>
      <c r="I28" s="28" t="s">
        <v>491</v>
      </c>
      <c r="J28" s="28" t="s">
        <v>674</v>
      </c>
    </row>
    <row r="29" ht="33.75" customHeight="1" spans="1:10">
      <c r="A29" s="28" t="s">
        <v>370</v>
      </c>
      <c r="B29" s="28" t="s">
        <v>662</v>
      </c>
      <c r="C29" s="28" t="s">
        <v>501</v>
      </c>
      <c r="D29" s="28" t="s">
        <v>502</v>
      </c>
      <c r="E29" s="28" t="s">
        <v>521</v>
      </c>
      <c r="F29" s="28" t="s">
        <v>489</v>
      </c>
      <c r="G29" s="45" t="s">
        <v>675</v>
      </c>
      <c r="H29" s="28" t="s">
        <v>499</v>
      </c>
      <c r="I29" s="28" t="s">
        <v>491</v>
      </c>
      <c r="J29" s="28" t="s">
        <v>676</v>
      </c>
    </row>
    <row r="30" ht="33.75" customHeight="1" spans="1:10">
      <c r="A30" s="28" t="s">
        <v>370</v>
      </c>
      <c r="B30" s="28" t="s">
        <v>662</v>
      </c>
      <c r="C30" s="28" t="s">
        <v>507</v>
      </c>
      <c r="D30" s="28" t="s">
        <v>508</v>
      </c>
      <c r="E30" s="28" t="s">
        <v>508</v>
      </c>
      <c r="F30" s="28" t="s">
        <v>489</v>
      </c>
      <c r="G30" s="45" t="s">
        <v>538</v>
      </c>
      <c r="H30" s="28" t="s">
        <v>499</v>
      </c>
      <c r="I30" s="28" t="s">
        <v>491</v>
      </c>
      <c r="J30" s="28" t="s">
        <v>677</v>
      </c>
    </row>
    <row r="31" ht="33.75" customHeight="1" spans="1:10">
      <c r="A31" s="28" t="s">
        <v>372</v>
      </c>
      <c r="B31" s="28" t="s">
        <v>678</v>
      </c>
      <c r="C31" s="28" t="s">
        <v>486</v>
      </c>
      <c r="D31" s="28" t="s">
        <v>487</v>
      </c>
      <c r="E31" s="28" t="s">
        <v>682</v>
      </c>
      <c r="F31" s="28" t="s">
        <v>489</v>
      </c>
      <c r="G31" s="45" t="s">
        <v>683</v>
      </c>
      <c r="H31" s="28" t="s">
        <v>515</v>
      </c>
      <c r="I31" s="28" t="s">
        <v>491</v>
      </c>
      <c r="J31" s="28" t="s">
        <v>684</v>
      </c>
    </row>
    <row r="32" ht="33.75" customHeight="1" spans="1:10">
      <c r="A32" s="28" t="s">
        <v>372</v>
      </c>
      <c r="B32" s="28" t="s">
        <v>678</v>
      </c>
      <c r="C32" s="28" t="s">
        <v>486</v>
      </c>
      <c r="D32" s="28" t="s">
        <v>487</v>
      </c>
      <c r="E32" s="28" t="s">
        <v>679</v>
      </c>
      <c r="F32" s="28" t="s">
        <v>489</v>
      </c>
      <c r="G32" s="45" t="s">
        <v>680</v>
      </c>
      <c r="H32" s="28" t="s">
        <v>515</v>
      </c>
      <c r="I32" s="28" t="s">
        <v>491</v>
      </c>
      <c r="J32" s="28" t="s">
        <v>681</v>
      </c>
    </row>
    <row r="33" ht="33.75" customHeight="1" spans="1:10">
      <c r="A33" s="28" t="s">
        <v>372</v>
      </c>
      <c r="B33" s="28" t="s">
        <v>678</v>
      </c>
      <c r="C33" s="28" t="s">
        <v>486</v>
      </c>
      <c r="D33" s="28" t="s">
        <v>496</v>
      </c>
      <c r="E33" s="28" t="s">
        <v>685</v>
      </c>
      <c r="F33" s="28" t="s">
        <v>504</v>
      </c>
      <c r="G33" s="45" t="s">
        <v>505</v>
      </c>
      <c r="H33" s="28" t="s">
        <v>499</v>
      </c>
      <c r="I33" s="28" t="s">
        <v>589</v>
      </c>
      <c r="J33" s="28" t="s">
        <v>686</v>
      </c>
    </row>
    <row r="34" ht="33.75" customHeight="1" spans="1:10">
      <c r="A34" s="28" t="s">
        <v>372</v>
      </c>
      <c r="B34" s="28" t="s">
        <v>678</v>
      </c>
      <c r="C34" s="28" t="s">
        <v>486</v>
      </c>
      <c r="D34" s="28" t="s">
        <v>531</v>
      </c>
      <c r="E34" s="28" t="s">
        <v>671</v>
      </c>
      <c r="F34" s="28" t="s">
        <v>504</v>
      </c>
      <c r="G34" s="45" t="s">
        <v>505</v>
      </c>
      <c r="H34" s="28" t="s">
        <v>499</v>
      </c>
      <c r="I34" s="28" t="s">
        <v>589</v>
      </c>
      <c r="J34" s="28" t="s">
        <v>674</v>
      </c>
    </row>
    <row r="35" ht="33.75" customHeight="1" spans="1:10">
      <c r="A35" s="28" t="s">
        <v>372</v>
      </c>
      <c r="B35" s="28" t="s">
        <v>678</v>
      </c>
      <c r="C35" s="28" t="s">
        <v>501</v>
      </c>
      <c r="D35" s="28" t="s">
        <v>687</v>
      </c>
      <c r="E35" s="28" t="s">
        <v>688</v>
      </c>
      <c r="F35" s="28" t="s">
        <v>489</v>
      </c>
      <c r="G35" s="45" t="s">
        <v>580</v>
      </c>
      <c r="H35" s="28" t="s">
        <v>689</v>
      </c>
      <c r="I35" s="28" t="s">
        <v>589</v>
      </c>
      <c r="J35" s="28" t="s">
        <v>690</v>
      </c>
    </row>
    <row r="36" ht="33.75" customHeight="1" spans="1:10">
      <c r="A36" s="28" t="s">
        <v>372</v>
      </c>
      <c r="B36" s="28" t="s">
        <v>678</v>
      </c>
      <c r="C36" s="28" t="s">
        <v>501</v>
      </c>
      <c r="D36" s="28" t="s">
        <v>502</v>
      </c>
      <c r="E36" s="28" t="s">
        <v>521</v>
      </c>
      <c r="F36" s="28" t="s">
        <v>489</v>
      </c>
      <c r="G36" s="45" t="s">
        <v>548</v>
      </c>
      <c r="H36" s="28" t="s">
        <v>499</v>
      </c>
      <c r="I36" s="28" t="s">
        <v>491</v>
      </c>
      <c r="J36" s="28" t="s">
        <v>691</v>
      </c>
    </row>
    <row r="37" ht="96" customHeight="1" spans="1:10">
      <c r="A37" s="28" t="s">
        <v>372</v>
      </c>
      <c r="B37" s="28" t="s">
        <v>678</v>
      </c>
      <c r="C37" s="28" t="s">
        <v>507</v>
      </c>
      <c r="D37" s="28" t="s">
        <v>508</v>
      </c>
      <c r="E37" s="28" t="s">
        <v>509</v>
      </c>
      <c r="F37" s="28" t="s">
        <v>489</v>
      </c>
      <c r="G37" s="45" t="s">
        <v>510</v>
      </c>
      <c r="H37" s="28" t="s">
        <v>499</v>
      </c>
      <c r="I37" s="28" t="s">
        <v>491</v>
      </c>
      <c r="J37" s="28" t="s">
        <v>692</v>
      </c>
    </row>
    <row r="38" ht="33.75" customHeight="1" spans="1:10">
      <c r="A38" s="28" t="s">
        <v>393</v>
      </c>
      <c r="B38" s="28" t="s">
        <v>705</v>
      </c>
      <c r="C38" s="28" t="s">
        <v>486</v>
      </c>
      <c r="D38" s="28" t="s">
        <v>487</v>
      </c>
      <c r="E38" s="28" t="s">
        <v>706</v>
      </c>
      <c r="F38" s="28" t="s">
        <v>489</v>
      </c>
      <c r="G38" s="45" t="s">
        <v>707</v>
      </c>
      <c r="H38" s="28" t="s">
        <v>515</v>
      </c>
      <c r="I38" s="28" t="s">
        <v>491</v>
      </c>
      <c r="J38" s="28" t="s">
        <v>708</v>
      </c>
    </row>
    <row r="39" ht="33.75" customHeight="1" spans="1:10">
      <c r="A39" s="28" t="s">
        <v>393</v>
      </c>
      <c r="B39" s="28" t="s">
        <v>705</v>
      </c>
      <c r="C39" s="28" t="s">
        <v>486</v>
      </c>
      <c r="D39" s="28" t="s">
        <v>487</v>
      </c>
      <c r="E39" s="28" t="s">
        <v>709</v>
      </c>
      <c r="F39" s="28" t="s">
        <v>489</v>
      </c>
      <c r="G39" s="45" t="s">
        <v>710</v>
      </c>
      <c r="H39" s="28" t="s">
        <v>581</v>
      </c>
      <c r="I39" s="28" t="s">
        <v>491</v>
      </c>
      <c r="J39" s="28" t="s">
        <v>711</v>
      </c>
    </row>
    <row r="40" ht="33.75" customHeight="1" spans="1:10">
      <c r="A40" s="28" t="s">
        <v>393</v>
      </c>
      <c r="B40" s="28" t="s">
        <v>705</v>
      </c>
      <c r="C40" s="28" t="s">
        <v>486</v>
      </c>
      <c r="D40" s="28" t="s">
        <v>496</v>
      </c>
      <c r="E40" s="28" t="s">
        <v>712</v>
      </c>
      <c r="F40" s="28" t="s">
        <v>489</v>
      </c>
      <c r="G40" s="45" t="s">
        <v>713</v>
      </c>
      <c r="H40" s="28" t="s">
        <v>714</v>
      </c>
      <c r="I40" s="28" t="s">
        <v>491</v>
      </c>
      <c r="J40" s="28" t="s">
        <v>715</v>
      </c>
    </row>
    <row r="41" ht="33.75" customHeight="1" spans="1:10">
      <c r="A41" s="28" t="s">
        <v>393</v>
      </c>
      <c r="B41" s="28" t="s">
        <v>705</v>
      </c>
      <c r="C41" s="28" t="s">
        <v>486</v>
      </c>
      <c r="D41" s="28" t="s">
        <v>496</v>
      </c>
      <c r="E41" s="28" t="s">
        <v>716</v>
      </c>
      <c r="F41" s="28" t="s">
        <v>504</v>
      </c>
      <c r="G41" s="45" t="s">
        <v>505</v>
      </c>
      <c r="H41" s="28" t="s">
        <v>499</v>
      </c>
      <c r="I41" s="28" t="s">
        <v>491</v>
      </c>
      <c r="J41" s="28" t="s">
        <v>717</v>
      </c>
    </row>
    <row r="42" ht="33.75" customHeight="1" spans="1:10">
      <c r="A42" s="28" t="s">
        <v>393</v>
      </c>
      <c r="B42" s="28" t="s">
        <v>705</v>
      </c>
      <c r="C42" s="28" t="s">
        <v>486</v>
      </c>
      <c r="D42" s="28" t="s">
        <v>531</v>
      </c>
      <c r="E42" s="28" t="s">
        <v>718</v>
      </c>
      <c r="F42" s="28" t="s">
        <v>533</v>
      </c>
      <c r="G42" s="45" t="s">
        <v>534</v>
      </c>
      <c r="H42" s="28" t="s">
        <v>719</v>
      </c>
      <c r="I42" s="28" t="s">
        <v>491</v>
      </c>
      <c r="J42" s="28" t="s">
        <v>720</v>
      </c>
    </row>
    <row r="43" ht="33.75" customHeight="1" spans="1:10">
      <c r="A43" s="28" t="s">
        <v>393</v>
      </c>
      <c r="B43" s="28" t="s">
        <v>705</v>
      </c>
      <c r="C43" s="28" t="s">
        <v>501</v>
      </c>
      <c r="D43" s="28" t="s">
        <v>721</v>
      </c>
      <c r="E43" s="28" t="s">
        <v>722</v>
      </c>
      <c r="F43" s="28" t="s">
        <v>504</v>
      </c>
      <c r="G43" s="45" t="s">
        <v>723</v>
      </c>
      <c r="H43" s="28"/>
      <c r="I43" s="28" t="s">
        <v>589</v>
      </c>
      <c r="J43" s="28" t="s">
        <v>724</v>
      </c>
    </row>
    <row r="44" ht="86" customHeight="1" spans="1:10">
      <c r="A44" s="28" t="s">
        <v>393</v>
      </c>
      <c r="B44" s="28" t="s">
        <v>705</v>
      </c>
      <c r="C44" s="28" t="s">
        <v>507</v>
      </c>
      <c r="D44" s="28" t="s">
        <v>508</v>
      </c>
      <c r="E44" s="28" t="s">
        <v>508</v>
      </c>
      <c r="F44" s="28" t="s">
        <v>489</v>
      </c>
      <c r="G44" s="45" t="s">
        <v>725</v>
      </c>
      <c r="H44" s="28" t="s">
        <v>499</v>
      </c>
      <c r="I44" s="28" t="s">
        <v>491</v>
      </c>
      <c r="J44" s="28" t="s">
        <v>541</v>
      </c>
    </row>
    <row r="45" ht="33.75" customHeight="1" spans="1:10">
      <c r="A45" s="28" t="s">
        <v>375</v>
      </c>
      <c r="B45" s="28" t="s">
        <v>726</v>
      </c>
      <c r="C45" s="28" t="s">
        <v>486</v>
      </c>
      <c r="D45" s="28" t="s">
        <v>487</v>
      </c>
      <c r="E45" s="28" t="s">
        <v>727</v>
      </c>
      <c r="F45" s="28" t="s">
        <v>504</v>
      </c>
      <c r="G45" s="45" t="s">
        <v>728</v>
      </c>
      <c r="H45" s="28" t="s">
        <v>515</v>
      </c>
      <c r="I45" s="28" t="s">
        <v>491</v>
      </c>
      <c r="J45" s="28" t="s">
        <v>729</v>
      </c>
    </row>
    <row r="46" ht="33.75" customHeight="1" spans="1:10">
      <c r="A46" s="28" t="s">
        <v>375</v>
      </c>
      <c r="B46" s="28" t="s">
        <v>726</v>
      </c>
      <c r="C46" s="28" t="s">
        <v>486</v>
      </c>
      <c r="D46" s="28" t="s">
        <v>496</v>
      </c>
      <c r="E46" s="28" t="s">
        <v>730</v>
      </c>
      <c r="F46" s="28" t="s">
        <v>489</v>
      </c>
      <c r="G46" s="45" t="s">
        <v>538</v>
      </c>
      <c r="H46" s="28" t="s">
        <v>499</v>
      </c>
      <c r="I46" s="28" t="s">
        <v>491</v>
      </c>
      <c r="J46" s="28" t="s">
        <v>572</v>
      </c>
    </row>
    <row r="47" ht="33.75" customHeight="1" spans="1:10">
      <c r="A47" s="28" t="s">
        <v>375</v>
      </c>
      <c r="B47" s="28" t="s">
        <v>726</v>
      </c>
      <c r="C47" s="28" t="s">
        <v>486</v>
      </c>
      <c r="D47" s="28" t="s">
        <v>496</v>
      </c>
      <c r="E47" s="28" t="s">
        <v>615</v>
      </c>
      <c r="F47" s="28" t="s">
        <v>489</v>
      </c>
      <c r="G47" s="45" t="s">
        <v>538</v>
      </c>
      <c r="H47" s="28" t="s">
        <v>499</v>
      </c>
      <c r="I47" s="28" t="s">
        <v>491</v>
      </c>
      <c r="J47" s="28" t="s">
        <v>617</v>
      </c>
    </row>
    <row r="48" ht="33.75" customHeight="1" spans="1:10">
      <c r="A48" s="28" t="s">
        <v>375</v>
      </c>
      <c r="B48" s="28" t="s">
        <v>726</v>
      </c>
      <c r="C48" s="28" t="s">
        <v>501</v>
      </c>
      <c r="D48" s="28" t="s">
        <v>502</v>
      </c>
      <c r="E48" s="28" t="s">
        <v>521</v>
      </c>
      <c r="F48" s="28" t="s">
        <v>489</v>
      </c>
      <c r="G48" s="45" t="s">
        <v>675</v>
      </c>
      <c r="H48" s="28" t="s">
        <v>499</v>
      </c>
      <c r="I48" s="28" t="s">
        <v>491</v>
      </c>
      <c r="J48" s="28" t="s">
        <v>575</v>
      </c>
    </row>
    <row r="49" ht="33.75" customHeight="1" spans="1:10">
      <c r="A49" s="28" t="s">
        <v>375</v>
      </c>
      <c r="B49" s="28" t="s">
        <v>726</v>
      </c>
      <c r="C49" s="28" t="s">
        <v>507</v>
      </c>
      <c r="D49" s="28" t="s">
        <v>508</v>
      </c>
      <c r="E49" s="28" t="s">
        <v>576</v>
      </c>
      <c r="F49" s="28" t="s">
        <v>489</v>
      </c>
      <c r="G49" s="45" t="s">
        <v>510</v>
      </c>
      <c r="H49" s="28" t="s">
        <v>499</v>
      </c>
      <c r="I49" s="28" t="s">
        <v>491</v>
      </c>
      <c r="J49" s="28" t="s">
        <v>577</v>
      </c>
    </row>
    <row r="50" ht="33.75" customHeight="1" spans="1:10">
      <c r="A50" s="28" t="s">
        <v>396</v>
      </c>
      <c r="B50" s="28" t="s">
        <v>705</v>
      </c>
      <c r="C50" s="28" t="s">
        <v>486</v>
      </c>
      <c r="D50" s="28" t="s">
        <v>487</v>
      </c>
      <c r="E50" s="28" t="s">
        <v>706</v>
      </c>
      <c r="F50" s="28" t="s">
        <v>489</v>
      </c>
      <c r="G50" s="45" t="s">
        <v>707</v>
      </c>
      <c r="H50" s="28" t="s">
        <v>731</v>
      </c>
      <c r="I50" s="28" t="s">
        <v>491</v>
      </c>
      <c r="J50" s="28" t="s">
        <v>732</v>
      </c>
    </row>
    <row r="51" ht="33.75" customHeight="1" spans="1:10">
      <c r="A51" s="28" t="s">
        <v>396</v>
      </c>
      <c r="B51" s="28" t="s">
        <v>705</v>
      </c>
      <c r="C51" s="28" t="s">
        <v>486</v>
      </c>
      <c r="D51" s="28" t="s">
        <v>487</v>
      </c>
      <c r="E51" s="28" t="s">
        <v>709</v>
      </c>
      <c r="F51" s="28" t="s">
        <v>489</v>
      </c>
      <c r="G51" s="45" t="s">
        <v>710</v>
      </c>
      <c r="H51" s="28" t="s">
        <v>581</v>
      </c>
      <c r="I51" s="28" t="s">
        <v>491</v>
      </c>
      <c r="J51" s="28" t="s">
        <v>711</v>
      </c>
    </row>
    <row r="52" ht="33.75" customHeight="1" spans="1:10">
      <c r="A52" s="28" t="s">
        <v>396</v>
      </c>
      <c r="B52" s="28" t="s">
        <v>705</v>
      </c>
      <c r="C52" s="28" t="s">
        <v>486</v>
      </c>
      <c r="D52" s="28" t="s">
        <v>496</v>
      </c>
      <c r="E52" s="28" t="s">
        <v>712</v>
      </c>
      <c r="F52" s="28" t="s">
        <v>489</v>
      </c>
      <c r="G52" s="45" t="s">
        <v>713</v>
      </c>
      <c r="H52" s="28" t="s">
        <v>714</v>
      </c>
      <c r="I52" s="28" t="s">
        <v>491</v>
      </c>
      <c r="J52" s="28" t="s">
        <v>715</v>
      </c>
    </row>
    <row r="53" ht="33.75" customHeight="1" spans="1:10">
      <c r="A53" s="28" t="s">
        <v>396</v>
      </c>
      <c r="B53" s="28" t="s">
        <v>705</v>
      </c>
      <c r="C53" s="28" t="s">
        <v>486</v>
      </c>
      <c r="D53" s="28" t="s">
        <v>496</v>
      </c>
      <c r="E53" s="28" t="s">
        <v>716</v>
      </c>
      <c r="F53" s="28" t="s">
        <v>504</v>
      </c>
      <c r="G53" s="45" t="s">
        <v>505</v>
      </c>
      <c r="H53" s="28" t="s">
        <v>499</v>
      </c>
      <c r="I53" s="28" t="s">
        <v>491</v>
      </c>
      <c r="J53" s="28" t="s">
        <v>717</v>
      </c>
    </row>
    <row r="54" ht="33.75" customHeight="1" spans="1:10">
      <c r="A54" s="28" t="s">
        <v>396</v>
      </c>
      <c r="B54" s="28" t="s">
        <v>705</v>
      </c>
      <c r="C54" s="28" t="s">
        <v>486</v>
      </c>
      <c r="D54" s="28" t="s">
        <v>531</v>
      </c>
      <c r="E54" s="28" t="s">
        <v>718</v>
      </c>
      <c r="F54" s="28" t="s">
        <v>533</v>
      </c>
      <c r="G54" s="45" t="s">
        <v>534</v>
      </c>
      <c r="H54" s="28" t="s">
        <v>719</v>
      </c>
      <c r="I54" s="28" t="s">
        <v>491</v>
      </c>
      <c r="J54" s="28" t="s">
        <v>733</v>
      </c>
    </row>
    <row r="55" ht="33.75" customHeight="1" spans="1:10">
      <c r="A55" s="28" t="s">
        <v>396</v>
      </c>
      <c r="B55" s="28" t="s">
        <v>705</v>
      </c>
      <c r="C55" s="28" t="s">
        <v>501</v>
      </c>
      <c r="D55" s="28" t="s">
        <v>502</v>
      </c>
      <c r="E55" s="28" t="s">
        <v>521</v>
      </c>
      <c r="F55" s="28" t="s">
        <v>489</v>
      </c>
      <c r="G55" s="45" t="s">
        <v>510</v>
      </c>
      <c r="H55" s="28" t="s">
        <v>499</v>
      </c>
      <c r="I55" s="28" t="s">
        <v>491</v>
      </c>
      <c r="J55" s="28" t="s">
        <v>575</v>
      </c>
    </row>
    <row r="56" ht="93" customHeight="1" spans="1:10">
      <c r="A56" s="28" t="s">
        <v>396</v>
      </c>
      <c r="B56" s="28" t="s">
        <v>705</v>
      </c>
      <c r="C56" s="28" t="s">
        <v>507</v>
      </c>
      <c r="D56" s="28" t="s">
        <v>508</v>
      </c>
      <c r="E56" s="28" t="s">
        <v>576</v>
      </c>
      <c r="F56" s="28" t="s">
        <v>489</v>
      </c>
      <c r="G56" s="45" t="s">
        <v>725</v>
      </c>
      <c r="H56" s="28" t="s">
        <v>499</v>
      </c>
      <c r="I56" s="28" t="s">
        <v>491</v>
      </c>
      <c r="J56" s="28" t="s">
        <v>577</v>
      </c>
    </row>
    <row r="57" ht="33.75" customHeight="1" spans="1:10">
      <c r="A57" s="28" t="s">
        <v>377</v>
      </c>
      <c r="B57" s="28" t="s">
        <v>734</v>
      </c>
      <c r="C57" s="28" t="s">
        <v>486</v>
      </c>
      <c r="D57" s="28" t="s">
        <v>487</v>
      </c>
      <c r="E57" s="28" t="s">
        <v>735</v>
      </c>
      <c r="F57" s="28" t="s">
        <v>489</v>
      </c>
      <c r="G57" s="45" t="s">
        <v>736</v>
      </c>
      <c r="H57" s="28" t="s">
        <v>490</v>
      </c>
      <c r="I57" s="28" t="s">
        <v>491</v>
      </c>
      <c r="J57" s="28" t="s">
        <v>516</v>
      </c>
    </row>
    <row r="58" ht="33.75" customHeight="1" spans="1:10">
      <c r="A58" s="28" t="s">
        <v>377</v>
      </c>
      <c r="B58" s="28" t="s">
        <v>734</v>
      </c>
      <c r="C58" s="28" t="s">
        <v>486</v>
      </c>
      <c r="D58" s="28" t="s">
        <v>496</v>
      </c>
      <c r="E58" s="28" t="s">
        <v>517</v>
      </c>
      <c r="F58" s="28" t="s">
        <v>489</v>
      </c>
      <c r="G58" s="45" t="s">
        <v>505</v>
      </c>
      <c r="H58" s="28" t="s">
        <v>499</v>
      </c>
      <c r="I58" s="28" t="s">
        <v>491</v>
      </c>
      <c r="J58" s="28" t="s">
        <v>518</v>
      </c>
    </row>
    <row r="59" ht="33.75" customHeight="1" spans="1:10">
      <c r="A59" s="28" t="s">
        <v>377</v>
      </c>
      <c r="B59" s="28" t="s">
        <v>734</v>
      </c>
      <c r="C59" s="28" t="s">
        <v>486</v>
      </c>
      <c r="D59" s="28" t="s">
        <v>496</v>
      </c>
      <c r="E59" s="28" t="s">
        <v>519</v>
      </c>
      <c r="F59" s="28" t="s">
        <v>489</v>
      </c>
      <c r="G59" s="45" t="s">
        <v>548</v>
      </c>
      <c r="H59" s="28" t="s">
        <v>499</v>
      </c>
      <c r="I59" s="28" t="s">
        <v>491</v>
      </c>
      <c r="J59" s="28" t="s">
        <v>520</v>
      </c>
    </row>
    <row r="60" ht="33.75" customHeight="1" spans="1:10">
      <c r="A60" s="28" t="s">
        <v>377</v>
      </c>
      <c r="B60" s="28" t="s">
        <v>734</v>
      </c>
      <c r="C60" s="28" t="s">
        <v>501</v>
      </c>
      <c r="D60" s="28" t="s">
        <v>502</v>
      </c>
      <c r="E60" s="28" t="s">
        <v>521</v>
      </c>
      <c r="F60" s="28" t="s">
        <v>489</v>
      </c>
      <c r="G60" s="45" t="s">
        <v>548</v>
      </c>
      <c r="H60" s="28" t="s">
        <v>499</v>
      </c>
      <c r="I60" s="28" t="s">
        <v>491</v>
      </c>
      <c r="J60" s="28" t="s">
        <v>691</v>
      </c>
    </row>
    <row r="61" ht="33.75" customHeight="1" spans="1:10">
      <c r="A61" s="28" t="s">
        <v>377</v>
      </c>
      <c r="B61" s="28" t="s">
        <v>734</v>
      </c>
      <c r="C61" s="28" t="s">
        <v>507</v>
      </c>
      <c r="D61" s="28" t="s">
        <v>508</v>
      </c>
      <c r="E61" s="28" t="s">
        <v>509</v>
      </c>
      <c r="F61" s="28" t="s">
        <v>489</v>
      </c>
      <c r="G61" s="45" t="s">
        <v>498</v>
      </c>
      <c r="H61" s="28" t="s">
        <v>499</v>
      </c>
      <c r="I61" s="28" t="s">
        <v>491</v>
      </c>
      <c r="J61" s="28" t="s">
        <v>523</v>
      </c>
    </row>
  </sheetData>
  <mergeCells count="21">
    <mergeCell ref="A2:J2"/>
    <mergeCell ref="A3:J3"/>
    <mergeCell ref="A4:H4"/>
    <mergeCell ref="A9:A13"/>
    <mergeCell ref="A14:A18"/>
    <mergeCell ref="A19:A23"/>
    <mergeCell ref="A24:A30"/>
    <mergeCell ref="A31:A37"/>
    <mergeCell ref="A38:A44"/>
    <mergeCell ref="A45:A49"/>
    <mergeCell ref="A50:A56"/>
    <mergeCell ref="A57:A61"/>
    <mergeCell ref="B9:B13"/>
    <mergeCell ref="B14:B18"/>
    <mergeCell ref="B19:B23"/>
    <mergeCell ref="B24:B30"/>
    <mergeCell ref="B31:B37"/>
    <mergeCell ref="B38:B44"/>
    <mergeCell ref="B45:B49"/>
    <mergeCell ref="B50:B56"/>
    <mergeCell ref="B57:B61"/>
  </mergeCells>
  <pageMargins left="0.751388888888889" right="0.751388888888889" top="1" bottom="1" header="0.5" footer="0.5"/>
  <pageSetup paperSize="9" scale="67"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33"/>
  <sheetViews>
    <sheetView showZeros="0" workbookViewId="0">
      <pane ySplit="1" topLeftCell="A2" activePane="bottomLeft" state="frozen"/>
      <selection/>
      <selection pane="bottomLeft" activeCell="C19" sqref="C19"/>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907</v>
      </c>
      <c r="B2" s="58"/>
      <c r="C2" s="58"/>
      <c r="D2" s="58"/>
      <c r="E2" s="58"/>
      <c r="F2" s="58"/>
      <c r="G2" s="58"/>
      <c r="H2" s="58" t="s">
        <v>907</v>
      </c>
    </row>
    <row r="3" ht="28.5" customHeight="1" spans="1:8">
      <c r="A3" s="59" t="s">
        <v>908</v>
      </c>
      <c r="B3" s="59"/>
      <c r="C3" s="59"/>
      <c r="D3" s="59"/>
      <c r="E3" s="59"/>
      <c r="F3" s="59"/>
      <c r="G3" s="59"/>
      <c r="H3" s="59"/>
    </row>
    <row r="4" ht="18.75" customHeight="1" spans="1:8">
      <c r="A4" s="60" t="s">
        <v>2</v>
      </c>
      <c r="B4" s="60"/>
      <c r="C4" s="60"/>
      <c r="D4" s="60"/>
      <c r="E4" s="60"/>
      <c r="F4" s="60"/>
      <c r="G4" s="60"/>
      <c r="H4" s="60"/>
    </row>
    <row r="5" ht="18.75" customHeight="1" spans="1:8">
      <c r="A5" s="61" t="s">
        <v>168</v>
      </c>
      <c r="B5" s="61" t="s">
        <v>909</v>
      </c>
      <c r="C5" s="61" t="s">
        <v>910</v>
      </c>
      <c r="D5" s="61" t="s">
        <v>911</v>
      </c>
      <c r="E5" s="61" t="s">
        <v>912</v>
      </c>
      <c r="F5" s="61" t="s">
        <v>913</v>
      </c>
      <c r="G5" s="61"/>
      <c r="H5" s="61"/>
    </row>
    <row r="6" ht="18.75" customHeight="1" spans="1:8">
      <c r="A6" s="61"/>
      <c r="B6" s="61"/>
      <c r="C6" s="61"/>
      <c r="D6" s="61"/>
      <c r="E6" s="61"/>
      <c r="F6" s="61" t="s">
        <v>851</v>
      </c>
      <c r="G6" s="61" t="s">
        <v>914</v>
      </c>
      <c r="H6" s="61" t="s">
        <v>915</v>
      </c>
    </row>
    <row r="7" ht="18.75" customHeight="1" spans="1:8">
      <c r="A7" s="62" t="s">
        <v>45</v>
      </c>
      <c r="B7" s="62" t="s">
        <v>46</v>
      </c>
      <c r="C7" s="62" t="s">
        <v>47</v>
      </c>
      <c r="D7" s="62" t="s">
        <v>48</v>
      </c>
      <c r="E7" s="62" t="s">
        <v>49</v>
      </c>
      <c r="F7" s="62" t="s">
        <v>50</v>
      </c>
      <c r="G7" s="62" t="s">
        <v>51</v>
      </c>
      <c r="H7" s="62" t="s">
        <v>52</v>
      </c>
    </row>
    <row r="8" ht="18" customHeight="1" spans="1:8">
      <c r="A8" s="63" t="s">
        <v>65</v>
      </c>
      <c r="B8" s="63"/>
      <c r="C8" s="63"/>
      <c r="D8" s="63"/>
      <c r="E8" s="64"/>
      <c r="F8" s="65">
        <v>693</v>
      </c>
      <c r="G8" s="66">
        <v>447079.49</v>
      </c>
      <c r="H8" s="66">
        <v>3130111</v>
      </c>
    </row>
    <row r="9" ht="18" customHeight="1" spans="1:8">
      <c r="A9" s="67" t="s">
        <v>65</v>
      </c>
      <c r="B9" s="63" t="s">
        <v>916</v>
      </c>
      <c r="C9" s="63" t="s">
        <v>917</v>
      </c>
      <c r="D9" s="63" t="s">
        <v>918</v>
      </c>
      <c r="E9" s="64" t="s">
        <v>490</v>
      </c>
      <c r="F9" s="65">
        <v>1</v>
      </c>
      <c r="G9" s="66">
        <v>2000</v>
      </c>
      <c r="H9" s="66">
        <v>2000</v>
      </c>
    </row>
    <row r="10" ht="18" customHeight="1" spans="1:8">
      <c r="A10" s="67" t="s">
        <v>72</v>
      </c>
      <c r="B10" s="63" t="s">
        <v>916</v>
      </c>
      <c r="C10" s="63" t="s">
        <v>919</v>
      </c>
      <c r="D10" s="63" t="s">
        <v>920</v>
      </c>
      <c r="E10" s="64" t="s">
        <v>866</v>
      </c>
      <c r="F10" s="65">
        <v>1</v>
      </c>
      <c r="G10" s="66">
        <v>5720</v>
      </c>
      <c r="H10" s="66">
        <v>5720</v>
      </c>
    </row>
    <row r="11" ht="18" customHeight="1" spans="1:8">
      <c r="A11" s="67" t="s">
        <v>72</v>
      </c>
      <c r="B11" s="63" t="s">
        <v>916</v>
      </c>
      <c r="C11" s="63" t="s">
        <v>921</v>
      </c>
      <c r="D11" s="63" t="s">
        <v>922</v>
      </c>
      <c r="E11" s="64" t="s">
        <v>490</v>
      </c>
      <c r="F11" s="65">
        <v>4</v>
      </c>
      <c r="G11" s="66">
        <v>1560</v>
      </c>
      <c r="H11" s="66">
        <v>6240</v>
      </c>
    </row>
    <row r="12" ht="18" customHeight="1" spans="1:8">
      <c r="A12" s="67" t="s">
        <v>72</v>
      </c>
      <c r="B12" s="63" t="s">
        <v>916</v>
      </c>
      <c r="C12" s="63" t="s">
        <v>923</v>
      </c>
      <c r="D12" s="63" t="s">
        <v>924</v>
      </c>
      <c r="E12" s="64" t="s">
        <v>866</v>
      </c>
      <c r="F12" s="65">
        <v>2</v>
      </c>
      <c r="G12" s="66">
        <v>5985</v>
      </c>
      <c r="H12" s="66">
        <v>11970</v>
      </c>
    </row>
    <row r="13" ht="18" customHeight="1" spans="1:8">
      <c r="A13" s="67" t="s">
        <v>72</v>
      </c>
      <c r="B13" s="63" t="s">
        <v>916</v>
      </c>
      <c r="C13" s="63" t="s">
        <v>925</v>
      </c>
      <c r="D13" s="63" t="s">
        <v>926</v>
      </c>
      <c r="E13" s="64" t="s">
        <v>866</v>
      </c>
      <c r="F13" s="65">
        <v>1</v>
      </c>
      <c r="G13" s="66">
        <v>5600</v>
      </c>
      <c r="H13" s="66">
        <v>5600</v>
      </c>
    </row>
    <row r="14" ht="18" customHeight="1" spans="1:8">
      <c r="A14" s="67" t="s">
        <v>72</v>
      </c>
      <c r="B14" s="63" t="s">
        <v>916</v>
      </c>
      <c r="C14" s="63" t="s">
        <v>925</v>
      </c>
      <c r="D14" s="63" t="s">
        <v>927</v>
      </c>
      <c r="E14" s="64" t="s">
        <v>866</v>
      </c>
      <c r="F14" s="65">
        <v>114</v>
      </c>
      <c r="G14" s="66">
        <v>4212</v>
      </c>
      <c r="H14" s="66">
        <v>480168</v>
      </c>
    </row>
    <row r="15" ht="18" customHeight="1" spans="1:8">
      <c r="A15" s="67" t="s">
        <v>72</v>
      </c>
      <c r="B15" s="63" t="s">
        <v>916</v>
      </c>
      <c r="C15" s="63" t="s">
        <v>925</v>
      </c>
      <c r="D15" s="63" t="s">
        <v>928</v>
      </c>
      <c r="E15" s="64" t="s">
        <v>866</v>
      </c>
      <c r="F15" s="65">
        <v>3</v>
      </c>
      <c r="G15" s="66">
        <v>690</v>
      </c>
      <c r="H15" s="66">
        <v>2070</v>
      </c>
    </row>
    <row r="16" ht="18" customHeight="1" spans="1:8">
      <c r="A16" s="67" t="s">
        <v>72</v>
      </c>
      <c r="B16" s="63" t="s">
        <v>916</v>
      </c>
      <c r="C16" s="63" t="s">
        <v>925</v>
      </c>
      <c r="D16" s="63" t="s">
        <v>929</v>
      </c>
      <c r="E16" s="64" t="s">
        <v>866</v>
      </c>
      <c r="F16" s="65">
        <v>4</v>
      </c>
      <c r="G16" s="66">
        <v>4480</v>
      </c>
      <c r="H16" s="66">
        <v>17920</v>
      </c>
    </row>
    <row r="17" ht="18" customHeight="1" spans="1:8">
      <c r="A17" s="67" t="s">
        <v>72</v>
      </c>
      <c r="B17" s="63" t="s">
        <v>916</v>
      </c>
      <c r="C17" s="63" t="s">
        <v>930</v>
      </c>
      <c r="D17" s="63" t="s">
        <v>931</v>
      </c>
      <c r="E17" s="64" t="s">
        <v>866</v>
      </c>
      <c r="F17" s="65">
        <v>3</v>
      </c>
      <c r="G17" s="66">
        <v>5800</v>
      </c>
      <c r="H17" s="66">
        <v>17400</v>
      </c>
    </row>
    <row r="18" ht="18" customHeight="1" spans="1:8">
      <c r="A18" s="67" t="s">
        <v>72</v>
      </c>
      <c r="B18" s="63" t="s">
        <v>916</v>
      </c>
      <c r="C18" s="63" t="s">
        <v>932</v>
      </c>
      <c r="D18" s="63" t="s">
        <v>865</v>
      </c>
      <c r="E18" s="64" t="s">
        <v>866</v>
      </c>
      <c r="F18" s="65">
        <v>2</v>
      </c>
      <c r="G18" s="66">
        <v>5600</v>
      </c>
      <c r="H18" s="66">
        <v>11200</v>
      </c>
    </row>
    <row r="19" ht="18" customHeight="1" spans="1:8">
      <c r="A19" s="67" t="s">
        <v>72</v>
      </c>
      <c r="B19" s="63" t="s">
        <v>916</v>
      </c>
      <c r="C19" s="63" t="s">
        <v>932</v>
      </c>
      <c r="D19" s="63" t="s">
        <v>865</v>
      </c>
      <c r="E19" s="64" t="s">
        <v>866</v>
      </c>
      <c r="F19" s="65">
        <v>2</v>
      </c>
      <c r="G19" s="66">
        <v>9000</v>
      </c>
      <c r="H19" s="66">
        <v>18000</v>
      </c>
    </row>
    <row r="20" ht="18" customHeight="1" spans="1:8">
      <c r="A20" s="67" t="s">
        <v>72</v>
      </c>
      <c r="B20" s="63" t="s">
        <v>916</v>
      </c>
      <c r="C20" s="63" t="s">
        <v>933</v>
      </c>
      <c r="D20" s="63" t="s">
        <v>934</v>
      </c>
      <c r="E20" s="64" t="s">
        <v>935</v>
      </c>
      <c r="F20" s="65">
        <v>10</v>
      </c>
      <c r="G20" s="66">
        <v>4630</v>
      </c>
      <c r="H20" s="66">
        <v>46300</v>
      </c>
    </row>
    <row r="21" ht="18" customHeight="1" spans="1:8">
      <c r="A21" s="67" t="s">
        <v>72</v>
      </c>
      <c r="B21" s="63" t="s">
        <v>916</v>
      </c>
      <c r="C21" s="63" t="s">
        <v>936</v>
      </c>
      <c r="D21" s="63" t="s">
        <v>937</v>
      </c>
      <c r="E21" s="64" t="s">
        <v>490</v>
      </c>
      <c r="F21" s="65">
        <v>4</v>
      </c>
      <c r="G21" s="66">
        <v>580</v>
      </c>
      <c r="H21" s="66">
        <v>2320</v>
      </c>
    </row>
    <row r="22" ht="18" customHeight="1" spans="1:8">
      <c r="A22" s="67" t="s">
        <v>72</v>
      </c>
      <c r="B22" s="63" t="s">
        <v>916</v>
      </c>
      <c r="C22" s="63" t="s">
        <v>919</v>
      </c>
      <c r="D22" s="63" t="s">
        <v>920</v>
      </c>
      <c r="E22" s="64" t="s">
        <v>866</v>
      </c>
      <c r="F22" s="65">
        <v>36</v>
      </c>
      <c r="G22" s="66">
        <v>1970</v>
      </c>
      <c r="H22" s="66">
        <v>70920</v>
      </c>
    </row>
    <row r="23" ht="18" customHeight="1" spans="1:8">
      <c r="A23" s="67" t="s">
        <v>72</v>
      </c>
      <c r="B23" s="63" t="s">
        <v>916</v>
      </c>
      <c r="C23" s="63" t="s">
        <v>938</v>
      </c>
      <c r="D23" s="63" t="s">
        <v>939</v>
      </c>
      <c r="E23" s="64" t="s">
        <v>866</v>
      </c>
      <c r="F23" s="65">
        <v>1</v>
      </c>
      <c r="G23" s="66">
        <v>3080</v>
      </c>
      <c r="H23" s="66">
        <v>3080</v>
      </c>
    </row>
    <row r="24" ht="18" customHeight="1" spans="1:8">
      <c r="A24" s="67" t="s">
        <v>72</v>
      </c>
      <c r="B24" s="63" t="s">
        <v>940</v>
      </c>
      <c r="C24" s="63" t="s">
        <v>941</v>
      </c>
      <c r="D24" s="63" t="s">
        <v>942</v>
      </c>
      <c r="E24" s="64" t="s">
        <v>935</v>
      </c>
      <c r="F24" s="65">
        <v>1</v>
      </c>
      <c r="G24" s="66">
        <v>131761</v>
      </c>
      <c r="H24" s="66">
        <v>131761</v>
      </c>
    </row>
    <row r="25" ht="18" customHeight="1" spans="1:8">
      <c r="A25" s="67" t="s">
        <v>72</v>
      </c>
      <c r="B25" s="63" t="s">
        <v>940</v>
      </c>
      <c r="C25" s="63" t="s">
        <v>943</v>
      </c>
      <c r="D25" s="63" t="s">
        <v>944</v>
      </c>
      <c r="E25" s="64" t="s">
        <v>777</v>
      </c>
      <c r="F25" s="65">
        <v>100</v>
      </c>
      <c r="G25" s="66">
        <v>1460.49</v>
      </c>
      <c r="H25" s="66">
        <v>146049</v>
      </c>
    </row>
    <row r="26" ht="18" customHeight="1" spans="1:8">
      <c r="A26" s="67" t="s">
        <v>72</v>
      </c>
      <c r="B26" s="63" t="s">
        <v>940</v>
      </c>
      <c r="C26" s="63" t="s">
        <v>941</v>
      </c>
      <c r="D26" s="63" t="s">
        <v>945</v>
      </c>
      <c r="E26" s="64" t="s">
        <v>935</v>
      </c>
      <c r="F26" s="65">
        <v>5</v>
      </c>
      <c r="G26" s="66">
        <v>66428</v>
      </c>
      <c r="H26" s="66">
        <v>332140</v>
      </c>
    </row>
    <row r="27" ht="18" customHeight="1" spans="1:8">
      <c r="A27" s="67" t="s">
        <v>72</v>
      </c>
      <c r="B27" s="63" t="s">
        <v>940</v>
      </c>
      <c r="C27" s="63" t="s">
        <v>941</v>
      </c>
      <c r="D27" s="63" t="s">
        <v>945</v>
      </c>
      <c r="E27" s="64" t="s">
        <v>935</v>
      </c>
      <c r="F27" s="65">
        <v>4</v>
      </c>
      <c r="G27" s="66">
        <v>18826</v>
      </c>
      <c r="H27" s="66">
        <v>75304</v>
      </c>
    </row>
    <row r="28" ht="18" customHeight="1" spans="1:8">
      <c r="A28" s="67" t="s">
        <v>72</v>
      </c>
      <c r="B28" s="63" t="s">
        <v>940</v>
      </c>
      <c r="C28" s="63" t="s">
        <v>941</v>
      </c>
      <c r="D28" s="63" t="s">
        <v>946</v>
      </c>
      <c r="E28" s="64" t="s">
        <v>935</v>
      </c>
      <c r="F28" s="65">
        <v>1</v>
      </c>
      <c r="G28" s="66">
        <v>83591</v>
      </c>
      <c r="H28" s="66">
        <v>83591</v>
      </c>
    </row>
    <row r="29" ht="18" customHeight="1" spans="1:8">
      <c r="A29" s="67" t="s">
        <v>72</v>
      </c>
      <c r="B29" s="63" t="s">
        <v>940</v>
      </c>
      <c r="C29" s="63" t="s">
        <v>941</v>
      </c>
      <c r="D29" s="63" t="s">
        <v>945</v>
      </c>
      <c r="E29" s="64" t="s">
        <v>935</v>
      </c>
      <c r="F29" s="65">
        <v>22</v>
      </c>
      <c r="G29" s="66">
        <v>30788</v>
      </c>
      <c r="H29" s="66">
        <v>677336</v>
      </c>
    </row>
    <row r="30" ht="18" customHeight="1" spans="1:8">
      <c r="A30" s="67" t="s">
        <v>72</v>
      </c>
      <c r="B30" s="63" t="s">
        <v>940</v>
      </c>
      <c r="C30" s="63" t="s">
        <v>941</v>
      </c>
      <c r="D30" s="63" t="s">
        <v>945</v>
      </c>
      <c r="E30" s="64" t="s">
        <v>935</v>
      </c>
      <c r="F30" s="65">
        <v>4</v>
      </c>
      <c r="G30" s="66">
        <v>46408</v>
      </c>
      <c r="H30" s="66">
        <v>185632</v>
      </c>
    </row>
    <row r="31" ht="18" customHeight="1" spans="1:8">
      <c r="A31" s="67" t="s">
        <v>72</v>
      </c>
      <c r="B31" s="63" t="s">
        <v>940</v>
      </c>
      <c r="C31" s="63" t="s">
        <v>941</v>
      </c>
      <c r="D31" s="63" t="s">
        <v>947</v>
      </c>
      <c r="E31" s="64" t="s">
        <v>935</v>
      </c>
      <c r="F31" s="65">
        <v>89</v>
      </c>
      <c r="G31" s="66">
        <v>5950</v>
      </c>
      <c r="H31" s="66">
        <v>529550</v>
      </c>
    </row>
    <row r="32" ht="18" customHeight="1" spans="1:8">
      <c r="A32" s="67" t="s">
        <v>72</v>
      </c>
      <c r="B32" s="63" t="s">
        <v>940</v>
      </c>
      <c r="C32" s="63" t="s">
        <v>941</v>
      </c>
      <c r="D32" s="63" t="s">
        <v>947</v>
      </c>
      <c r="E32" s="64" t="s">
        <v>935</v>
      </c>
      <c r="F32" s="65">
        <v>279</v>
      </c>
      <c r="G32" s="66">
        <v>960</v>
      </c>
      <c r="H32" s="66">
        <v>267840</v>
      </c>
    </row>
    <row r="33" ht="18" customHeight="1" spans="1:8">
      <c r="A33" s="64" t="s">
        <v>31</v>
      </c>
      <c r="B33" s="64"/>
      <c r="C33" s="64"/>
      <c r="D33" s="64"/>
      <c r="E33" s="64"/>
      <c r="F33" s="65">
        <v>693</v>
      </c>
      <c r="G33" s="66"/>
      <c r="H33" s="66">
        <v>3130111</v>
      </c>
    </row>
  </sheetData>
  <mergeCells count="10">
    <mergeCell ref="A2:H2"/>
    <mergeCell ref="A3:H3"/>
    <mergeCell ref="A4:H4"/>
    <mergeCell ref="F5:H5"/>
    <mergeCell ref="A33:E33"/>
    <mergeCell ref="A5:A6"/>
    <mergeCell ref="B5:B6"/>
    <mergeCell ref="C5:C6"/>
    <mergeCell ref="D5:D6"/>
    <mergeCell ref="E5:E6"/>
  </mergeCells>
  <pageMargins left="0.75" right="0.75" top="1" bottom="1" header="0.5" footer="0.5"/>
  <pageSetup paperSize="1" scale="52"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8" sqref="C18"/>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1:11">
      <c r="A2" s="32" t="s">
        <v>948</v>
      </c>
      <c r="B2" s="32"/>
      <c r="C2" s="32"/>
      <c r="D2" s="33"/>
      <c r="E2" s="33"/>
      <c r="F2" s="33"/>
      <c r="G2" s="33"/>
      <c r="H2" s="32"/>
      <c r="I2" s="32"/>
      <c r="J2" s="32"/>
      <c r="K2" s="51"/>
    </row>
    <row r="3" ht="28.5" customHeight="1" spans="1:11">
      <c r="A3" s="34" t="s">
        <v>949</v>
      </c>
      <c r="B3" s="34"/>
      <c r="C3" s="34"/>
      <c r="D3" s="34"/>
      <c r="E3" s="34"/>
      <c r="F3" s="34"/>
      <c r="G3" s="34"/>
      <c r="H3" s="34"/>
      <c r="I3" s="34"/>
      <c r="J3" s="34"/>
      <c r="K3" s="34"/>
    </row>
    <row r="4" ht="13.5" customHeight="1" spans="1:11">
      <c r="A4" s="6" t="s">
        <v>2</v>
      </c>
      <c r="B4" s="7"/>
      <c r="C4" s="7"/>
      <c r="D4" s="7"/>
      <c r="E4" s="7"/>
      <c r="F4" s="7"/>
      <c r="G4" s="7"/>
      <c r="H4" s="8"/>
      <c r="I4" s="8"/>
      <c r="J4" s="8"/>
      <c r="K4" s="52" t="s">
        <v>3</v>
      </c>
    </row>
    <row r="5" ht="21.75" customHeight="1" spans="1:11">
      <c r="A5" s="35" t="s">
        <v>351</v>
      </c>
      <c r="B5" s="35" t="s">
        <v>170</v>
      </c>
      <c r="C5" s="35" t="s">
        <v>352</v>
      </c>
      <c r="D5" s="36" t="s">
        <v>171</v>
      </c>
      <c r="E5" s="36" t="s">
        <v>172</v>
      </c>
      <c r="F5" s="36" t="s">
        <v>173</v>
      </c>
      <c r="G5" s="36" t="s">
        <v>174</v>
      </c>
      <c r="H5" s="37" t="s">
        <v>31</v>
      </c>
      <c r="I5" s="53" t="s">
        <v>950</v>
      </c>
      <c r="J5" s="54"/>
      <c r="K5" s="55"/>
    </row>
    <row r="6" ht="21.75" customHeight="1" spans="1:11">
      <c r="A6" s="38"/>
      <c r="B6" s="38"/>
      <c r="C6" s="38"/>
      <c r="D6" s="39"/>
      <c r="E6" s="39"/>
      <c r="F6" s="39"/>
      <c r="G6" s="39"/>
      <c r="H6" s="40"/>
      <c r="I6" s="36" t="s">
        <v>34</v>
      </c>
      <c r="J6" s="36" t="s">
        <v>35</v>
      </c>
      <c r="K6" s="36" t="s">
        <v>36</v>
      </c>
    </row>
    <row r="7" ht="40.5" customHeight="1" spans="1:11">
      <c r="A7" s="41"/>
      <c r="B7" s="41"/>
      <c r="C7" s="41"/>
      <c r="D7" s="42"/>
      <c r="E7" s="42"/>
      <c r="F7" s="42"/>
      <c r="G7" s="42"/>
      <c r="H7" s="43"/>
      <c r="I7" s="42" t="s">
        <v>33</v>
      </c>
      <c r="J7" s="42"/>
      <c r="K7" s="42"/>
    </row>
    <row r="8" ht="15" customHeight="1" spans="1:11">
      <c r="A8" s="44">
        <v>1</v>
      </c>
      <c r="B8" s="44">
        <v>2</v>
      </c>
      <c r="C8" s="44">
        <v>3</v>
      </c>
      <c r="D8" s="44">
        <v>4</v>
      </c>
      <c r="E8" s="44">
        <v>5</v>
      </c>
      <c r="F8" s="44">
        <v>6</v>
      </c>
      <c r="G8" s="44">
        <v>7</v>
      </c>
      <c r="H8" s="44">
        <v>8</v>
      </c>
      <c r="I8" s="44">
        <v>9</v>
      </c>
      <c r="J8" s="56">
        <v>10</v>
      </c>
      <c r="K8" s="56">
        <v>11</v>
      </c>
    </row>
    <row r="9" ht="30.65" customHeight="1" spans="1:11">
      <c r="A9" s="45"/>
      <c r="B9" s="46"/>
      <c r="C9" s="45"/>
      <c r="D9" s="45"/>
      <c r="E9" s="45"/>
      <c r="F9" s="45"/>
      <c r="G9" s="45"/>
      <c r="H9" s="47"/>
      <c r="I9" s="47"/>
      <c r="J9" s="47"/>
      <c r="K9" s="47"/>
    </row>
    <row r="10" ht="30.65" customHeight="1" spans="1:11">
      <c r="A10" s="46"/>
      <c r="B10" s="46"/>
      <c r="C10" s="46"/>
      <c r="D10" s="46"/>
      <c r="E10" s="46"/>
      <c r="F10" s="46"/>
      <c r="G10" s="46"/>
      <c r="H10" s="47"/>
      <c r="I10" s="47"/>
      <c r="J10" s="47"/>
      <c r="K10" s="47"/>
    </row>
    <row r="11" ht="18.75" customHeight="1" spans="1:11">
      <c r="A11" s="48" t="s">
        <v>472</v>
      </c>
      <c r="B11" s="49"/>
      <c r="C11" s="49"/>
      <c r="D11" s="49"/>
      <c r="E11" s="49"/>
      <c r="F11" s="49"/>
      <c r="G11" s="50"/>
      <c r="H11" s="47"/>
      <c r="I11" s="47"/>
      <c r="J11" s="47"/>
      <c r="K11" s="47"/>
    </row>
    <row r="12" customHeight="1" spans="1:1">
      <c r="A12" t="s">
        <v>951</v>
      </c>
    </row>
  </sheetData>
  <mergeCells count="16">
    <mergeCell ref="A2:K2"/>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C18" sqref="C18"/>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t="s">
        <v>952</v>
      </c>
      <c r="B2" s="2"/>
      <c r="C2" s="2"/>
      <c r="D2" s="3"/>
      <c r="E2" s="2"/>
      <c r="F2" s="2"/>
      <c r="G2" s="4"/>
    </row>
    <row r="3" ht="27.75" customHeight="1" spans="1:7">
      <c r="A3" s="5" t="s">
        <v>953</v>
      </c>
      <c r="B3" s="5"/>
      <c r="C3" s="5"/>
      <c r="D3" s="5"/>
      <c r="E3" s="5"/>
      <c r="F3" s="5"/>
      <c r="G3" s="5"/>
    </row>
    <row r="4" ht="13.5" customHeight="1" spans="1:7">
      <c r="A4" s="6" t="s">
        <v>2</v>
      </c>
      <c r="B4" s="7"/>
      <c r="C4" s="7"/>
      <c r="D4" s="7"/>
      <c r="E4" s="8"/>
      <c r="F4" s="8"/>
      <c r="G4" s="9" t="s">
        <v>3</v>
      </c>
    </row>
    <row r="5" ht="21.75" customHeight="1" spans="1:7">
      <c r="A5" s="10" t="s">
        <v>352</v>
      </c>
      <c r="B5" s="10" t="s">
        <v>351</v>
      </c>
      <c r="C5" s="10" t="s">
        <v>170</v>
      </c>
      <c r="D5" s="11" t="s">
        <v>954</v>
      </c>
      <c r="E5" s="12" t="s">
        <v>34</v>
      </c>
      <c r="F5" s="13"/>
      <c r="G5" s="14"/>
    </row>
    <row r="6" ht="21.75" customHeight="1" spans="1:7">
      <c r="A6" s="15"/>
      <c r="B6" s="15"/>
      <c r="C6" s="15"/>
      <c r="D6" s="16"/>
      <c r="E6" s="17" t="s">
        <v>955</v>
      </c>
      <c r="F6" s="11" t="s">
        <v>956</v>
      </c>
      <c r="G6" s="11" t="s">
        <v>957</v>
      </c>
    </row>
    <row r="7" ht="40.5" customHeight="1" spans="1:7">
      <c r="A7" s="18"/>
      <c r="B7" s="18"/>
      <c r="C7" s="18"/>
      <c r="D7" s="19"/>
      <c r="E7" s="20"/>
      <c r="F7" s="19" t="s">
        <v>33</v>
      </c>
      <c r="G7" s="19"/>
    </row>
    <row r="8" ht="15" customHeight="1" spans="1:7">
      <c r="A8" s="21">
        <v>1</v>
      </c>
      <c r="B8" s="21">
        <v>2</v>
      </c>
      <c r="C8" s="21">
        <v>3</v>
      </c>
      <c r="D8" s="21">
        <v>4</v>
      </c>
      <c r="E8" s="21">
        <v>5</v>
      </c>
      <c r="F8" s="21">
        <v>6</v>
      </c>
      <c r="G8" s="21">
        <v>7</v>
      </c>
    </row>
    <row r="9" ht="21" customHeight="1" spans="1:7">
      <c r="A9" s="22" t="s">
        <v>65</v>
      </c>
      <c r="B9" s="23"/>
      <c r="C9" s="23"/>
      <c r="D9" s="24"/>
      <c r="E9" s="25">
        <v>67820492.31</v>
      </c>
      <c r="F9" s="25">
        <v>67518818</v>
      </c>
      <c r="G9" s="25">
        <v>68484115</v>
      </c>
    </row>
    <row r="10" ht="21" customHeight="1" spans="1:7">
      <c r="A10" s="26" t="s">
        <v>65</v>
      </c>
      <c r="B10" s="22"/>
      <c r="C10" s="22"/>
      <c r="D10" s="27"/>
      <c r="E10" s="25">
        <v>66813968</v>
      </c>
      <c r="F10" s="25">
        <v>67256738</v>
      </c>
      <c r="G10" s="25">
        <v>68484115</v>
      </c>
    </row>
    <row r="11" ht="21" customHeight="1" spans="1:7">
      <c r="A11" s="28"/>
      <c r="B11" s="22" t="s">
        <v>958</v>
      </c>
      <c r="C11" s="22" t="s">
        <v>391</v>
      </c>
      <c r="D11" s="27" t="s">
        <v>959</v>
      </c>
      <c r="E11" s="25">
        <v>150000</v>
      </c>
      <c r="F11" s="25">
        <v>150000</v>
      </c>
      <c r="G11" s="25">
        <v>150000</v>
      </c>
    </row>
    <row r="12" ht="21" customHeight="1" spans="1:7">
      <c r="A12" s="28"/>
      <c r="B12" s="22" t="s">
        <v>960</v>
      </c>
      <c r="C12" s="22" t="s">
        <v>415</v>
      </c>
      <c r="D12" s="27" t="s">
        <v>959</v>
      </c>
      <c r="E12" s="25">
        <v>200000</v>
      </c>
      <c r="F12" s="25">
        <v>200000</v>
      </c>
      <c r="G12" s="25">
        <v>200000</v>
      </c>
    </row>
    <row r="13" ht="21" customHeight="1" spans="1:7">
      <c r="A13" s="28"/>
      <c r="B13" s="22" t="s">
        <v>961</v>
      </c>
      <c r="C13" s="22" t="s">
        <v>356</v>
      </c>
      <c r="D13" s="27" t="s">
        <v>962</v>
      </c>
      <c r="E13" s="25">
        <v>48679200</v>
      </c>
      <c r="F13" s="25">
        <v>48956500</v>
      </c>
      <c r="G13" s="25">
        <v>49852100</v>
      </c>
    </row>
    <row r="14" ht="21" customHeight="1" spans="1:7">
      <c r="A14" s="28"/>
      <c r="B14" s="22" t="s">
        <v>961</v>
      </c>
      <c r="C14" s="22" t="s">
        <v>384</v>
      </c>
      <c r="D14" s="27" t="s">
        <v>962</v>
      </c>
      <c r="E14" s="25">
        <v>4798884</v>
      </c>
      <c r="F14" s="25">
        <v>4815554</v>
      </c>
      <c r="G14" s="25">
        <v>4856631</v>
      </c>
    </row>
    <row r="15" ht="21" customHeight="1" spans="1:7">
      <c r="A15" s="28"/>
      <c r="B15" s="22" t="s">
        <v>961</v>
      </c>
      <c r="C15" s="22" t="s">
        <v>413</v>
      </c>
      <c r="D15" s="27" t="s">
        <v>962</v>
      </c>
      <c r="E15" s="25">
        <v>717000</v>
      </c>
      <c r="F15" s="25">
        <v>717000</v>
      </c>
      <c r="G15" s="25">
        <v>717000</v>
      </c>
    </row>
    <row r="16" ht="21" customHeight="1" spans="1:7">
      <c r="A16" s="28"/>
      <c r="B16" s="22" t="s">
        <v>963</v>
      </c>
      <c r="C16" s="22" t="s">
        <v>365</v>
      </c>
      <c r="D16" s="27" t="s">
        <v>959</v>
      </c>
      <c r="E16" s="25">
        <v>8184</v>
      </c>
      <c r="F16" s="25">
        <v>8184</v>
      </c>
      <c r="G16" s="25">
        <v>8184</v>
      </c>
    </row>
    <row r="17" ht="21" customHeight="1" spans="1:7">
      <c r="A17" s="28"/>
      <c r="B17" s="22" t="s">
        <v>961</v>
      </c>
      <c r="C17" s="22" t="s">
        <v>370</v>
      </c>
      <c r="D17" s="27" t="s">
        <v>962</v>
      </c>
      <c r="E17" s="25">
        <v>135000</v>
      </c>
      <c r="F17" s="25">
        <v>135000</v>
      </c>
      <c r="G17" s="25">
        <v>135000</v>
      </c>
    </row>
    <row r="18" ht="21" customHeight="1" spans="1:7">
      <c r="A18" s="28"/>
      <c r="B18" s="22" t="s">
        <v>961</v>
      </c>
      <c r="C18" s="22" t="s">
        <v>372</v>
      </c>
      <c r="D18" s="27" t="s">
        <v>962</v>
      </c>
      <c r="E18" s="25">
        <v>8675700</v>
      </c>
      <c r="F18" s="25">
        <v>8754500</v>
      </c>
      <c r="G18" s="25">
        <v>8945200</v>
      </c>
    </row>
    <row r="19" ht="21" customHeight="1" spans="1:7">
      <c r="A19" s="28"/>
      <c r="B19" s="22" t="s">
        <v>961</v>
      </c>
      <c r="C19" s="22" t="s">
        <v>411</v>
      </c>
      <c r="D19" s="27" t="s">
        <v>962</v>
      </c>
      <c r="E19" s="25">
        <v>950000</v>
      </c>
      <c r="F19" s="25">
        <v>980000</v>
      </c>
      <c r="G19" s="25">
        <v>1030000</v>
      </c>
    </row>
    <row r="20" ht="21" customHeight="1" spans="1:7">
      <c r="A20" s="28"/>
      <c r="B20" s="22" t="s">
        <v>961</v>
      </c>
      <c r="C20" s="22" t="s">
        <v>408</v>
      </c>
      <c r="D20" s="27" t="s">
        <v>962</v>
      </c>
      <c r="E20" s="25">
        <v>410000</v>
      </c>
      <c r="F20" s="25">
        <v>450000</v>
      </c>
      <c r="G20" s="25">
        <v>500000</v>
      </c>
    </row>
    <row r="21" ht="21" customHeight="1" spans="1:7">
      <c r="A21" s="28"/>
      <c r="B21" s="22" t="s">
        <v>961</v>
      </c>
      <c r="C21" s="22" t="s">
        <v>375</v>
      </c>
      <c r="D21" s="27" t="s">
        <v>962</v>
      </c>
      <c r="E21" s="25">
        <v>90000</v>
      </c>
      <c r="F21" s="25">
        <v>90000</v>
      </c>
      <c r="G21" s="25">
        <v>90000</v>
      </c>
    </row>
    <row r="22" ht="21" customHeight="1" spans="1:7">
      <c r="A22" s="28"/>
      <c r="B22" s="22" t="s">
        <v>961</v>
      </c>
      <c r="C22" s="22" t="s">
        <v>377</v>
      </c>
      <c r="D22" s="27" t="s">
        <v>962</v>
      </c>
      <c r="E22" s="25">
        <v>2000000</v>
      </c>
      <c r="F22" s="25">
        <v>2000000</v>
      </c>
      <c r="G22" s="25">
        <v>2000000</v>
      </c>
    </row>
    <row r="23" ht="21" customHeight="1" spans="1:7">
      <c r="A23" s="26" t="s">
        <v>72</v>
      </c>
      <c r="B23" s="28"/>
      <c r="C23" s="28"/>
      <c r="D23" s="28"/>
      <c r="E23" s="25">
        <v>262080</v>
      </c>
      <c r="F23" s="25">
        <v>262080</v>
      </c>
      <c r="G23" s="25"/>
    </row>
    <row r="24" ht="21" customHeight="1" spans="1:7">
      <c r="A24" s="28"/>
      <c r="B24" s="22" t="s">
        <v>963</v>
      </c>
      <c r="C24" s="22" t="s">
        <v>432</v>
      </c>
      <c r="D24" s="27" t="s">
        <v>959</v>
      </c>
      <c r="E24" s="25">
        <v>262080</v>
      </c>
      <c r="F24" s="25">
        <v>262080</v>
      </c>
      <c r="G24" s="25"/>
    </row>
    <row r="25" ht="21" customHeight="1" spans="1:7">
      <c r="A25" s="26" t="s">
        <v>67</v>
      </c>
      <c r="B25" s="28"/>
      <c r="C25" s="28"/>
      <c r="D25" s="28"/>
      <c r="E25" s="25">
        <v>744444.31</v>
      </c>
      <c r="F25" s="25"/>
      <c r="G25" s="25"/>
    </row>
    <row r="26" ht="21" customHeight="1" spans="1:7">
      <c r="A26" s="28"/>
      <c r="B26" s="22" t="s">
        <v>958</v>
      </c>
      <c r="C26" s="22" t="s">
        <v>470</v>
      </c>
      <c r="D26" s="27" t="s">
        <v>959</v>
      </c>
      <c r="E26" s="25">
        <v>744444.31</v>
      </c>
      <c r="F26" s="25"/>
      <c r="G26" s="25"/>
    </row>
    <row r="27" ht="21" customHeight="1" spans="1:7">
      <c r="A27" s="29" t="s">
        <v>31</v>
      </c>
      <c r="B27" s="30" t="s">
        <v>964</v>
      </c>
      <c r="C27" s="30"/>
      <c r="D27" s="31"/>
      <c r="E27" s="25">
        <v>67820492.31</v>
      </c>
      <c r="F27" s="25">
        <v>67518818</v>
      </c>
      <c r="G27" s="25">
        <v>68484115</v>
      </c>
    </row>
  </sheetData>
  <mergeCells count="12">
    <mergeCell ref="A2:G2"/>
    <mergeCell ref="A3:G3"/>
    <mergeCell ref="A4:D4"/>
    <mergeCell ref="E5:G5"/>
    <mergeCell ref="A27:D27"/>
    <mergeCell ref="A5:A7"/>
    <mergeCell ref="B5:B7"/>
    <mergeCell ref="C5:C7"/>
    <mergeCell ref="D5:D7"/>
    <mergeCell ref="E6:E7"/>
    <mergeCell ref="F6:F7"/>
    <mergeCell ref="G6:G7"/>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O8" sqref="O8"/>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9" t="s">
        <v>27</v>
      </c>
      <c r="B1" s="169"/>
      <c r="C1" s="169"/>
      <c r="D1" s="169"/>
      <c r="E1" s="169"/>
      <c r="F1" s="169"/>
      <c r="G1" s="169"/>
      <c r="H1" s="169"/>
      <c r="I1" s="169"/>
      <c r="J1" s="169"/>
      <c r="K1" s="169"/>
      <c r="L1" s="169"/>
      <c r="M1" s="169"/>
      <c r="N1" s="169"/>
      <c r="O1" s="169"/>
      <c r="P1" s="169"/>
      <c r="Q1" s="169"/>
      <c r="R1" s="169"/>
      <c r="S1" s="169"/>
    </row>
    <row r="2" ht="28.5" customHeight="1" spans="1:19">
      <c r="A2" s="59" t="s">
        <v>28</v>
      </c>
      <c r="B2" s="59"/>
      <c r="C2" s="59"/>
      <c r="D2" s="59"/>
      <c r="E2" s="59"/>
      <c r="F2" s="59"/>
      <c r="G2" s="59"/>
      <c r="H2" s="59"/>
      <c r="I2" s="59"/>
      <c r="J2" s="59"/>
      <c r="K2" s="59"/>
      <c r="L2" s="59"/>
      <c r="M2" s="59"/>
      <c r="N2" s="59"/>
      <c r="O2" s="59"/>
      <c r="P2" s="59"/>
      <c r="Q2" s="59"/>
      <c r="R2" s="59"/>
      <c r="S2" s="59"/>
    </row>
    <row r="3" ht="20.25" customHeight="1" spans="1:19">
      <c r="A3" s="60" t="s">
        <v>2</v>
      </c>
      <c r="B3" s="60"/>
      <c r="C3" s="60"/>
      <c r="D3" s="60"/>
      <c r="E3" s="60"/>
      <c r="F3" s="60"/>
      <c r="G3" s="60"/>
      <c r="H3" s="60"/>
      <c r="I3" s="60"/>
      <c r="J3" s="60"/>
      <c r="K3" s="60"/>
      <c r="L3" s="58"/>
      <c r="M3" s="58"/>
      <c r="N3" s="58"/>
      <c r="O3" s="58"/>
      <c r="P3" s="58"/>
      <c r="Q3" s="58"/>
      <c r="R3" s="58"/>
      <c r="S3" s="58" t="s">
        <v>3</v>
      </c>
    </row>
    <row r="4" ht="27" customHeight="1" spans="1:19">
      <c r="A4" s="158" t="s">
        <v>29</v>
      </c>
      <c r="B4" s="158" t="s">
        <v>30</v>
      </c>
      <c r="C4" s="158" t="s">
        <v>31</v>
      </c>
      <c r="D4" s="158" t="s">
        <v>32</v>
      </c>
      <c r="E4" s="158"/>
      <c r="F4" s="158"/>
      <c r="G4" s="158"/>
      <c r="H4" s="158"/>
      <c r="I4" s="158"/>
      <c r="J4" s="158"/>
      <c r="K4" s="158"/>
      <c r="L4" s="158"/>
      <c r="M4" s="158"/>
      <c r="N4" s="158"/>
      <c r="O4" s="158" t="s">
        <v>21</v>
      </c>
      <c r="P4" s="158"/>
      <c r="Q4" s="158"/>
      <c r="R4" s="158"/>
      <c r="S4" s="158"/>
    </row>
    <row r="5" ht="27" customHeight="1" spans="1:19">
      <c r="A5" s="158"/>
      <c r="B5" s="158"/>
      <c r="C5" s="158"/>
      <c r="D5" s="158" t="s">
        <v>33</v>
      </c>
      <c r="E5" s="158" t="s">
        <v>34</v>
      </c>
      <c r="F5" s="158" t="s">
        <v>35</v>
      </c>
      <c r="G5" s="158" t="s">
        <v>36</v>
      </c>
      <c r="H5" s="158" t="s">
        <v>37</v>
      </c>
      <c r="I5" s="158" t="s">
        <v>38</v>
      </c>
      <c r="J5" s="158"/>
      <c r="K5" s="158"/>
      <c r="L5" s="158"/>
      <c r="M5" s="158"/>
      <c r="N5" s="158"/>
      <c r="O5" s="158" t="s">
        <v>33</v>
      </c>
      <c r="P5" s="158" t="s">
        <v>34</v>
      </c>
      <c r="Q5" s="158" t="s">
        <v>35</v>
      </c>
      <c r="R5" s="158" t="s">
        <v>36</v>
      </c>
      <c r="S5" s="158" t="s">
        <v>39</v>
      </c>
    </row>
    <row r="6" ht="27" customHeight="1" spans="1:19">
      <c r="A6" s="159"/>
      <c r="B6" s="159"/>
      <c r="C6" s="159"/>
      <c r="D6" s="159"/>
      <c r="E6" s="159"/>
      <c r="F6" s="159"/>
      <c r="G6" s="159"/>
      <c r="H6" s="159"/>
      <c r="I6" s="159" t="s">
        <v>33</v>
      </c>
      <c r="J6" s="159" t="s">
        <v>40</v>
      </c>
      <c r="K6" s="159" t="s">
        <v>41</v>
      </c>
      <c r="L6" s="159" t="s">
        <v>42</v>
      </c>
      <c r="M6" s="159" t="s">
        <v>43</v>
      </c>
      <c r="N6" s="159" t="s">
        <v>44</v>
      </c>
      <c r="O6" s="159"/>
      <c r="P6" s="159"/>
      <c r="Q6" s="159"/>
      <c r="R6" s="159"/>
      <c r="S6" s="159"/>
    </row>
    <row r="7" ht="20.25" customHeight="1" spans="1:19">
      <c r="A7" s="168" t="s">
        <v>45</v>
      </c>
      <c r="B7" s="168" t="s">
        <v>46</v>
      </c>
      <c r="C7" s="168" t="s">
        <v>47</v>
      </c>
      <c r="D7" s="168" t="s">
        <v>48</v>
      </c>
      <c r="E7" s="168" t="s">
        <v>49</v>
      </c>
      <c r="F7" s="168" t="s">
        <v>50</v>
      </c>
      <c r="G7" s="168" t="s">
        <v>51</v>
      </c>
      <c r="H7" s="168" t="s">
        <v>52</v>
      </c>
      <c r="I7" s="168" t="s">
        <v>53</v>
      </c>
      <c r="J7" s="168" t="s">
        <v>54</v>
      </c>
      <c r="K7" s="168" t="s">
        <v>55</v>
      </c>
      <c r="L7" s="168" t="s">
        <v>56</v>
      </c>
      <c r="M7" s="168" t="s">
        <v>57</v>
      </c>
      <c r="N7" s="168" t="s">
        <v>58</v>
      </c>
      <c r="O7" s="168" t="s">
        <v>59</v>
      </c>
      <c r="P7" s="168" t="s">
        <v>60</v>
      </c>
      <c r="Q7" s="168" t="s">
        <v>61</v>
      </c>
      <c r="R7" s="168" t="s">
        <v>62</v>
      </c>
      <c r="S7" s="168" t="s">
        <v>63</v>
      </c>
    </row>
    <row r="8" ht="20.25" customHeight="1" spans="1:19">
      <c r="A8" s="162" t="s">
        <v>64</v>
      </c>
      <c r="B8" s="162" t="s">
        <v>65</v>
      </c>
      <c r="C8" s="163">
        <v>389046167.5</v>
      </c>
      <c r="D8" s="163">
        <v>378100615.69</v>
      </c>
      <c r="E8" s="66">
        <v>336694615.69</v>
      </c>
      <c r="F8" s="66">
        <v>33920000</v>
      </c>
      <c r="G8" s="66"/>
      <c r="H8" s="66"/>
      <c r="I8" s="66">
        <v>7486000</v>
      </c>
      <c r="J8" s="66">
        <v>6234000</v>
      </c>
      <c r="K8" s="66"/>
      <c r="L8" s="66"/>
      <c r="M8" s="66"/>
      <c r="N8" s="66">
        <v>1252000</v>
      </c>
      <c r="O8" s="163">
        <v>10945551.81</v>
      </c>
      <c r="P8" s="163">
        <v>289434.59</v>
      </c>
      <c r="Q8" s="163">
        <v>8533016.23</v>
      </c>
      <c r="R8" s="163"/>
      <c r="S8" s="163">
        <v>2123100.99</v>
      </c>
    </row>
    <row r="9" ht="20.25" customHeight="1" spans="1:19">
      <c r="A9" s="167" t="s">
        <v>66</v>
      </c>
      <c r="B9" s="167" t="s">
        <v>67</v>
      </c>
      <c r="C9" s="163">
        <v>1808825.59</v>
      </c>
      <c r="D9" s="163">
        <v>1808825.59</v>
      </c>
      <c r="E9" s="66">
        <v>1808825.59</v>
      </c>
      <c r="F9" s="66"/>
      <c r="G9" s="66"/>
      <c r="H9" s="66"/>
      <c r="I9" s="66"/>
      <c r="J9" s="66"/>
      <c r="K9" s="66"/>
      <c r="L9" s="66"/>
      <c r="M9" s="66"/>
      <c r="N9" s="66"/>
      <c r="O9" s="163"/>
      <c r="P9" s="163"/>
      <c r="Q9" s="163"/>
      <c r="R9" s="162"/>
      <c r="S9" s="163"/>
    </row>
    <row r="10" ht="20.25" customHeight="1" spans="1:19">
      <c r="A10" s="167" t="s">
        <v>68</v>
      </c>
      <c r="B10" s="167" t="s">
        <v>65</v>
      </c>
      <c r="C10" s="163">
        <v>348807703.42</v>
      </c>
      <c r="D10" s="163">
        <v>347354062.88</v>
      </c>
      <c r="E10" s="66">
        <v>322512562.88</v>
      </c>
      <c r="F10" s="66">
        <v>24841500</v>
      </c>
      <c r="G10" s="66"/>
      <c r="H10" s="66"/>
      <c r="I10" s="66"/>
      <c r="J10" s="66"/>
      <c r="K10" s="66"/>
      <c r="L10" s="66"/>
      <c r="M10" s="66"/>
      <c r="N10" s="66"/>
      <c r="O10" s="163">
        <v>1453640.54</v>
      </c>
      <c r="P10" s="163">
        <v>43640.54</v>
      </c>
      <c r="Q10" s="163">
        <v>1410000</v>
      </c>
      <c r="R10" s="162"/>
      <c r="S10" s="163"/>
    </row>
    <row r="11" ht="20.25" customHeight="1" spans="1:19">
      <c r="A11" s="167" t="s">
        <v>69</v>
      </c>
      <c r="B11" s="167" t="s">
        <v>70</v>
      </c>
      <c r="C11" s="163">
        <v>2107247.5</v>
      </c>
      <c r="D11" s="163">
        <v>2100772.5</v>
      </c>
      <c r="E11" s="66">
        <v>1700772.5</v>
      </c>
      <c r="F11" s="66">
        <v>400000</v>
      </c>
      <c r="G11" s="66"/>
      <c r="H11" s="66"/>
      <c r="I11" s="66"/>
      <c r="J11" s="66"/>
      <c r="K11" s="66"/>
      <c r="L11" s="66"/>
      <c r="M11" s="66"/>
      <c r="N11" s="66"/>
      <c r="O11" s="163">
        <v>6475</v>
      </c>
      <c r="P11" s="163">
        <v>6475</v>
      </c>
      <c r="Q11" s="163"/>
      <c r="R11" s="162"/>
      <c r="S11" s="163"/>
    </row>
    <row r="12" ht="20.25" customHeight="1" spans="1:19">
      <c r="A12" s="167" t="s">
        <v>71</v>
      </c>
      <c r="B12" s="167" t="s">
        <v>72</v>
      </c>
      <c r="C12" s="163">
        <v>31907995.74</v>
      </c>
      <c r="D12" s="163">
        <v>25390396.71</v>
      </c>
      <c r="E12" s="66">
        <v>9225896.71</v>
      </c>
      <c r="F12" s="66">
        <v>8678500</v>
      </c>
      <c r="G12" s="66"/>
      <c r="H12" s="66"/>
      <c r="I12" s="66">
        <v>7486000</v>
      </c>
      <c r="J12" s="66">
        <v>6234000</v>
      </c>
      <c r="K12" s="66"/>
      <c r="L12" s="66"/>
      <c r="M12" s="66"/>
      <c r="N12" s="66">
        <v>1252000</v>
      </c>
      <c r="O12" s="163">
        <v>6517599.03</v>
      </c>
      <c r="P12" s="163">
        <v>239319.05</v>
      </c>
      <c r="Q12" s="163">
        <v>4155178.99</v>
      </c>
      <c r="R12" s="162"/>
      <c r="S12" s="163">
        <v>2123100.99</v>
      </c>
    </row>
    <row r="13" ht="20.25" customHeight="1" spans="1:19">
      <c r="A13" s="167" t="s">
        <v>73</v>
      </c>
      <c r="B13" s="167" t="s">
        <v>74</v>
      </c>
      <c r="C13" s="163">
        <v>2967837.24</v>
      </c>
      <c r="D13" s="163"/>
      <c r="E13" s="66"/>
      <c r="F13" s="66"/>
      <c r="G13" s="66"/>
      <c r="H13" s="66"/>
      <c r="I13" s="66"/>
      <c r="J13" s="66"/>
      <c r="K13" s="66"/>
      <c r="L13" s="66"/>
      <c r="M13" s="66"/>
      <c r="N13" s="66"/>
      <c r="O13" s="163">
        <v>2967837.24</v>
      </c>
      <c r="P13" s="163"/>
      <c r="Q13" s="163">
        <v>2967837.24</v>
      </c>
      <c r="R13" s="162"/>
      <c r="S13" s="163"/>
    </row>
    <row r="14" ht="20.25" customHeight="1" spans="1:19">
      <c r="A14" s="167" t="s">
        <v>75</v>
      </c>
      <c r="B14" s="167" t="s">
        <v>76</v>
      </c>
      <c r="C14" s="163">
        <v>1446558.01</v>
      </c>
      <c r="D14" s="163">
        <v>1446558.01</v>
      </c>
      <c r="E14" s="66">
        <v>1446558.01</v>
      </c>
      <c r="F14" s="66"/>
      <c r="G14" s="66"/>
      <c r="H14" s="66"/>
      <c r="I14" s="66"/>
      <c r="J14" s="66"/>
      <c r="K14" s="66"/>
      <c r="L14" s="66"/>
      <c r="M14" s="66"/>
      <c r="N14" s="66"/>
      <c r="O14" s="163"/>
      <c r="P14" s="163"/>
      <c r="Q14" s="163"/>
      <c r="R14" s="162"/>
      <c r="S14" s="163"/>
    </row>
    <row r="15" ht="20.25" customHeight="1" spans="1:19">
      <c r="A15" s="160" t="s">
        <v>31</v>
      </c>
      <c r="B15" s="162"/>
      <c r="C15" s="163">
        <v>389046167.5</v>
      </c>
      <c r="D15" s="163">
        <v>378100615.69</v>
      </c>
      <c r="E15" s="163">
        <v>336694615.69</v>
      </c>
      <c r="F15" s="163">
        <v>33920000</v>
      </c>
      <c r="G15" s="163"/>
      <c r="H15" s="163"/>
      <c r="I15" s="163">
        <v>7486000</v>
      </c>
      <c r="J15" s="163">
        <v>6234000</v>
      </c>
      <c r="K15" s="163"/>
      <c r="L15" s="163"/>
      <c r="M15" s="163"/>
      <c r="N15" s="163">
        <v>1252000</v>
      </c>
      <c r="O15" s="163">
        <v>10945551.81</v>
      </c>
      <c r="P15" s="163">
        <v>289434.59</v>
      </c>
      <c r="Q15" s="163">
        <v>8533016.23</v>
      </c>
      <c r="R15" s="163"/>
      <c r="S15" s="163">
        <v>2123100.99</v>
      </c>
    </row>
  </sheetData>
  <mergeCells count="20">
    <mergeCell ref="A1:S1"/>
    <mergeCell ref="A2:S2"/>
    <mergeCell ref="A3:R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7"/>
  <sheetViews>
    <sheetView showZeros="0" zoomScale="145" zoomScaleNormal="145" workbookViewId="0">
      <pane ySplit="1" topLeftCell="A45" activePane="bottomLeft" state="frozen"/>
      <selection/>
      <selection pane="bottomLeft" activeCell="B49" sqref="B49"/>
    </sheetView>
  </sheetViews>
  <sheetFormatPr defaultColWidth="8.85" defaultRowHeight="15" customHeight="1"/>
  <cols>
    <col min="1" max="1" width="17.8416666666667" customWidth="1"/>
    <col min="2" max="2" width="53.1333333333333" customWidth="1"/>
    <col min="3" max="15" width="15.1333333333333" customWidth="1"/>
  </cols>
  <sheetData>
    <row r="1" s="156" customFormat="1" customHeight="1" spans="1:15">
      <c r="A1" s="169" t="s">
        <v>77</v>
      </c>
      <c r="B1" s="169"/>
      <c r="C1" s="169"/>
      <c r="D1" s="169"/>
      <c r="E1" s="169"/>
      <c r="F1" s="169"/>
      <c r="G1" s="169"/>
      <c r="H1" s="169"/>
      <c r="I1" s="169"/>
      <c r="J1" s="169"/>
      <c r="K1" s="169"/>
      <c r="L1" s="169"/>
      <c r="M1" s="169"/>
      <c r="N1" s="169"/>
      <c r="O1" s="169"/>
    </row>
    <row r="2" s="156" customFormat="1" ht="28.5" customHeight="1" spans="1:15">
      <c r="A2" s="59" t="s">
        <v>78</v>
      </c>
      <c r="B2" s="59"/>
      <c r="C2" s="59"/>
      <c r="D2" s="59"/>
      <c r="E2" s="59"/>
      <c r="F2" s="59"/>
      <c r="G2" s="59"/>
      <c r="H2" s="59"/>
      <c r="I2" s="59"/>
      <c r="J2" s="59"/>
      <c r="K2" s="59"/>
      <c r="L2" s="59"/>
      <c r="M2" s="59"/>
      <c r="N2" s="59"/>
      <c r="O2" s="59"/>
    </row>
    <row r="3" s="156" customFormat="1" ht="20.25" customHeight="1" spans="1:15">
      <c r="A3" s="60" t="s">
        <v>2</v>
      </c>
      <c r="B3" s="60"/>
      <c r="C3" s="60"/>
      <c r="D3" s="60"/>
      <c r="E3" s="60"/>
      <c r="F3" s="60"/>
      <c r="G3" s="60"/>
      <c r="H3" s="60"/>
      <c r="I3" s="60"/>
      <c r="J3" s="58"/>
      <c r="K3" s="58"/>
      <c r="L3" s="58"/>
      <c r="M3" s="58"/>
      <c r="N3" s="58"/>
      <c r="O3" s="58" t="s">
        <v>3</v>
      </c>
    </row>
    <row r="4" ht="27" customHeight="1" spans="1:15">
      <c r="A4" s="158" t="s">
        <v>79</v>
      </c>
      <c r="B4" s="158" t="s">
        <v>80</v>
      </c>
      <c r="C4" s="158" t="s">
        <v>31</v>
      </c>
      <c r="D4" s="158" t="s">
        <v>34</v>
      </c>
      <c r="E4" s="158"/>
      <c r="F4" s="158"/>
      <c r="G4" s="158" t="s">
        <v>35</v>
      </c>
      <c r="H4" s="158" t="s">
        <v>36</v>
      </c>
      <c r="I4" s="158" t="s">
        <v>81</v>
      </c>
      <c r="J4" s="158" t="s">
        <v>82</v>
      </c>
      <c r="K4" s="158"/>
      <c r="L4" s="158"/>
      <c r="M4" s="158"/>
      <c r="N4" s="158"/>
      <c r="O4" s="158"/>
    </row>
    <row r="5" ht="27" customHeight="1" spans="1:15">
      <c r="A5" s="159"/>
      <c r="B5" s="159"/>
      <c r="C5" s="159"/>
      <c r="D5" s="159" t="s">
        <v>33</v>
      </c>
      <c r="E5" s="159" t="s">
        <v>83</v>
      </c>
      <c r="F5" s="159" t="s">
        <v>84</v>
      </c>
      <c r="G5" s="159"/>
      <c r="H5" s="159"/>
      <c r="I5" s="159"/>
      <c r="J5" s="159" t="s">
        <v>33</v>
      </c>
      <c r="K5" s="159" t="s">
        <v>85</v>
      </c>
      <c r="L5" s="159" t="s">
        <v>86</v>
      </c>
      <c r="M5" s="159" t="s">
        <v>87</v>
      </c>
      <c r="N5" s="159" t="s">
        <v>88</v>
      </c>
      <c r="O5" s="159" t="s">
        <v>89</v>
      </c>
    </row>
    <row r="6" ht="20.25" customHeight="1" spans="1:15">
      <c r="A6" s="168" t="s">
        <v>45</v>
      </c>
      <c r="B6" s="168" t="s">
        <v>46</v>
      </c>
      <c r="C6" s="168" t="s">
        <v>47</v>
      </c>
      <c r="D6" s="168" t="s">
        <v>48</v>
      </c>
      <c r="E6" s="168" t="s">
        <v>49</v>
      </c>
      <c r="F6" s="168" t="s">
        <v>50</v>
      </c>
      <c r="G6" s="168" t="s">
        <v>51</v>
      </c>
      <c r="H6" s="168" t="s">
        <v>52</v>
      </c>
      <c r="I6" s="168" t="s">
        <v>53</v>
      </c>
      <c r="J6" s="168" t="s">
        <v>54</v>
      </c>
      <c r="K6" s="168" t="s">
        <v>55</v>
      </c>
      <c r="L6" s="168" t="s">
        <v>56</v>
      </c>
      <c r="M6" s="168" t="s">
        <v>57</v>
      </c>
      <c r="N6" s="168" t="s">
        <v>58</v>
      </c>
      <c r="O6" s="168" t="s">
        <v>59</v>
      </c>
    </row>
    <row r="7" ht="20.25" customHeight="1" spans="1:15">
      <c r="A7" s="162" t="s">
        <v>90</v>
      </c>
      <c r="B7" s="162" t="str">
        <f>"        "&amp;"社会保障和就业支出"</f>
        <v>        社会保障和就业支出</v>
      </c>
      <c r="C7" s="66">
        <v>95798024.81</v>
      </c>
      <c r="D7" s="66">
        <v>86188923.82</v>
      </c>
      <c r="E7" s="66">
        <v>18078996.92</v>
      </c>
      <c r="F7" s="66">
        <v>68109926.9</v>
      </c>
      <c r="G7" s="66"/>
      <c r="H7" s="66"/>
      <c r="I7" s="66"/>
      <c r="J7" s="66">
        <v>9609100.99</v>
      </c>
      <c r="K7" s="66">
        <v>6234000</v>
      </c>
      <c r="L7" s="66"/>
      <c r="M7" s="66"/>
      <c r="N7" s="66"/>
      <c r="O7" s="66">
        <v>3375100.99</v>
      </c>
    </row>
    <row r="8" ht="20.25" customHeight="1" spans="1:15">
      <c r="A8" s="167" t="s">
        <v>91</v>
      </c>
      <c r="B8" s="167" t="str">
        <f>"        "&amp;"民政管理事务"</f>
        <v>        民政管理事务</v>
      </c>
      <c r="C8" s="66">
        <v>8845185.81</v>
      </c>
      <c r="D8" s="66">
        <v>8845185.81</v>
      </c>
      <c r="E8" s="66">
        <v>6347100.96</v>
      </c>
      <c r="F8" s="66">
        <v>2498084.85</v>
      </c>
      <c r="G8" s="66"/>
      <c r="H8" s="66"/>
      <c r="I8" s="66"/>
      <c r="J8" s="66"/>
      <c r="K8" s="66"/>
      <c r="L8" s="66"/>
      <c r="M8" s="66"/>
      <c r="N8" s="66"/>
      <c r="O8" s="66"/>
    </row>
    <row r="9" ht="20.25" customHeight="1" spans="1:15">
      <c r="A9" s="170" t="s">
        <v>92</v>
      </c>
      <c r="B9" s="170" t="str">
        <f>"        "&amp;"行政运行"</f>
        <v>        行政运行</v>
      </c>
      <c r="C9" s="66">
        <v>3969070.89</v>
      </c>
      <c r="D9" s="66">
        <v>3969070.89</v>
      </c>
      <c r="E9" s="66">
        <v>3969070.89</v>
      </c>
      <c r="F9" s="66"/>
      <c r="G9" s="66"/>
      <c r="H9" s="66"/>
      <c r="I9" s="66"/>
      <c r="J9" s="66"/>
      <c r="K9" s="66"/>
      <c r="L9" s="66"/>
      <c r="M9" s="66"/>
      <c r="N9" s="66"/>
      <c r="O9" s="66"/>
    </row>
    <row r="10" ht="20.25" customHeight="1" spans="1:15">
      <c r="A10" s="170" t="s">
        <v>93</v>
      </c>
      <c r="B10" s="170" t="str">
        <f>"        "&amp;"一般行政管理事务"</f>
        <v>        一般行政管理事务</v>
      </c>
      <c r="C10" s="66">
        <v>488640.54</v>
      </c>
      <c r="D10" s="66">
        <v>488640.54</v>
      </c>
      <c r="E10" s="66">
        <v>445000</v>
      </c>
      <c r="F10" s="66">
        <v>43640.54</v>
      </c>
      <c r="G10" s="66"/>
      <c r="H10" s="66"/>
      <c r="I10" s="66"/>
      <c r="J10" s="66"/>
      <c r="K10" s="66"/>
      <c r="L10" s="66"/>
      <c r="M10" s="66"/>
      <c r="N10" s="66"/>
      <c r="O10" s="66"/>
    </row>
    <row r="11" ht="20.25" customHeight="1" spans="1:15">
      <c r="A11" s="170" t="s">
        <v>94</v>
      </c>
      <c r="B11" s="170" t="str">
        <f>"        "&amp;"社会组织管理"</f>
        <v>        社会组织管理</v>
      </c>
      <c r="C11" s="66">
        <v>1714431.59</v>
      </c>
      <c r="D11" s="66">
        <v>1714431.59</v>
      </c>
      <c r="E11" s="66">
        <v>819987.28</v>
      </c>
      <c r="F11" s="66">
        <v>894444.31</v>
      </c>
      <c r="G11" s="66"/>
      <c r="H11" s="66"/>
      <c r="I11" s="66"/>
      <c r="J11" s="66"/>
      <c r="K11" s="66"/>
      <c r="L11" s="66"/>
      <c r="M11" s="66"/>
      <c r="N11" s="66"/>
      <c r="O11" s="66"/>
    </row>
    <row r="12" ht="20.25" customHeight="1" spans="1:15">
      <c r="A12" s="170" t="s">
        <v>95</v>
      </c>
      <c r="B12" s="170" t="str">
        <f>"        "&amp;"老龄事务"</f>
        <v>        老龄事务</v>
      </c>
      <c r="C12" s="66">
        <v>1560000</v>
      </c>
      <c r="D12" s="66">
        <v>1560000</v>
      </c>
      <c r="E12" s="66"/>
      <c r="F12" s="66">
        <v>1560000</v>
      </c>
      <c r="G12" s="66"/>
      <c r="H12" s="66"/>
      <c r="I12" s="66"/>
      <c r="J12" s="66"/>
      <c r="K12" s="66"/>
      <c r="L12" s="66"/>
      <c r="M12" s="66"/>
      <c r="N12" s="66"/>
      <c r="O12" s="66"/>
    </row>
    <row r="13" ht="20.25" customHeight="1" spans="1:15">
      <c r="A13" s="170" t="s">
        <v>96</v>
      </c>
      <c r="B13" s="170" t="str">
        <f>"        "&amp;"其他民政管理事务支出"</f>
        <v>        其他民政管理事务支出</v>
      </c>
      <c r="C13" s="66">
        <v>1113042.79</v>
      </c>
      <c r="D13" s="66">
        <v>1113042.79</v>
      </c>
      <c r="E13" s="66">
        <v>1113042.79</v>
      </c>
      <c r="F13" s="66"/>
      <c r="G13" s="66"/>
      <c r="H13" s="66"/>
      <c r="I13" s="66"/>
      <c r="J13" s="66"/>
      <c r="K13" s="66"/>
      <c r="L13" s="66"/>
      <c r="M13" s="66"/>
      <c r="N13" s="66"/>
      <c r="O13" s="66"/>
    </row>
    <row r="14" ht="20.25" customHeight="1" spans="1:15">
      <c r="A14" s="167" t="s">
        <v>97</v>
      </c>
      <c r="B14" s="167" t="str">
        <f>"        "&amp;"行政事业单位养老支出"</f>
        <v>        行政事业单位养老支出</v>
      </c>
      <c r="C14" s="66">
        <v>2968966.4</v>
      </c>
      <c r="D14" s="66">
        <v>2968966.4</v>
      </c>
      <c r="E14" s="66">
        <v>2968966.4</v>
      </c>
      <c r="F14" s="66"/>
      <c r="G14" s="66"/>
      <c r="H14" s="66"/>
      <c r="I14" s="66"/>
      <c r="J14" s="66"/>
      <c r="K14" s="66"/>
      <c r="L14" s="66"/>
      <c r="M14" s="66"/>
      <c r="N14" s="66"/>
      <c r="O14" s="66"/>
    </row>
    <row r="15" ht="20.25" customHeight="1" spans="1:15">
      <c r="A15" s="170" t="s">
        <v>98</v>
      </c>
      <c r="B15" s="170" t="str">
        <f>"        "&amp;"行政单位离退休"</f>
        <v>        行政单位离退休</v>
      </c>
      <c r="C15" s="66">
        <v>1305388</v>
      </c>
      <c r="D15" s="66">
        <v>1305388</v>
      </c>
      <c r="E15" s="66">
        <v>1305388</v>
      </c>
      <c r="F15" s="66"/>
      <c r="G15" s="66"/>
      <c r="H15" s="66"/>
      <c r="I15" s="66"/>
      <c r="J15" s="66"/>
      <c r="K15" s="66"/>
      <c r="L15" s="66"/>
      <c r="M15" s="66"/>
      <c r="N15" s="66"/>
      <c r="O15" s="66"/>
    </row>
    <row r="16" ht="20.25" customHeight="1" spans="1:15">
      <c r="A16" s="170" t="s">
        <v>99</v>
      </c>
      <c r="B16" s="170" t="str">
        <f>"        "&amp;"事业单位离退休"</f>
        <v>        事业单位离退休</v>
      </c>
      <c r="C16" s="66">
        <v>189000</v>
      </c>
      <c r="D16" s="66">
        <v>189000</v>
      </c>
      <c r="E16" s="66">
        <v>189000</v>
      </c>
      <c r="F16" s="66"/>
      <c r="G16" s="66"/>
      <c r="H16" s="66"/>
      <c r="I16" s="66"/>
      <c r="J16" s="66"/>
      <c r="K16" s="66"/>
      <c r="L16" s="66"/>
      <c r="M16" s="66"/>
      <c r="N16" s="66"/>
      <c r="O16" s="66"/>
    </row>
    <row r="17" ht="20.25" customHeight="1" spans="1:15">
      <c r="A17" s="170" t="s">
        <v>100</v>
      </c>
      <c r="B17" s="170" t="str">
        <f>"        "&amp;"机关事业单位基本养老保险缴费支出"</f>
        <v>        机关事业单位基本养老保险缴费支出</v>
      </c>
      <c r="C17" s="66">
        <v>1174578.4</v>
      </c>
      <c r="D17" s="66">
        <v>1174578.4</v>
      </c>
      <c r="E17" s="66">
        <v>1174578.4</v>
      </c>
      <c r="F17" s="66"/>
      <c r="G17" s="66"/>
      <c r="H17" s="66"/>
      <c r="I17" s="66"/>
      <c r="J17" s="66"/>
      <c r="K17" s="66"/>
      <c r="L17" s="66"/>
      <c r="M17" s="66"/>
      <c r="N17" s="66"/>
      <c r="O17" s="66"/>
    </row>
    <row r="18" ht="20.25" customHeight="1" spans="1:15">
      <c r="A18" s="170" t="s">
        <v>101</v>
      </c>
      <c r="B18" s="170" t="str">
        <f>"        "&amp;"机关事业单位职业年金缴费支出"</f>
        <v>        机关事业单位职业年金缴费支出</v>
      </c>
      <c r="C18" s="66">
        <v>300000</v>
      </c>
      <c r="D18" s="66">
        <v>300000</v>
      </c>
      <c r="E18" s="66">
        <v>300000</v>
      </c>
      <c r="F18" s="66"/>
      <c r="G18" s="66"/>
      <c r="H18" s="66"/>
      <c r="I18" s="66"/>
      <c r="J18" s="66"/>
      <c r="K18" s="66"/>
      <c r="L18" s="66"/>
      <c r="M18" s="66"/>
      <c r="N18" s="66"/>
      <c r="O18" s="66"/>
    </row>
    <row r="19" ht="20.25" customHeight="1" spans="1:15">
      <c r="A19" s="167" t="s">
        <v>102</v>
      </c>
      <c r="B19" s="167" t="str">
        <f>"        "&amp;"抚恤"</f>
        <v>        抚恤</v>
      </c>
      <c r="C19" s="66">
        <v>10000</v>
      </c>
      <c r="D19" s="66">
        <v>10000</v>
      </c>
      <c r="E19" s="66">
        <v>10000</v>
      </c>
      <c r="F19" s="66"/>
      <c r="G19" s="66"/>
      <c r="H19" s="66"/>
      <c r="I19" s="66"/>
      <c r="J19" s="66"/>
      <c r="K19" s="66"/>
      <c r="L19" s="66"/>
      <c r="M19" s="66"/>
      <c r="N19" s="66"/>
      <c r="O19" s="66"/>
    </row>
    <row r="20" ht="20.25" customHeight="1" spans="1:15">
      <c r="A20" s="170" t="s">
        <v>103</v>
      </c>
      <c r="B20" s="170" t="str">
        <f>"        "&amp;"死亡抚恤"</f>
        <v>        死亡抚恤</v>
      </c>
      <c r="C20" s="66">
        <v>10000</v>
      </c>
      <c r="D20" s="66">
        <v>10000</v>
      </c>
      <c r="E20" s="66">
        <v>10000</v>
      </c>
      <c r="F20" s="66"/>
      <c r="G20" s="66"/>
      <c r="H20" s="66"/>
      <c r="I20" s="66"/>
      <c r="J20" s="66"/>
      <c r="K20" s="66"/>
      <c r="L20" s="66"/>
      <c r="M20" s="66"/>
      <c r="N20" s="66"/>
      <c r="O20" s="66"/>
    </row>
    <row r="21" ht="20.25" customHeight="1" spans="1:15">
      <c r="A21" s="167" t="s">
        <v>104</v>
      </c>
      <c r="B21" s="167" t="str">
        <f>"        "&amp;"社会福利"</f>
        <v>        社会福利</v>
      </c>
      <c r="C21" s="66">
        <v>28730448.58</v>
      </c>
      <c r="D21" s="66">
        <v>19121347.59</v>
      </c>
      <c r="E21" s="66">
        <v>7565048.54</v>
      </c>
      <c r="F21" s="66">
        <v>11556299.05</v>
      </c>
      <c r="G21" s="66"/>
      <c r="H21" s="66"/>
      <c r="I21" s="66"/>
      <c r="J21" s="66">
        <v>9609100.99</v>
      </c>
      <c r="K21" s="66">
        <v>6234000</v>
      </c>
      <c r="L21" s="66"/>
      <c r="M21" s="66"/>
      <c r="N21" s="66"/>
      <c r="O21" s="66">
        <v>3375100.99</v>
      </c>
    </row>
    <row r="22" ht="20.25" customHeight="1" spans="1:15">
      <c r="A22" s="170" t="s">
        <v>105</v>
      </c>
      <c r="B22" s="170" t="str">
        <f>"        "&amp;"儿童福利"</f>
        <v>        儿童福利</v>
      </c>
      <c r="C22" s="66">
        <v>723280</v>
      </c>
      <c r="D22" s="66">
        <v>641280</v>
      </c>
      <c r="E22" s="66"/>
      <c r="F22" s="66">
        <v>641280</v>
      </c>
      <c r="G22" s="66"/>
      <c r="H22" s="66"/>
      <c r="I22" s="66"/>
      <c r="J22" s="66">
        <v>82000</v>
      </c>
      <c r="K22" s="66"/>
      <c r="L22" s="66"/>
      <c r="M22" s="66"/>
      <c r="N22" s="66"/>
      <c r="O22" s="66">
        <v>82000</v>
      </c>
    </row>
    <row r="23" ht="20.25" customHeight="1" spans="1:15">
      <c r="A23" s="170" t="s">
        <v>106</v>
      </c>
      <c r="B23" s="170" t="str">
        <f>"        "&amp;"老年福利"</f>
        <v>        老年福利</v>
      </c>
      <c r="C23" s="66">
        <v>10215157.99</v>
      </c>
      <c r="D23" s="66">
        <v>8675700</v>
      </c>
      <c r="E23" s="66"/>
      <c r="F23" s="66">
        <v>8675700</v>
      </c>
      <c r="G23" s="66"/>
      <c r="H23" s="66"/>
      <c r="I23" s="66"/>
      <c r="J23" s="66">
        <v>1539457.99</v>
      </c>
      <c r="K23" s="66"/>
      <c r="L23" s="66"/>
      <c r="M23" s="66"/>
      <c r="N23" s="66"/>
      <c r="O23" s="66">
        <v>1539457.99</v>
      </c>
    </row>
    <row r="24" ht="20.25" customHeight="1" spans="1:15">
      <c r="A24" s="170" t="s">
        <v>107</v>
      </c>
      <c r="B24" s="170" t="str">
        <f>"        "&amp;"社会福利事业单位"</f>
        <v>        社会福利事业单位</v>
      </c>
      <c r="C24" s="66">
        <v>15552691.54</v>
      </c>
      <c r="D24" s="66">
        <v>7565048.54</v>
      </c>
      <c r="E24" s="66">
        <v>7565048.54</v>
      </c>
      <c r="F24" s="66"/>
      <c r="G24" s="66"/>
      <c r="H24" s="66"/>
      <c r="I24" s="66"/>
      <c r="J24" s="66">
        <v>7987643</v>
      </c>
      <c r="K24" s="66">
        <v>6234000</v>
      </c>
      <c r="L24" s="66"/>
      <c r="M24" s="66"/>
      <c r="N24" s="66"/>
      <c r="O24" s="66">
        <v>1753643</v>
      </c>
    </row>
    <row r="25" ht="20.25" customHeight="1" spans="1:15">
      <c r="A25" s="170" t="s">
        <v>108</v>
      </c>
      <c r="B25" s="170" t="str">
        <f>"        "&amp;"养老服务"</f>
        <v>        养老服务</v>
      </c>
      <c r="C25" s="66">
        <v>2239319.05</v>
      </c>
      <c r="D25" s="66">
        <v>2239319.05</v>
      </c>
      <c r="E25" s="66"/>
      <c r="F25" s="66">
        <v>2239319.05</v>
      </c>
      <c r="G25" s="66"/>
      <c r="H25" s="66"/>
      <c r="I25" s="66"/>
      <c r="J25" s="66"/>
      <c r="K25" s="66"/>
      <c r="L25" s="66"/>
      <c r="M25" s="66"/>
      <c r="N25" s="66"/>
      <c r="O25" s="66"/>
    </row>
    <row r="26" ht="20.25" customHeight="1" spans="1:15">
      <c r="A26" s="167" t="s">
        <v>109</v>
      </c>
      <c r="B26" s="167" t="str">
        <f>"        "&amp;"残疾人事业"</f>
        <v>        残疾人事业</v>
      </c>
      <c r="C26" s="66">
        <v>4798884</v>
      </c>
      <c r="D26" s="66">
        <v>4798884</v>
      </c>
      <c r="E26" s="66"/>
      <c r="F26" s="66">
        <v>4798884</v>
      </c>
      <c r="G26" s="66"/>
      <c r="H26" s="66"/>
      <c r="I26" s="66"/>
      <c r="J26" s="66"/>
      <c r="K26" s="66"/>
      <c r="L26" s="66"/>
      <c r="M26" s="66"/>
      <c r="N26" s="66"/>
      <c r="O26" s="66"/>
    </row>
    <row r="27" ht="20.25" customHeight="1" spans="1:15">
      <c r="A27" s="170" t="s">
        <v>110</v>
      </c>
      <c r="B27" s="170" t="str">
        <f>"        "&amp;"残疾人生活和护理补贴"</f>
        <v>        残疾人生活和护理补贴</v>
      </c>
      <c r="C27" s="66">
        <v>4798884</v>
      </c>
      <c r="D27" s="66">
        <v>4798884</v>
      </c>
      <c r="E27" s="66"/>
      <c r="F27" s="66">
        <v>4798884</v>
      </c>
      <c r="G27" s="66"/>
      <c r="H27" s="66"/>
      <c r="I27" s="66"/>
      <c r="J27" s="66"/>
      <c r="K27" s="66"/>
      <c r="L27" s="66"/>
      <c r="M27" s="66"/>
      <c r="N27" s="66"/>
      <c r="O27" s="66"/>
    </row>
    <row r="28" ht="20.25" customHeight="1" spans="1:15">
      <c r="A28" s="167" t="s">
        <v>111</v>
      </c>
      <c r="B28" s="167" t="str">
        <f>"        "&amp;"最低生活保障"</f>
        <v>        最低生活保障</v>
      </c>
      <c r="C28" s="66">
        <v>42000000</v>
      </c>
      <c r="D28" s="66">
        <v>42000000</v>
      </c>
      <c r="E28" s="66"/>
      <c r="F28" s="66">
        <v>42000000</v>
      </c>
      <c r="G28" s="66"/>
      <c r="H28" s="66"/>
      <c r="I28" s="66"/>
      <c r="J28" s="66"/>
      <c r="K28" s="66"/>
      <c r="L28" s="66"/>
      <c r="M28" s="66"/>
      <c r="N28" s="66"/>
      <c r="O28" s="66"/>
    </row>
    <row r="29" ht="20.25" customHeight="1" spans="1:15">
      <c r="A29" s="170" t="s">
        <v>112</v>
      </c>
      <c r="B29" s="170" t="str">
        <f>"        "&amp;"城市最低生活保障金支出"</f>
        <v>        城市最低生活保障金支出</v>
      </c>
      <c r="C29" s="66">
        <v>15000000</v>
      </c>
      <c r="D29" s="66">
        <v>15000000</v>
      </c>
      <c r="E29" s="66"/>
      <c r="F29" s="66">
        <v>15000000</v>
      </c>
      <c r="G29" s="66"/>
      <c r="H29" s="66"/>
      <c r="I29" s="66"/>
      <c r="J29" s="66"/>
      <c r="K29" s="66"/>
      <c r="L29" s="66"/>
      <c r="M29" s="66"/>
      <c r="N29" s="66"/>
      <c r="O29" s="66"/>
    </row>
    <row r="30" ht="20.25" customHeight="1" spans="1:15">
      <c r="A30" s="170" t="s">
        <v>113</v>
      </c>
      <c r="B30" s="170" t="str">
        <f>"        "&amp;"农村最低生活保障金支出"</f>
        <v>        农村最低生活保障金支出</v>
      </c>
      <c r="C30" s="66">
        <v>27000000</v>
      </c>
      <c r="D30" s="66">
        <v>27000000</v>
      </c>
      <c r="E30" s="66"/>
      <c r="F30" s="66">
        <v>27000000</v>
      </c>
      <c r="G30" s="66"/>
      <c r="H30" s="66"/>
      <c r="I30" s="66"/>
      <c r="J30" s="66"/>
      <c r="K30" s="66"/>
      <c r="L30" s="66"/>
      <c r="M30" s="66"/>
      <c r="N30" s="66"/>
      <c r="O30" s="66"/>
    </row>
    <row r="31" ht="20.25" customHeight="1" spans="1:15">
      <c r="A31" s="167" t="s">
        <v>114</v>
      </c>
      <c r="B31" s="167" t="str">
        <f>"        "&amp;"临时救助"</f>
        <v>        临时救助</v>
      </c>
      <c r="C31" s="66">
        <v>1494356.02</v>
      </c>
      <c r="D31" s="66">
        <v>1494356.02</v>
      </c>
      <c r="E31" s="66">
        <v>1187881.02</v>
      </c>
      <c r="F31" s="66">
        <v>306475</v>
      </c>
      <c r="G31" s="66"/>
      <c r="H31" s="66"/>
      <c r="I31" s="66"/>
      <c r="J31" s="66"/>
      <c r="K31" s="66"/>
      <c r="L31" s="66"/>
      <c r="M31" s="66"/>
      <c r="N31" s="66"/>
      <c r="O31" s="66"/>
    </row>
    <row r="32" ht="20.25" customHeight="1" spans="1:15">
      <c r="A32" s="170" t="s">
        <v>115</v>
      </c>
      <c r="B32" s="170" t="str">
        <f>"        "&amp;"临时救助支出"</f>
        <v>        临时救助支出</v>
      </c>
      <c r="C32" s="66">
        <v>300000</v>
      </c>
      <c r="D32" s="66">
        <v>300000</v>
      </c>
      <c r="E32" s="66"/>
      <c r="F32" s="66">
        <v>300000</v>
      </c>
      <c r="G32" s="66"/>
      <c r="H32" s="66"/>
      <c r="I32" s="66"/>
      <c r="J32" s="66"/>
      <c r="K32" s="66"/>
      <c r="L32" s="66"/>
      <c r="M32" s="66"/>
      <c r="N32" s="66"/>
      <c r="O32" s="66"/>
    </row>
    <row r="33" ht="20.25" customHeight="1" spans="1:15">
      <c r="A33" s="170" t="s">
        <v>116</v>
      </c>
      <c r="B33" s="170" t="str">
        <f>"        "&amp;"流浪乞讨人员救助支出"</f>
        <v>        流浪乞讨人员救助支出</v>
      </c>
      <c r="C33" s="66">
        <v>1194356.02</v>
      </c>
      <c r="D33" s="66">
        <v>1194356.02</v>
      </c>
      <c r="E33" s="66">
        <v>1187881.02</v>
      </c>
      <c r="F33" s="66">
        <v>6475</v>
      </c>
      <c r="G33" s="66"/>
      <c r="H33" s="66"/>
      <c r="I33" s="66"/>
      <c r="J33" s="66"/>
      <c r="K33" s="66"/>
      <c r="L33" s="66"/>
      <c r="M33" s="66"/>
      <c r="N33" s="66"/>
      <c r="O33" s="66"/>
    </row>
    <row r="34" ht="20.25" customHeight="1" spans="1:15">
      <c r="A34" s="167" t="s">
        <v>117</v>
      </c>
      <c r="B34" s="167" t="str">
        <f>"        "&amp;"特困人员救助供养"</f>
        <v>        特困人员救助供养</v>
      </c>
      <c r="C34" s="66">
        <v>6000000</v>
      </c>
      <c r="D34" s="66">
        <v>6000000</v>
      </c>
      <c r="E34" s="66"/>
      <c r="F34" s="66">
        <v>6000000</v>
      </c>
      <c r="G34" s="66"/>
      <c r="H34" s="66"/>
      <c r="I34" s="66"/>
      <c r="J34" s="66"/>
      <c r="K34" s="66"/>
      <c r="L34" s="66"/>
      <c r="M34" s="66"/>
      <c r="N34" s="66"/>
      <c r="O34" s="66"/>
    </row>
    <row r="35" ht="20.25" customHeight="1" spans="1:15">
      <c r="A35" s="170" t="s">
        <v>118</v>
      </c>
      <c r="B35" s="170" t="str">
        <f>"        "&amp;"农村特困人员救助供养支出"</f>
        <v>        农村特困人员救助供养支出</v>
      </c>
      <c r="C35" s="66">
        <v>6000000</v>
      </c>
      <c r="D35" s="66">
        <v>6000000</v>
      </c>
      <c r="E35" s="66"/>
      <c r="F35" s="66">
        <v>6000000</v>
      </c>
      <c r="G35" s="66"/>
      <c r="H35" s="66"/>
      <c r="I35" s="66"/>
      <c r="J35" s="66"/>
      <c r="K35" s="66"/>
      <c r="L35" s="66"/>
      <c r="M35" s="66"/>
      <c r="N35" s="66"/>
      <c r="O35" s="66"/>
    </row>
    <row r="36" ht="20.25" customHeight="1" spans="1:15">
      <c r="A36" s="167" t="s">
        <v>119</v>
      </c>
      <c r="B36" s="167" t="str">
        <f>"        "&amp;"其他生活救助"</f>
        <v>        其他生活救助</v>
      </c>
      <c r="C36" s="66">
        <v>950184</v>
      </c>
      <c r="D36" s="66">
        <v>950184</v>
      </c>
      <c r="E36" s="66"/>
      <c r="F36" s="66">
        <v>950184</v>
      </c>
      <c r="G36" s="66"/>
      <c r="H36" s="66"/>
      <c r="I36" s="66"/>
      <c r="J36" s="66"/>
      <c r="K36" s="66"/>
      <c r="L36" s="66"/>
      <c r="M36" s="66"/>
      <c r="N36" s="66"/>
      <c r="O36" s="66"/>
    </row>
    <row r="37" ht="20.25" customHeight="1" spans="1:15">
      <c r="A37" s="170" t="s">
        <v>120</v>
      </c>
      <c r="B37" s="170" t="str">
        <f>"        "&amp;"其他农村生活救助"</f>
        <v>        其他农村生活救助</v>
      </c>
      <c r="C37" s="66">
        <v>950184</v>
      </c>
      <c r="D37" s="66">
        <v>950184</v>
      </c>
      <c r="E37" s="66"/>
      <c r="F37" s="66">
        <v>950184</v>
      </c>
      <c r="G37" s="66"/>
      <c r="H37" s="66"/>
      <c r="I37" s="66"/>
      <c r="J37" s="66"/>
      <c r="K37" s="66"/>
      <c r="L37" s="66"/>
      <c r="M37" s="66"/>
      <c r="N37" s="66"/>
      <c r="O37" s="66"/>
    </row>
    <row r="38" ht="20.25" customHeight="1" spans="1:15">
      <c r="A38" s="162" t="s">
        <v>121</v>
      </c>
      <c r="B38" s="162" t="str">
        <f>"        "&amp;"卫生健康支出"</f>
        <v>        卫生健康支出</v>
      </c>
      <c r="C38" s="66">
        <v>1237830.46</v>
      </c>
      <c r="D38" s="66">
        <v>1237830.46</v>
      </c>
      <c r="E38" s="66">
        <v>1237830.46</v>
      </c>
      <c r="F38" s="66"/>
      <c r="G38" s="66"/>
      <c r="H38" s="66"/>
      <c r="I38" s="66"/>
      <c r="J38" s="66"/>
      <c r="K38" s="66"/>
      <c r="L38" s="66"/>
      <c r="M38" s="66"/>
      <c r="N38" s="66"/>
      <c r="O38" s="66"/>
    </row>
    <row r="39" ht="20.25" customHeight="1" spans="1:15">
      <c r="A39" s="167" t="s">
        <v>122</v>
      </c>
      <c r="B39" s="167" t="str">
        <f>"        "&amp;"行政事业单位医疗"</f>
        <v>        行政事业单位医疗</v>
      </c>
      <c r="C39" s="66">
        <v>1237830.46</v>
      </c>
      <c r="D39" s="66">
        <v>1237830.46</v>
      </c>
      <c r="E39" s="66">
        <v>1237830.46</v>
      </c>
      <c r="F39" s="66"/>
      <c r="G39" s="66"/>
      <c r="H39" s="66"/>
      <c r="I39" s="66"/>
      <c r="J39" s="66"/>
      <c r="K39" s="66"/>
      <c r="L39" s="66"/>
      <c r="M39" s="66"/>
      <c r="N39" s="66"/>
      <c r="O39" s="66"/>
    </row>
    <row r="40" ht="20.25" customHeight="1" spans="1:15">
      <c r="A40" s="170" t="s">
        <v>123</v>
      </c>
      <c r="B40" s="170" t="str">
        <f>"        "&amp;"行政单位医疗"</f>
        <v>        行政单位医疗</v>
      </c>
      <c r="C40" s="66">
        <v>299158.16</v>
      </c>
      <c r="D40" s="66">
        <v>299158.16</v>
      </c>
      <c r="E40" s="66">
        <v>299158.16</v>
      </c>
      <c r="F40" s="66"/>
      <c r="G40" s="66"/>
      <c r="H40" s="66"/>
      <c r="I40" s="66"/>
      <c r="J40" s="66"/>
      <c r="K40" s="66"/>
      <c r="L40" s="66"/>
      <c r="M40" s="66"/>
      <c r="N40" s="66"/>
      <c r="O40" s="66"/>
    </row>
    <row r="41" ht="20.25" customHeight="1" spans="1:15">
      <c r="A41" s="170" t="s">
        <v>124</v>
      </c>
      <c r="B41" s="170" t="str">
        <f>"        "&amp;"事业单位医疗"</f>
        <v>        事业单位医疗</v>
      </c>
      <c r="C41" s="66">
        <v>373154.39</v>
      </c>
      <c r="D41" s="66">
        <v>373154.39</v>
      </c>
      <c r="E41" s="66">
        <v>373154.39</v>
      </c>
      <c r="F41" s="66"/>
      <c r="G41" s="66"/>
      <c r="H41" s="66"/>
      <c r="I41" s="66"/>
      <c r="J41" s="66"/>
      <c r="K41" s="66"/>
      <c r="L41" s="66"/>
      <c r="M41" s="66"/>
      <c r="N41" s="66"/>
      <c r="O41" s="66"/>
    </row>
    <row r="42" ht="20.25" customHeight="1" spans="1:15">
      <c r="A42" s="170" t="s">
        <v>125</v>
      </c>
      <c r="B42" s="170" t="str">
        <f>"        "&amp;"公务员医疗补助"</f>
        <v>        公务员医疗补助</v>
      </c>
      <c r="C42" s="66">
        <v>495171.35</v>
      </c>
      <c r="D42" s="66">
        <v>495171.35</v>
      </c>
      <c r="E42" s="66">
        <v>495171.35</v>
      </c>
      <c r="F42" s="66"/>
      <c r="G42" s="66"/>
      <c r="H42" s="66"/>
      <c r="I42" s="66"/>
      <c r="J42" s="66"/>
      <c r="K42" s="66"/>
      <c r="L42" s="66"/>
      <c r="M42" s="66"/>
      <c r="N42" s="66"/>
      <c r="O42" s="66"/>
    </row>
    <row r="43" ht="20.25" customHeight="1" spans="1:15">
      <c r="A43" s="170" t="s">
        <v>126</v>
      </c>
      <c r="B43" s="170" t="str">
        <f>"        "&amp;"其他行政事业单位医疗支出"</f>
        <v>        其他行政事业单位医疗支出</v>
      </c>
      <c r="C43" s="66">
        <v>70346.56</v>
      </c>
      <c r="D43" s="66">
        <v>70346.56</v>
      </c>
      <c r="E43" s="66">
        <v>70346.56</v>
      </c>
      <c r="F43" s="66"/>
      <c r="G43" s="66"/>
      <c r="H43" s="66"/>
      <c r="I43" s="66"/>
      <c r="J43" s="66"/>
      <c r="K43" s="66"/>
      <c r="L43" s="66"/>
      <c r="M43" s="66"/>
      <c r="N43" s="66"/>
      <c r="O43" s="66"/>
    </row>
    <row r="44" ht="20.25" customHeight="1" spans="1:15">
      <c r="A44" s="162" t="s">
        <v>127</v>
      </c>
      <c r="B44" s="162" t="str">
        <f>"        "&amp;"住房保障支出"</f>
        <v>        住房保障支出</v>
      </c>
      <c r="C44" s="66">
        <v>1327296</v>
      </c>
      <c r="D44" s="66">
        <v>1327296</v>
      </c>
      <c r="E44" s="66">
        <v>1327296</v>
      </c>
      <c r="F44" s="66"/>
      <c r="G44" s="66"/>
      <c r="H44" s="66"/>
      <c r="I44" s="66"/>
      <c r="J44" s="66"/>
      <c r="K44" s="66"/>
      <c r="L44" s="66"/>
      <c r="M44" s="66"/>
      <c r="N44" s="66"/>
      <c r="O44" s="66"/>
    </row>
    <row r="45" ht="20.25" customHeight="1" spans="1:15">
      <c r="A45" s="167" t="s">
        <v>128</v>
      </c>
      <c r="B45" s="167" t="str">
        <f>"        "&amp;"住房改革支出"</f>
        <v>        住房改革支出</v>
      </c>
      <c r="C45" s="66">
        <v>1327296</v>
      </c>
      <c r="D45" s="66">
        <v>1327296</v>
      </c>
      <c r="E45" s="66">
        <v>1327296</v>
      </c>
      <c r="F45" s="66"/>
      <c r="G45" s="66"/>
      <c r="H45" s="66"/>
      <c r="I45" s="66"/>
      <c r="J45" s="66"/>
      <c r="K45" s="66"/>
      <c r="L45" s="66"/>
      <c r="M45" s="66"/>
      <c r="N45" s="66"/>
      <c r="O45" s="66"/>
    </row>
    <row r="46" ht="20.25" customHeight="1" spans="1:15">
      <c r="A46" s="170" t="s">
        <v>129</v>
      </c>
      <c r="B46" s="170" t="str">
        <f>"        "&amp;"住房公积金"</f>
        <v>        住房公积金</v>
      </c>
      <c r="C46" s="66">
        <v>1208280</v>
      </c>
      <c r="D46" s="66">
        <v>1208280</v>
      </c>
      <c r="E46" s="66">
        <v>1208280</v>
      </c>
      <c r="F46" s="66"/>
      <c r="G46" s="66"/>
      <c r="H46" s="66"/>
      <c r="I46" s="66"/>
      <c r="J46" s="66"/>
      <c r="K46" s="66"/>
      <c r="L46" s="66"/>
      <c r="M46" s="66"/>
      <c r="N46" s="66"/>
      <c r="O46" s="66"/>
    </row>
    <row r="47" ht="20.25" customHeight="1" spans="1:15">
      <c r="A47" s="170" t="s">
        <v>130</v>
      </c>
      <c r="B47" s="170" t="str">
        <f>"        "&amp;"购房补贴"</f>
        <v>        购房补贴</v>
      </c>
      <c r="C47" s="66">
        <v>119016</v>
      </c>
      <c r="D47" s="66">
        <v>119016</v>
      </c>
      <c r="E47" s="66">
        <v>119016</v>
      </c>
      <c r="F47" s="66"/>
      <c r="G47" s="66"/>
      <c r="H47" s="66"/>
      <c r="I47" s="66"/>
      <c r="J47" s="66"/>
      <c r="K47" s="66"/>
      <c r="L47" s="66"/>
      <c r="M47" s="66"/>
      <c r="N47" s="66"/>
      <c r="O47" s="66"/>
    </row>
    <row r="48" ht="20.25" customHeight="1" spans="1:15">
      <c r="A48" s="162" t="s">
        <v>131</v>
      </c>
      <c r="B48" s="162" t="str">
        <f>"        "&amp;"其他支出"</f>
        <v>        其他支出</v>
      </c>
      <c r="C48" s="66">
        <v>42453016.23</v>
      </c>
      <c r="D48" s="66"/>
      <c r="E48" s="66"/>
      <c r="F48" s="66"/>
      <c r="G48" s="66">
        <v>42453016.23</v>
      </c>
      <c r="H48" s="66"/>
      <c r="I48" s="66"/>
      <c r="J48" s="66"/>
      <c r="K48" s="66"/>
      <c r="L48" s="66"/>
      <c r="M48" s="66"/>
      <c r="N48" s="66"/>
      <c r="O48" s="66"/>
    </row>
    <row r="49" ht="20.25" customHeight="1" spans="1:15">
      <c r="A49" s="167" t="s">
        <v>132</v>
      </c>
      <c r="B49" s="167" t="str">
        <f>"        "&amp;"彩票发行销售机构业务费安排的支出"</f>
        <v>        彩票发行销售机构业务费安排的支出</v>
      </c>
      <c r="C49" s="66">
        <v>2967837.24</v>
      </c>
      <c r="D49" s="66"/>
      <c r="E49" s="66"/>
      <c r="F49" s="66"/>
      <c r="G49" s="66">
        <v>2967837.24</v>
      </c>
      <c r="H49" s="66"/>
      <c r="I49" s="66"/>
      <c r="J49" s="66"/>
      <c r="K49" s="66"/>
      <c r="L49" s="66"/>
      <c r="M49" s="66"/>
      <c r="N49" s="66"/>
      <c r="O49" s="66"/>
    </row>
    <row r="50" ht="20.25" customHeight="1" spans="1:15">
      <c r="A50" s="170" t="s">
        <v>133</v>
      </c>
      <c r="B50" s="170" t="s">
        <v>134</v>
      </c>
      <c r="C50" s="66">
        <v>2836387.24</v>
      </c>
      <c r="D50" s="66"/>
      <c r="E50" s="66"/>
      <c r="F50" s="66"/>
      <c r="G50" s="66">
        <v>2836387.24</v>
      </c>
      <c r="H50" s="66"/>
      <c r="I50" s="66"/>
      <c r="J50" s="66"/>
      <c r="K50" s="66"/>
      <c r="L50" s="66"/>
      <c r="M50" s="66"/>
      <c r="N50" s="66"/>
      <c r="O50" s="66"/>
    </row>
    <row r="51" ht="20.25" customHeight="1" spans="1:15">
      <c r="A51" s="170" t="s">
        <v>135</v>
      </c>
      <c r="B51" s="170" t="s">
        <v>136</v>
      </c>
      <c r="C51" s="66">
        <v>131450</v>
      </c>
      <c r="D51" s="66"/>
      <c r="E51" s="66"/>
      <c r="F51" s="66"/>
      <c r="G51" s="66">
        <v>131450</v>
      </c>
      <c r="H51" s="66"/>
      <c r="I51" s="66"/>
      <c r="J51" s="66"/>
      <c r="K51" s="66"/>
      <c r="L51" s="66"/>
      <c r="M51" s="66"/>
      <c r="N51" s="66"/>
      <c r="O51" s="66"/>
    </row>
    <row r="52" ht="20.25" customHeight="1" spans="1:15">
      <c r="A52" s="167" t="s">
        <v>137</v>
      </c>
      <c r="B52" s="167" t="str">
        <f>"        "&amp;"彩票公益金安排的支出"</f>
        <v>        彩票公益金安排的支出</v>
      </c>
      <c r="C52" s="66">
        <v>39485178.99</v>
      </c>
      <c r="D52" s="66"/>
      <c r="E52" s="66"/>
      <c r="F52" s="66"/>
      <c r="G52" s="66">
        <v>39485178.99</v>
      </c>
      <c r="H52" s="66"/>
      <c r="I52" s="66"/>
      <c r="J52" s="66"/>
      <c r="K52" s="66"/>
      <c r="L52" s="66"/>
      <c r="M52" s="66"/>
      <c r="N52" s="66"/>
      <c r="O52" s="66"/>
    </row>
    <row r="53" ht="20.25" customHeight="1" spans="1:15">
      <c r="A53" s="170" t="s">
        <v>138</v>
      </c>
      <c r="B53" s="170" t="str">
        <f>"        "&amp;"用于社会福利的彩票公益金支出"</f>
        <v>        用于社会福利的彩票公益金支出</v>
      </c>
      <c r="C53" s="66">
        <v>39485178.99</v>
      </c>
      <c r="D53" s="66"/>
      <c r="E53" s="66"/>
      <c r="F53" s="66"/>
      <c r="G53" s="66">
        <v>39485178.99</v>
      </c>
      <c r="H53" s="66"/>
      <c r="I53" s="66"/>
      <c r="J53" s="66"/>
      <c r="K53" s="66"/>
      <c r="L53" s="66"/>
      <c r="M53" s="66"/>
      <c r="N53" s="66"/>
      <c r="O53" s="66"/>
    </row>
    <row r="54" ht="20.25" customHeight="1" spans="1:15">
      <c r="A54" s="162" t="s">
        <v>139</v>
      </c>
      <c r="B54" s="162" t="str">
        <f>"        "&amp;"转移性支出"</f>
        <v>        转移性支出</v>
      </c>
      <c r="C54" s="66">
        <v>248230000</v>
      </c>
      <c r="D54" s="66">
        <v>248230000</v>
      </c>
      <c r="E54" s="66"/>
      <c r="F54" s="66">
        <v>248230000</v>
      </c>
      <c r="G54" s="66"/>
      <c r="H54" s="66"/>
      <c r="I54" s="66"/>
      <c r="J54" s="66"/>
      <c r="K54" s="66"/>
      <c r="L54" s="66"/>
      <c r="M54" s="66"/>
      <c r="N54" s="66"/>
      <c r="O54" s="66"/>
    </row>
    <row r="55" ht="20.25" customHeight="1" spans="1:15">
      <c r="A55" s="167" t="s">
        <v>140</v>
      </c>
      <c r="B55" s="167" t="str">
        <f>"        "&amp;"一般性转移支付"</f>
        <v>        一般性转移支付</v>
      </c>
      <c r="C55" s="66">
        <v>248230000</v>
      </c>
      <c r="D55" s="66">
        <v>248230000</v>
      </c>
      <c r="E55" s="66"/>
      <c r="F55" s="66">
        <v>248230000</v>
      </c>
      <c r="G55" s="66"/>
      <c r="H55" s="66"/>
      <c r="I55" s="66"/>
      <c r="J55" s="66"/>
      <c r="K55" s="66"/>
      <c r="L55" s="66"/>
      <c r="M55" s="66"/>
      <c r="N55" s="66"/>
      <c r="O55" s="66"/>
    </row>
    <row r="56" ht="20.25" customHeight="1" spans="1:15">
      <c r="A56" s="170" t="s">
        <v>141</v>
      </c>
      <c r="B56" s="170" t="str">
        <f>"        "&amp;"社会保障和就业共同财政事权转移支付支出"</f>
        <v>        社会保障和就业共同财政事权转移支付支出</v>
      </c>
      <c r="C56" s="66">
        <v>248230000</v>
      </c>
      <c r="D56" s="66">
        <v>248230000</v>
      </c>
      <c r="E56" s="66"/>
      <c r="F56" s="66">
        <v>248230000</v>
      </c>
      <c r="G56" s="66"/>
      <c r="H56" s="66"/>
      <c r="I56" s="66"/>
      <c r="J56" s="66"/>
      <c r="K56" s="66"/>
      <c r="L56" s="66"/>
      <c r="M56" s="66"/>
      <c r="N56" s="66"/>
      <c r="O56" s="66"/>
    </row>
    <row r="57" ht="20.25" customHeight="1" spans="1:15">
      <c r="A57" s="160" t="s">
        <v>31</v>
      </c>
      <c r="B57" s="162"/>
      <c r="C57" s="163">
        <v>389046167.5</v>
      </c>
      <c r="D57" s="163">
        <v>336984050.28</v>
      </c>
      <c r="E57" s="163">
        <v>20644123.38</v>
      </c>
      <c r="F57" s="163">
        <v>316339926.9</v>
      </c>
      <c r="G57" s="163">
        <v>42453016.23</v>
      </c>
      <c r="H57" s="163"/>
      <c r="I57" s="163"/>
      <c r="J57" s="163">
        <v>9609100.99</v>
      </c>
      <c r="K57" s="163">
        <v>6234000</v>
      </c>
      <c r="L57" s="163"/>
      <c r="M57" s="163"/>
      <c r="N57" s="163"/>
      <c r="O57" s="163">
        <v>3375100.99</v>
      </c>
    </row>
    <row r="63" customHeight="1" spans="6:6">
      <c r="F63" s="180"/>
    </row>
    <row r="67" customHeight="1" spans="8:8">
      <c r="H67" s="180"/>
    </row>
  </sheetData>
  <mergeCells count="12">
    <mergeCell ref="A1:O1"/>
    <mergeCell ref="A2:O2"/>
    <mergeCell ref="A3:N3"/>
    <mergeCell ref="D4:F4"/>
    <mergeCell ref="J4:O4"/>
    <mergeCell ref="A57:B57"/>
    <mergeCell ref="A4:A5"/>
    <mergeCell ref="B4:B5"/>
    <mergeCell ref="C4:C5"/>
    <mergeCell ref="G4:G5"/>
    <mergeCell ref="H4:H5"/>
    <mergeCell ref="I4:I5"/>
  </mergeCells>
  <pageMargins left="0.75" right="0.75" top="1" bottom="1" header="0.5" footer="0.5"/>
  <pageSetup paperSize="1" scale="34"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zoomScale="130" zoomScaleNormal="130" workbookViewId="0">
      <pane ySplit="1" topLeftCell="A2" activePane="bottomLeft" state="frozen"/>
      <selection/>
      <selection pane="bottomLeft" activeCell="C19" sqref="C19"/>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8" t="s">
        <v>142</v>
      </c>
      <c r="B1" s="171"/>
      <c r="C1" s="171"/>
      <c r="D1" s="171"/>
    </row>
    <row r="2" ht="28.5" customHeight="1" spans="1:4">
      <c r="A2" s="172" t="s">
        <v>143</v>
      </c>
      <c r="B2" s="172"/>
      <c r="C2" s="172"/>
      <c r="D2" s="172"/>
    </row>
    <row r="3" ht="18.75" customHeight="1" spans="1:4">
      <c r="A3" s="60" t="s">
        <v>2</v>
      </c>
      <c r="B3" s="60"/>
      <c r="C3" s="60"/>
      <c r="D3" s="58" t="s">
        <v>3</v>
      </c>
    </row>
    <row r="4" ht="18.75" customHeight="1" spans="1:4">
      <c r="A4" s="173" t="s">
        <v>4</v>
      </c>
      <c r="B4" s="173"/>
      <c r="C4" s="173" t="s">
        <v>5</v>
      </c>
      <c r="D4" s="173"/>
    </row>
    <row r="5" ht="18.75" customHeight="1" spans="1:4">
      <c r="A5" s="61" t="s">
        <v>6</v>
      </c>
      <c r="B5" s="61" t="s">
        <v>7</v>
      </c>
      <c r="C5" s="61" t="s">
        <v>144</v>
      </c>
      <c r="D5" s="61" t="s">
        <v>7</v>
      </c>
    </row>
    <row r="6" ht="18.75" customHeight="1" spans="1:4">
      <c r="A6" s="174" t="s">
        <v>145</v>
      </c>
      <c r="B6" s="175"/>
      <c r="C6" s="176" t="s">
        <v>146</v>
      </c>
      <c r="D6" s="175"/>
    </row>
    <row r="7" ht="18.75" customHeight="1" spans="1:4">
      <c r="A7" s="162" t="s">
        <v>147</v>
      </c>
      <c r="B7" s="177">
        <v>336694615.69</v>
      </c>
      <c r="C7" s="178" t="str">
        <f>"（一）"&amp;"社会保障和就业支出"</f>
        <v>（一）社会保障和就业支出</v>
      </c>
      <c r="D7" s="177">
        <v>86188923.82</v>
      </c>
    </row>
    <row r="8" ht="18.75" customHeight="1" spans="1:4">
      <c r="A8" s="162" t="s">
        <v>148</v>
      </c>
      <c r="B8" s="177">
        <v>33920000</v>
      </c>
      <c r="C8" s="178" t="str">
        <f>"（二）"&amp;"卫生健康支出"</f>
        <v>（二）卫生健康支出</v>
      </c>
      <c r="D8" s="177">
        <v>1237830.46</v>
      </c>
    </row>
    <row r="9" ht="18.75" customHeight="1" spans="1:4">
      <c r="A9" s="162" t="s">
        <v>149</v>
      </c>
      <c r="B9" s="177"/>
      <c r="C9" s="178" t="str">
        <f>"（三）"&amp;"住房保障支出"</f>
        <v>（三）住房保障支出</v>
      </c>
      <c r="D9" s="177">
        <v>1327296</v>
      </c>
    </row>
    <row r="10" ht="18.75" customHeight="1" spans="1:4">
      <c r="A10" s="162" t="s">
        <v>150</v>
      </c>
      <c r="B10" s="177"/>
      <c r="C10" s="178" t="str">
        <f>"（四）"&amp;"其他支出"</f>
        <v>（四）其他支出</v>
      </c>
      <c r="D10" s="177">
        <v>42453016.23</v>
      </c>
    </row>
    <row r="11" ht="18.75" customHeight="1" spans="1:4">
      <c r="A11" s="63" t="s">
        <v>147</v>
      </c>
      <c r="B11" s="177">
        <v>289434.59</v>
      </c>
      <c r="C11" s="178" t="str">
        <f>"（五）"&amp;"转移性支出"</f>
        <v>（五）转移性支出</v>
      </c>
      <c r="D11" s="177">
        <v>248230000</v>
      </c>
    </row>
    <row r="12" ht="18.75" customHeight="1" spans="1:4">
      <c r="A12" s="63" t="s">
        <v>148</v>
      </c>
      <c r="B12" s="177">
        <v>8533016.23</v>
      </c>
      <c r="C12" s="162"/>
      <c r="D12" s="162"/>
    </row>
    <row r="13" ht="18.75" customHeight="1" spans="1:4">
      <c r="A13" s="63" t="s">
        <v>149</v>
      </c>
      <c r="B13" s="177"/>
      <c r="C13" s="162"/>
      <c r="D13" s="162"/>
    </row>
    <row r="14" ht="18.75" customHeight="1" spans="1:4">
      <c r="A14" s="162"/>
      <c r="B14" s="162"/>
      <c r="C14" s="162" t="s">
        <v>151</v>
      </c>
      <c r="D14" s="162"/>
    </row>
    <row r="15" ht="18.75" customHeight="1" spans="1:4">
      <c r="A15" s="179" t="s">
        <v>25</v>
      </c>
      <c r="B15" s="177">
        <v>379437066.51</v>
      </c>
      <c r="C15" s="179" t="s">
        <v>26</v>
      </c>
      <c r="D15" s="177">
        <v>379437066.51</v>
      </c>
    </row>
    <row r="21" customHeight="1" spans="2:2">
      <c r="B21" s="180"/>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1"/>
  <sheetViews>
    <sheetView showZeros="0" workbookViewId="0">
      <pane ySplit="1" topLeftCell="A2" activePane="bottomLeft" state="frozen"/>
      <selection/>
      <selection pane="bottomLeft" activeCell="B11" sqref="B1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9" t="s">
        <v>152</v>
      </c>
      <c r="B1" s="169"/>
      <c r="C1" s="169"/>
      <c r="D1" s="169"/>
      <c r="E1" s="169"/>
      <c r="F1" s="169"/>
      <c r="G1" s="169"/>
    </row>
    <row r="2" ht="28.5" customHeight="1" spans="1:7">
      <c r="A2" s="59" t="s">
        <v>153</v>
      </c>
      <c r="B2" s="59"/>
      <c r="C2" s="59"/>
      <c r="D2" s="59"/>
      <c r="E2" s="59"/>
      <c r="F2" s="59"/>
      <c r="G2" s="59"/>
    </row>
    <row r="3" ht="20.25" customHeight="1" spans="1:7">
      <c r="A3" s="60" t="s">
        <v>2</v>
      </c>
      <c r="B3" s="60"/>
      <c r="C3" s="60"/>
      <c r="D3" s="60"/>
      <c r="E3" s="60"/>
      <c r="F3" s="60"/>
      <c r="G3" s="58" t="s">
        <v>3</v>
      </c>
    </row>
    <row r="4" ht="27" customHeight="1" spans="1:7">
      <c r="A4" s="158" t="s">
        <v>154</v>
      </c>
      <c r="B4" s="158"/>
      <c r="C4" s="158" t="s">
        <v>31</v>
      </c>
      <c r="D4" s="158" t="s">
        <v>34</v>
      </c>
      <c r="E4" s="158"/>
      <c r="F4" s="158"/>
      <c r="G4" s="158" t="s">
        <v>84</v>
      </c>
    </row>
    <row r="5" ht="27" customHeight="1" spans="1:7">
      <c r="A5" s="159" t="s">
        <v>79</v>
      </c>
      <c r="B5" s="159" t="s">
        <v>80</v>
      </c>
      <c r="C5" s="159"/>
      <c r="D5" s="159" t="s">
        <v>33</v>
      </c>
      <c r="E5" s="159" t="s">
        <v>155</v>
      </c>
      <c r="F5" s="159" t="s">
        <v>156</v>
      </c>
      <c r="G5" s="159"/>
    </row>
    <row r="6" ht="20.25" customHeight="1" spans="1:7">
      <c r="A6" s="168" t="s">
        <v>45</v>
      </c>
      <c r="B6" s="168" t="s">
        <v>46</v>
      </c>
      <c r="C6" s="168" t="s">
        <v>47</v>
      </c>
      <c r="D6" s="168" t="s">
        <v>48</v>
      </c>
      <c r="E6" s="168" t="s">
        <v>49</v>
      </c>
      <c r="F6" s="168" t="s">
        <v>50</v>
      </c>
      <c r="G6" s="168">
        <v>7</v>
      </c>
    </row>
    <row r="7" ht="20.25" customHeight="1" spans="1:7">
      <c r="A7" s="162" t="s">
        <v>90</v>
      </c>
      <c r="B7" s="162" t="str">
        <f>"        "&amp;"社会保障和就业支出"</f>
        <v>        社会保障和就业支出</v>
      </c>
      <c r="C7" s="66">
        <v>86188923.82</v>
      </c>
      <c r="D7" s="163">
        <v>18078996.92</v>
      </c>
      <c r="E7" s="66">
        <v>14518327.32</v>
      </c>
      <c r="F7" s="66">
        <v>3560669.6</v>
      </c>
      <c r="G7" s="66">
        <v>68109926.9</v>
      </c>
    </row>
    <row r="8" ht="20.25" customHeight="1" spans="1:7">
      <c r="A8" s="167" t="s">
        <v>91</v>
      </c>
      <c r="B8" s="167" t="str">
        <f>"        "&amp;"民政管理事务"</f>
        <v>        民政管理事务</v>
      </c>
      <c r="C8" s="66">
        <v>8845185.81</v>
      </c>
      <c r="D8" s="163">
        <v>6347100.96</v>
      </c>
      <c r="E8" s="66">
        <v>4980497.52</v>
      </c>
      <c r="F8" s="66">
        <v>1366603.44</v>
      </c>
      <c r="G8" s="66">
        <v>2498084.85</v>
      </c>
    </row>
    <row r="9" ht="20.25" customHeight="1" spans="1:7">
      <c r="A9" s="170" t="s">
        <v>92</v>
      </c>
      <c r="B9" s="170" t="str">
        <f>"        "&amp;"行政运行"</f>
        <v>        行政运行</v>
      </c>
      <c r="C9" s="66">
        <v>3969070.89</v>
      </c>
      <c r="D9" s="163">
        <v>3969070.89</v>
      </c>
      <c r="E9" s="66">
        <v>3221766.65</v>
      </c>
      <c r="F9" s="66">
        <v>747304.24</v>
      </c>
      <c r="G9" s="66"/>
    </row>
    <row r="10" ht="20.25" customHeight="1" spans="1:7">
      <c r="A10" s="170" t="s">
        <v>93</v>
      </c>
      <c r="B10" s="170" t="str">
        <f>"        "&amp;"一般行政管理事务"</f>
        <v>        一般行政管理事务</v>
      </c>
      <c r="C10" s="66">
        <v>488640.54</v>
      </c>
      <c r="D10" s="163">
        <v>445000</v>
      </c>
      <c r="E10" s="66"/>
      <c r="F10" s="66">
        <v>445000</v>
      </c>
      <c r="G10" s="66">
        <v>43640.54</v>
      </c>
    </row>
    <row r="11" ht="20.25" customHeight="1" spans="1:7">
      <c r="A11" s="170" t="s">
        <v>94</v>
      </c>
      <c r="B11" s="170" t="str">
        <f>"        "&amp;"社会组织管理"</f>
        <v>        社会组织管理</v>
      </c>
      <c r="C11" s="66">
        <v>1714431.59</v>
      </c>
      <c r="D11" s="163">
        <v>819987.28</v>
      </c>
      <c r="E11" s="66">
        <v>751174.16</v>
      </c>
      <c r="F11" s="66">
        <v>68813.12</v>
      </c>
      <c r="G11" s="66">
        <v>894444.31</v>
      </c>
    </row>
    <row r="12" ht="20.25" customHeight="1" spans="1:7">
      <c r="A12" s="170" t="s">
        <v>95</v>
      </c>
      <c r="B12" s="170" t="str">
        <f>"        "&amp;"老龄事务"</f>
        <v>        老龄事务</v>
      </c>
      <c r="C12" s="66">
        <v>1560000</v>
      </c>
      <c r="D12" s="163"/>
      <c r="E12" s="66"/>
      <c r="F12" s="66"/>
      <c r="G12" s="66">
        <v>1560000</v>
      </c>
    </row>
    <row r="13" ht="20.25" customHeight="1" spans="1:7">
      <c r="A13" s="170" t="s">
        <v>96</v>
      </c>
      <c r="B13" s="170" t="str">
        <f>"        "&amp;"其他民政管理事务支出"</f>
        <v>        其他民政管理事务支出</v>
      </c>
      <c r="C13" s="66">
        <v>1113042.79</v>
      </c>
      <c r="D13" s="163">
        <v>1113042.79</v>
      </c>
      <c r="E13" s="66">
        <v>1007556.71</v>
      </c>
      <c r="F13" s="66">
        <v>105486.08</v>
      </c>
      <c r="G13" s="66"/>
    </row>
    <row r="14" ht="20.25" customHeight="1" spans="1:7">
      <c r="A14" s="167" t="s">
        <v>97</v>
      </c>
      <c r="B14" s="167" t="str">
        <f>"        "&amp;"行政事业单位养老支出"</f>
        <v>        行政事业单位养老支出</v>
      </c>
      <c r="C14" s="66">
        <v>2968966.4</v>
      </c>
      <c r="D14" s="163">
        <v>2968966.4</v>
      </c>
      <c r="E14" s="66">
        <v>2940966.4</v>
      </c>
      <c r="F14" s="66">
        <v>28000</v>
      </c>
      <c r="G14" s="66"/>
    </row>
    <row r="15" ht="20.25" customHeight="1" spans="1:7">
      <c r="A15" s="170" t="s">
        <v>98</v>
      </c>
      <c r="B15" s="170" t="str">
        <f>"        "&amp;"行政单位离退休"</f>
        <v>        行政单位离退休</v>
      </c>
      <c r="C15" s="66">
        <v>1305388</v>
      </c>
      <c r="D15" s="163">
        <v>1305388</v>
      </c>
      <c r="E15" s="66">
        <v>1281588</v>
      </c>
      <c r="F15" s="66">
        <v>23800</v>
      </c>
      <c r="G15" s="66"/>
    </row>
    <row r="16" ht="20.25" customHeight="1" spans="1:7">
      <c r="A16" s="170" t="s">
        <v>99</v>
      </c>
      <c r="B16" s="170" t="str">
        <f>"        "&amp;"事业单位离退休"</f>
        <v>        事业单位离退休</v>
      </c>
      <c r="C16" s="66">
        <v>189000</v>
      </c>
      <c r="D16" s="163">
        <v>189000</v>
      </c>
      <c r="E16" s="66">
        <v>184800</v>
      </c>
      <c r="F16" s="66">
        <v>4200</v>
      </c>
      <c r="G16" s="66"/>
    </row>
    <row r="17" ht="20.25" customHeight="1" spans="1:7">
      <c r="A17" s="170" t="s">
        <v>100</v>
      </c>
      <c r="B17" s="170" t="str">
        <f>"        "&amp;"机关事业单位基本养老保险缴费支出"</f>
        <v>        机关事业单位基本养老保险缴费支出</v>
      </c>
      <c r="C17" s="66">
        <v>1174578.4</v>
      </c>
      <c r="D17" s="163">
        <v>1174578.4</v>
      </c>
      <c r="E17" s="66">
        <v>1174578.4</v>
      </c>
      <c r="F17" s="66"/>
      <c r="G17" s="66"/>
    </row>
    <row r="18" ht="20.25" customHeight="1" spans="1:7">
      <c r="A18" s="170" t="s">
        <v>101</v>
      </c>
      <c r="B18" s="170" t="str">
        <f>"        "&amp;"机关事业单位职业年金缴费支出"</f>
        <v>        机关事业单位职业年金缴费支出</v>
      </c>
      <c r="C18" s="66">
        <v>300000</v>
      </c>
      <c r="D18" s="163">
        <v>300000</v>
      </c>
      <c r="E18" s="66">
        <v>300000</v>
      </c>
      <c r="F18" s="66"/>
      <c r="G18" s="66"/>
    </row>
    <row r="19" ht="20.25" customHeight="1" spans="1:7">
      <c r="A19" s="167" t="s">
        <v>102</v>
      </c>
      <c r="B19" s="167" t="str">
        <f>"        "&amp;"抚恤"</f>
        <v>        抚恤</v>
      </c>
      <c r="C19" s="66">
        <v>10000</v>
      </c>
      <c r="D19" s="163">
        <v>10000</v>
      </c>
      <c r="E19" s="66">
        <v>10000</v>
      </c>
      <c r="F19" s="66"/>
      <c r="G19" s="66"/>
    </row>
    <row r="20" ht="20.25" customHeight="1" spans="1:7">
      <c r="A20" s="170" t="s">
        <v>103</v>
      </c>
      <c r="B20" s="170" t="str">
        <f>"        "&amp;"死亡抚恤"</f>
        <v>        死亡抚恤</v>
      </c>
      <c r="C20" s="66">
        <v>10000</v>
      </c>
      <c r="D20" s="163">
        <v>10000</v>
      </c>
      <c r="E20" s="66">
        <v>10000</v>
      </c>
      <c r="F20" s="66"/>
      <c r="G20" s="66"/>
    </row>
    <row r="21" ht="20.25" customHeight="1" spans="1:7">
      <c r="A21" s="167" t="s">
        <v>104</v>
      </c>
      <c r="B21" s="167" t="str">
        <f>"        "&amp;"社会福利"</f>
        <v>        社会福利</v>
      </c>
      <c r="C21" s="66">
        <v>19121347.59</v>
      </c>
      <c r="D21" s="163">
        <v>7565048.54</v>
      </c>
      <c r="E21" s="66">
        <v>5580588.3</v>
      </c>
      <c r="F21" s="66">
        <v>1984460.24</v>
      </c>
      <c r="G21" s="66">
        <v>11556299.05</v>
      </c>
    </row>
    <row r="22" ht="20.25" customHeight="1" spans="1:7">
      <c r="A22" s="170" t="s">
        <v>105</v>
      </c>
      <c r="B22" s="170" t="str">
        <f>"        "&amp;"儿童福利"</f>
        <v>        儿童福利</v>
      </c>
      <c r="C22" s="66">
        <v>641280</v>
      </c>
      <c r="D22" s="163"/>
      <c r="E22" s="66"/>
      <c r="F22" s="66"/>
      <c r="G22" s="66">
        <v>641280</v>
      </c>
    </row>
    <row r="23" ht="20.25" customHeight="1" spans="1:7">
      <c r="A23" s="170" t="s">
        <v>106</v>
      </c>
      <c r="B23" s="170" t="str">
        <f>"        "&amp;"老年福利"</f>
        <v>        老年福利</v>
      </c>
      <c r="C23" s="66">
        <v>8675700</v>
      </c>
      <c r="D23" s="163"/>
      <c r="E23" s="66"/>
      <c r="F23" s="66"/>
      <c r="G23" s="66">
        <v>8675700</v>
      </c>
    </row>
    <row r="24" ht="20.25" customHeight="1" spans="1:7">
      <c r="A24" s="170" t="s">
        <v>107</v>
      </c>
      <c r="B24" s="170" t="str">
        <f>"        "&amp;"社会福利事业单位"</f>
        <v>        社会福利事业单位</v>
      </c>
      <c r="C24" s="66">
        <v>7565048.54</v>
      </c>
      <c r="D24" s="163">
        <v>7565048.54</v>
      </c>
      <c r="E24" s="66">
        <v>5580588.3</v>
      </c>
      <c r="F24" s="66">
        <v>1984460.24</v>
      </c>
      <c r="G24" s="66"/>
    </row>
    <row r="25" ht="20.25" customHeight="1" spans="1:7">
      <c r="A25" s="170" t="s">
        <v>108</v>
      </c>
      <c r="B25" s="170" t="str">
        <f>"        "&amp;"养老服务"</f>
        <v>        养老服务</v>
      </c>
      <c r="C25" s="66">
        <v>2239319.05</v>
      </c>
      <c r="D25" s="163"/>
      <c r="E25" s="66"/>
      <c r="F25" s="66"/>
      <c r="G25" s="66">
        <v>2239319.05</v>
      </c>
    </row>
    <row r="26" ht="20.25" customHeight="1" spans="1:7">
      <c r="A26" s="167" t="s">
        <v>109</v>
      </c>
      <c r="B26" s="167" t="str">
        <f>"        "&amp;"残疾人事业"</f>
        <v>        残疾人事业</v>
      </c>
      <c r="C26" s="66">
        <v>4798884</v>
      </c>
      <c r="D26" s="163"/>
      <c r="E26" s="66"/>
      <c r="F26" s="66"/>
      <c r="G26" s="66">
        <v>4798884</v>
      </c>
    </row>
    <row r="27" ht="20.25" customHeight="1" spans="1:7">
      <c r="A27" s="170" t="s">
        <v>110</v>
      </c>
      <c r="B27" s="170" t="str">
        <f>"        "&amp;"残疾人生活和护理补贴"</f>
        <v>        残疾人生活和护理补贴</v>
      </c>
      <c r="C27" s="66">
        <v>4798884</v>
      </c>
      <c r="D27" s="163"/>
      <c r="E27" s="66"/>
      <c r="F27" s="66"/>
      <c r="G27" s="66">
        <v>4798884</v>
      </c>
    </row>
    <row r="28" ht="20.25" customHeight="1" spans="1:7">
      <c r="A28" s="167" t="s">
        <v>111</v>
      </c>
      <c r="B28" s="167" t="str">
        <f>"        "&amp;"最低生活保障"</f>
        <v>        最低生活保障</v>
      </c>
      <c r="C28" s="66">
        <v>42000000</v>
      </c>
      <c r="D28" s="163"/>
      <c r="E28" s="66"/>
      <c r="F28" s="66"/>
      <c r="G28" s="66">
        <v>42000000</v>
      </c>
    </row>
    <row r="29" ht="20.25" customHeight="1" spans="1:7">
      <c r="A29" s="170" t="s">
        <v>112</v>
      </c>
      <c r="B29" s="170" t="str">
        <f>"        "&amp;"城市最低生活保障金支出"</f>
        <v>        城市最低生活保障金支出</v>
      </c>
      <c r="C29" s="66">
        <v>15000000</v>
      </c>
      <c r="D29" s="163"/>
      <c r="E29" s="66"/>
      <c r="F29" s="66"/>
      <c r="G29" s="66">
        <v>15000000</v>
      </c>
    </row>
    <row r="30" ht="20.25" customHeight="1" spans="1:7">
      <c r="A30" s="170" t="s">
        <v>113</v>
      </c>
      <c r="B30" s="170" t="str">
        <f>"        "&amp;"农村最低生活保障金支出"</f>
        <v>        农村最低生活保障金支出</v>
      </c>
      <c r="C30" s="66">
        <v>27000000</v>
      </c>
      <c r="D30" s="163"/>
      <c r="E30" s="66"/>
      <c r="F30" s="66"/>
      <c r="G30" s="66">
        <v>27000000</v>
      </c>
    </row>
    <row r="31" ht="20.25" customHeight="1" spans="1:7">
      <c r="A31" s="167" t="s">
        <v>114</v>
      </c>
      <c r="B31" s="167" t="str">
        <f>"        "&amp;"临时救助"</f>
        <v>        临时救助</v>
      </c>
      <c r="C31" s="66">
        <v>1494356.02</v>
      </c>
      <c r="D31" s="163">
        <v>1187881.02</v>
      </c>
      <c r="E31" s="66">
        <v>1006275.1</v>
      </c>
      <c r="F31" s="66">
        <v>181605.92</v>
      </c>
      <c r="G31" s="66">
        <v>306475</v>
      </c>
    </row>
    <row r="32" ht="20.25" customHeight="1" spans="1:7">
      <c r="A32" s="170" t="s">
        <v>115</v>
      </c>
      <c r="B32" s="170" t="str">
        <f>"        "&amp;"临时救助支出"</f>
        <v>        临时救助支出</v>
      </c>
      <c r="C32" s="66">
        <v>300000</v>
      </c>
      <c r="D32" s="163"/>
      <c r="E32" s="66"/>
      <c r="F32" s="66"/>
      <c r="G32" s="66">
        <v>300000</v>
      </c>
    </row>
    <row r="33" ht="20.25" customHeight="1" spans="1:7">
      <c r="A33" s="170" t="s">
        <v>116</v>
      </c>
      <c r="B33" s="170" t="str">
        <f>"        "&amp;"流浪乞讨人员救助支出"</f>
        <v>        流浪乞讨人员救助支出</v>
      </c>
      <c r="C33" s="66">
        <v>1194356.02</v>
      </c>
      <c r="D33" s="163">
        <v>1187881.02</v>
      </c>
      <c r="E33" s="66">
        <v>1006275.1</v>
      </c>
      <c r="F33" s="66">
        <v>181605.92</v>
      </c>
      <c r="G33" s="66">
        <v>6475</v>
      </c>
    </row>
    <row r="34" ht="20.25" customHeight="1" spans="1:7">
      <c r="A34" s="167" t="s">
        <v>117</v>
      </c>
      <c r="B34" s="167" t="str">
        <f>"        "&amp;"特困人员救助供养"</f>
        <v>        特困人员救助供养</v>
      </c>
      <c r="C34" s="66">
        <v>6000000</v>
      </c>
      <c r="D34" s="163"/>
      <c r="E34" s="66"/>
      <c r="F34" s="66"/>
      <c r="G34" s="66">
        <v>6000000</v>
      </c>
    </row>
    <row r="35" ht="20.25" customHeight="1" spans="1:7">
      <c r="A35" s="170" t="s">
        <v>118</v>
      </c>
      <c r="B35" s="170" t="str">
        <f>"        "&amp;"农村特困人员救助供养支出"</f>
        <v>        农村特困人员救助供养支出</v>
      </c>
      <c r="C35" s="66">
        <v>6000000</v>
      </c>
      <c r="D35" s="163"/>
      <c r="E35" s="66"/>
      <c r="F35" s="66"/>
      <c r="G35" s="66">
        <v>6000000</v>
      </c>
    </row>
    <row r="36" ht="20.25" customHeight="1" spans="1:7">
      <c r="A36" s="167" t="s">
        <v>119</v>
      </c>
      <c r="B36" s="167" t="str">
        <f>"        "&amp;"其他生活救助"</f>
        <v>        其他生活救助</v>
      </c>
      <c r="C36" s="66">
        <v>950184</v>
      </c>
      <c r="D36" s="163"/>
      <c r="E36" s="66"/>
      <c r="F36" s="66"/>
      <c r="G36" s="66">
        <v>950184</v>
      </c>
    </row>
    <row r="37" ht="20.25" customHeight="1" spans="1:7">
      <c r="A37" s="170" t="s">
        <v>120</v>
      </c>
      <c r="B37" s="170" t="str">
        <f>"        "&amp;"其他农村生活救助"</f>
        <v>        其他农村生活救助</v>
      </c>
      <c r="C37" s="66">
        <v>950184</v>
      </c>
      <c r="D37" s="163"/>
      <c r="E37" s="66"/>
      <c r="F37" s="66"/>
      <c r="G37" s="66">
        <v>950184</v>
      </c>
    </row>
    <row r="38" ht="20.25" customHeight="1" spans="1:7">
      <c r="A38" s="162" t="s">
        <v>121</v>
      </c>
      <c r="B38" s="162" t="str">
        <f>"        "&amp;"卫生健康支出"</f>
        <v>        卫生健康支出</v>
      </c>
      <c r="C38" s="66">
        <v>1237830.46</v>
      </c>
      <c r="D38" s="163">
        <v>1237830.46</v>
      </c>
      <c r="E38" s="66">
        <v>1237830.46</v>
      </c>
      <c r="F38" s="66"/>
      <c r="G38" s="66"/>
    </row>
    <row r="39" ht="20.25" customHeight="1" spans="1:7">
      <c r="A39" s="167" t="s">
        <v>122</v>
      </c>
      <c r="B39" s="167" t="str">
        <f>"        "&amp;"行政事业单位医疗"</f>
        <v>        行政事业单位医疗</v>
      </c>
      <c r="C39" s="66">
        <v>1237830.46</v>
      </c>
      <c r="D39" s="163">
        <v>1237830.46</v>
      </c>
      <c r="E39" s="66">
        <v>1237830.46</v>
      </c>
      <c r="F39" s="66"/>
      <c r="G39" s="66"/>
    </row>
    <row r="40" ht="20.25" customHeight="1" spans="1:7">
      <c r="A40" s="170" t="s">
        <v>123</v>
      </c>
      <c r="B40" s="170" t="str">
        <f>"        "&amp;"行政单位医疗"</f>
        <v>        行政单位医疗</v>
      </c>
      <c r="C40" s="66">
        <v>299158.16</v>
      </c>
      <c r="D40" s="163">
        <v>299158.16</v>
      </c>
      <c r="E40" s="66">
        <v>299158.16</v>
      </c>
      <c r="F40" s="66"/>
      <c r="G40" s="66"/>
    </row>
    <row r="41" ht="20.25" customHeight="1" spans="1:7">
      <c r="A41" s="170" t="s">
        <v>124</v>
      </c>
      <c r="B41" s="170" t="str">
        <f>"        "&amp;"事业单位医疗"</f>
        <v>        事业单位医疗</v>
      </c>
      <c r="C41" s="66">
        <v>373154.39</v>
      </c>
      <c r="D41" s="163">
        <v>373154.39</v>
      </c>
      <c r="E41" s="66">
        <v>373154.39</v>
      </c>
      <c r="F41" s="66"/>
      <c r="G41" s="66"/>
    </row>
    <row r="42" ht="20.25" customHeight="1" spans="1:7">
      <c r="A42" s="170" t="s">
        <v>125</v>
      </c>
      <c r="B42" s="170" t="str">
        <f>"        "&amp;"公务员医疗补助"</f>
        <v>        公务员医疗补助</v>
      </c>
      <c r="C42" s="66">
        <v>495171.35</v>
      </c>
      <c r="D42" s="163">
        <v>495171.35</v>
      </c>
      <c r="E42" s="66">
        <v>495171.35</v>
      </c>
      <c r="F42" s="66"/>
      <c r="G42" s="66"/>
    </row>
    <row r="43" ht="20.25" customHeight="1" spans="1:7">
      <c r="A43" s="170" t="s">
        <v>126</v>
      </c>
      <c r="B43" s="170" t="str">
        <f>"        "&amp;"其他行政事业单位医疗支出"</f>
        <v>        其他行政事业单位医疗支出</v>
      </c>
      <c r="C43" s="66">
        <v>70346.56</v>
      </c>
      <c r="D43" s="163">
        <v>70346.56</v>
      </c>
      <c r="E43" s="66">
        <v>70346.56</v>
      </c>
      <c r="F43" s="66"/>
      <c r="G43" s="66"/>
    </row>
    <row r="44" ht="20.25" customHeight="1" spans="1:7">
      <c r="A44" s="162" t="s">
        <v>127</v>
      </c>
      <c r="B44" s="162" t="str">
        <f>"        "&amp;"住房保障支出"</f>
        <v>        住房保障支出</v>
      </c>
      <c r="C44" s="66">
        <v>1327296</v>
      </c>
      <c r="D44" s="163">
        <v>1327296</v>
      </c>
      <c r="E44" s="66">
        <v>1327296</v>
      </c>
      <c r="F44" s="66"/>
      <c r="G44" s="66"/>
    </row>
    <row r="45" ht="20.25" customHeight="1" spans="1:7">
      <c r="A45" s="167" t="s">
        <v>128</v>
      </c>
      <c r="B45" s="167" t="str">
        <f>"        "&amp;"住房改革支出"</f>
        <v>        住房改革支出</v>
      </c>
      <c r="C45" s="66">
        <v>1327296</v>
      </c>
      <c r="D45" s="163">
        <v>1327296</v>
      </c>
      <c r="E45" s="66">
        <v>1327296</v>
      </c>
      <c r="F45" s="66"/>
      <c r="G45" s="66"/>
    </row>
    <row r="46" ht="20.25" customHeight="1" spans="1:7">
      <c r="A46" s="170" t="s">
        <v>129</v>
      </c>
      <c r="B46" s="170" t="str">
        <f>"        "&amp;"住房公积金"</f>
        <v>        住房公积金</v>
      </c>
      <c r="C46" s="66">
        <v>1208280</v>
      </c>
      <c r="D46" s="163">
        <v>1208280</v>
      </c>
      <c r="E46" s="66">
        <v>1208280</v>
      </c>
      <c r="F46" s="66"/>
      <c r="G46" s="66"/>
    </row>
    <row r="47" ht="20.25" customHeight="1" spans="1:7">
      <c r="A47" s="170" t="s">
        <v>130</v>
      </c>
      <c r="B47" s="170" t="str">
        <f>"        "&amp;"购房补贴"</f>
        <v>        购房补贴</v>
      </c>
      <c r="C47" s="66">
        <v>119016</v>
      </c>
      <c r="D47" s="163">
        <v>119016</v>
      </c>
      <c r="E47" s="66">
        <v>119016</v>
      </c>
      <c r="F47" s="66"/>
      <c r="G47" s="66"/>
    </row>
    <row r="48" ht="20.25" customHeight="1" spans="1:7">
      <c r="A48" s="162" t="s">
        <v>139</v>
      </c>
      <c r="B48" s="162" t="str">
        <f>"        "&amp;"转移性支出"</f>
        <v>        转移性支出</v>
      </c>
      <c r="C48" s="66">
        <v>248230000</v>
      </c>
      <c r="D48" s="163"/>
      <c r="E48" s="66"/>
      <c r="F48" s="66"/>
      <c r="G48" s="66">
        <v>248230000</v>
      </c>
    </row>
    <row r="49" ht="20.25" customHeight="1" spans="1:7">
      <c r="A49" s="167" t="s">
        <v>140</v>
      </c>
      <c r="B49" s="167" t="str">
        <f>"        "&amp;"一般性转移支付"</f>
        <v>        一般性转移支付</v>
      </c>
      <c r="C49" s="66">
        <v>248230000</v>
      </c>
      <c r="D49" s="163"/>
      <c r="E49" s="66"/>
      <c r="F49" s="66"/>
      <c r="G49" s="66">
        <v>248230000</v>
      </c>
    </row>
    <row r="50" ht="20.25" customHeight="1" spans="1:7">
      <c r="A50" s="170" t="s">
        <v>141</v>
      </c>
      <c r="B50" s="170" t="str">
        <f>"        "&amp;"社会保障和就业共同财政事权转移支付支出"</f>
        <v>        社会保障和就业共同财政事权转移支付支出</v>
      </c>
      <c r="C50" s="66">
        <v>248230000</v>
      </c>
      <c r="D50" s="163"/>
      <c r="E50" s="66"/>
      <c r="F50" s="66"/>
      <c r="G50" s="66">
        <v>248230000</v>
      </c>
    </row>
    <row r="51" ht="20.25" customHeight="1" spans="1:7">
      <c r="A51" s="160" t="s">
        <v>31</v>
      </c>
      <c r="B51" s="162"/>
      <c r="C51" s="163">
        <v>336984050.28</v>
      </c>
      <c r="D51" s="163">
        <v>20644123.38</v>
      </c>
      <c r="E51" s="163">
        <v>17083453.78</v>
      </c>
      <c r="F51" s="163">
        <v>3560669.6</v>
      </c>
      <c r="G51" s="163">
        <v>316339926.9</v>
      </c>
    </row>
  </sheetData>
  <mergeCells count="8">
    <mergeCell ref="A1:G1"/>
    <mergeCell ref="A2:G2"/>
    <mergeCell ref="A3:F3"/>
    <mergeCell ref="A4:B4"/>
    <mergeCell ref="D4:F4"/>
    <mergeCell ref="A51:B51"/>
    <mergeCell ref="C4:C5"/>
    <mergeCell ref="G4:G5"/>
  </mergeCells>
  <pageMargins left="0.75" right="0.75" top="1" bottom="1" header="0.5" footer="0.5"/>
  <pageSetup paperSize="1" scale="6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abSelected="1" zoomScale="130" zoomScaleNormal="130" workbookViewId="0">
      <pane ySplit="1" topLeftCell="A2" activePane="bottomLeft" state="frozen"/>
      <selection/>
      <selection pane="bottomLeft" activeCell="C14" sqref="C14"/>
    </sheetView>
  </sheetViews>
  <sheetFormatPr defaultColWidth="8.85" defaultRowHeight="15" customHeight="1" outlineLevelRow="6" outlineLevelCol="5"/>
  <cols>
    <col min="1" max="6" width="25.1333333333333" customWidth="1"/>
  </cols>
  <sheetData>
    <row r="1" customHeight="1" spans="1:6">
      <c r="A1" s="58" t="s">
        <v>157</v>
      </c>
      <c r="B1" s="58"/>
      <c r="C1" s="58"/>
      <c r="D1" s="58"/>
      <c r="E1" s="58"/>
      <c r="F1" s="58"/>
    </row>
    <row r="2" ht="28.5" customHeight="1" spans="1:6">
      <c r="A2" s="59" t="s">
        <v>158</v>
      </c>
      <c r="B2" s="59"/>
      <c r="C2" s="59"/>
      <c r="D2" s="59"/>
      <c r="E2" s="59"/>
      <c r="F2" s="59"/>
    </row>
    <row r="3" ht="20.25" customHeight="1" spans="1:6">
      <c r="A3" s="60" t="s">
        <v>2</v>
      </c>
      <c r="B3" s="60"/>
      <c r="C3" s="60"/>
      <c r="D3" s="60"/>
      <c r="E3" s="60"/>
      <c r="F3" s="58" t="s">
        <v>3</v>
      </c>
    </row>
    <row r="4" ht="20.25" customHeight="1" spans="1:6">
      <c r="A4" s="157" t="s">
        <v>159</v>
      </c>
      <c r="B4" s="157" t="s">
        <v>160</v>
      </c>
      <c r="C4" s="157" t="s">
        <v>161</v>
      </c>
      <c r="D4" s="157"/>
      <c r="E4" s="157"/>
      <c r="F4" s="157"/>
    </row>
    <row r="5" ht="35.25" customHeight="1" spans="1:6">
      <c r="A5" s="159"/>
      <c r="B5" s="159"/>
      <c r="C5" s="159" t="s">
        <v>33</v>
      </c>
      <c r="D5" s="159" t="s">
        <v>162</v>
      </c>
      <c r="E5" s="159" t="s">
        <v>163</v>
      </c>
      <c r="F5" s="159" t="s">
        <v>164</v>
      </c>
    </row>
    <row r="6" ht="20.25" customHeight="1" spans="1:6">
      <c r="A6" s="168" t="s">
        <v>45</v>
      </c>
      <c r="B6" s="168">
        <v>2</v>
      </c>
      <c r="C6" s="168">
        <v>3</v>
      </c>
      <c r="D6" s="168">
        <v>4</v>
      </c>
      <c r="E6" s="168">
        <v>5</v>
      </c>
      <c r="F6" s="168">
        <v>6</v>
      </c>
    </row>
    <row r="7" ht="20.25" customHeight="1" spans="1:6">
      <c r="A7" s="66">
        <v>182400</v>
      </c>
      <c r="B7" s="66"/>
      <c r="C7" s="66">
        <v>126400</v>
      </c>
      <c r="D7" s="66"/>
      <c r="E7" s="163">
        <v>126400</v>
      </c>
      <c r="F7" s="66">
        <v>56000</v>
      </c>
    </row>
  </sheetData>
  <mergeCells count="6">
    <mergeCell ref="A1:F1"/>
    <mergeCell ref="A2:F2"/>
    <mergeCell ref="A3:E3"/>
    <mergeCell ref="C4:E4"/>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9"/>
  <sheetViews>
    <sheetView showZeros="0" workbookViewId="0">
      <pane ySplit="1" topLeftCell="A2" activePane="bottomLeft" state="frozen"/>
      <selection/>
      <selection pane="bottomLeft" activeCell="C4" sqref="C4:C6"/>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s="156" customFormat="1" customHeight="1" spans="1:23">
      <c r="A1" s="58" t="s">
        <v>165</v>
      </c>
      <c r="B1" s="58"/>
      <c r="C1" s="58"/>
      <c r="D1" s="58"/>
      <c r="E1" s="58"/>
      <c r="F1" s="58"/>
      <c r="G1" s="58"/>
      <c r="H1" s="58"/>
      <c r="I1" s="58"/>
      <c r="J1" s="58"/>
      <c r="K1" s="58"/>
      <c r="L1" s="58"/>
      <c r="M1" s="58"/>
      <c r="N1" s="58"/>
      <c r="O1" s="58"/>
      <c r="P1" s="58"/>
      <c r="Q1" s="58"/>
      <c r="R1" s="58"/>
      <c r="S1" s="58"/>
      <c r="T1" s="58"/>
      <c r="U1" s="58"/>
      <c r="V1" s="58"/>
      <c r="W1" s="58"/>
    </row>
    <row r="2" s="156" customFormat="1" ht="28.5" customHeight="1" spans="1:23">
      <c r="A2" s="59" t="s">
        <v>166</v>
      </c>
      <c r="B2" s="59"/>
      <c r="C2" s="59" t="s">
        <v>167</v>
      </c>
      <c r="D2" s="59"/>
      <c r="E2" s="59"/>
      <c r="F2" s="59"/>
      <c r="G2" s="59"/>
      <c r="H2" s="59"/>
      <c r="I2" s="59"/>
      <c r="J2" s="59"/>
      <c r="K2" s="59"/>
      <c r="L2" s="59"/>
      <c r="M2" s="59"/>
      <c r="N2" s="59"/>
      <c r="O2" s="59"/>
      <c r="P2" s="59"/>
      <c r="Q2" s="59"/>
      <c r="R2" s="59"/>
      <c r="S2" s="59"/>
      <c r="T2" s="59"/>
      <c r="U2" s="59"/>
      <c r="V2" s="59"/>
      <c r="W2" s="59"/>
    </row>
    <row r="3" s="156" customFormat="1" ht="19.5" customHeight="1" spans="1:23">
      <c r="A3" s="60" t="s">
        <v>2</v>
      </c>
      <c r="B3" s="60"/>
      <c r="C3" s="60"/>
      <c r="D3" s="60"/>
      <c r="E3" s="60"/>
      <c r="F3" s="60"/>
      <c r="G3" s="60"/>
      <c r="H3" s="60"/>
      <c r="I3" s="60"/>
      <c r="J3" s="60"/>
      <c r="K3" s="60"/>
      <c r="L3" s="60"/>
      <c r="M3" s="60"/>
      <c r="N3" s="60"/>
      <c r="O3" s="60"/>
      <c r="P3" s="60"/>
      <c r="Q3" s="60"/>
      <c r="R3" s="58"/>
      <c r="S3" s="58"/>
      <c r="T3" s="58"/>
      <c r="U3" s="58"/>
      <c r="V3" s="58"/>
      <c r="W3" s="58" t="s">
        <v>3</v>
      </c>
    </row>
    <row r="4" ht="19.5" customHeight="1" spans="1:23">
      <c r="A4" s="157" t="s">
        <v>168</v>
      </c>
      <c r="B4" s="157" t="s">
        <v>169</v>
      </c>
      <c r="C4" s="157" t="s">
        <v>170</v>
      </c>
      <c r="D4" s="157" t="s">
        <v>171</v>
      </c>
      <c r="E4" s="157" t="s">
        <v>172</v>
      </c>
      <c r="F4" s="157" t="s">
        <v>173</v>
      </c>
      <c r="G4" s="157" t="s">
        <v>174</v>
      </c>
      <c r="H4" s="157" t="s">
        <v>175</v>
      </c>
      <c r="I4" s="157"/>
      <c r="J4" s="157"/>
      <c r="K4" s="157"/>
      <c r="L4" s="157"/>
      <c r="M4" s="157"/>
      <c r="N4" s="157"/>
      <c r="O4" s="157"/>
      <c r="P4" s="157"/>
      <c r="Q4" s="157"/>
      <c r="R4" s="157"/>
      <c r="S4" s="157"/>
      <c r="T4" s="157"/>
      <c r="U4" s="157"/>
      <c r="V4" s="157"/>
      <c r="W4" s="157"/>
    </row>
    <row r="5" ht="19.5" customHeight="1" spans="1:23">
      <c r="A5" s="158"/>
      <c r="B5" s="158"/>
      <c r="C5" s="158"/>
      <c r="D5" s="158"/>
      <c r="E5" s="158"/>
      <c r="F5" s="158"/>
      <c r="G5" s="158"/>
      <c r="H5" s="158" t="s">
        <v>31</v>
      </c>
      <c r="I5" s="158" t="s">
        <v>34</v>
      </c>
      <c r="J5" s="158"/>
      <c r="K5" s="158"/>
      <c r="L5" s="158"/>
      <c r="M5" s="158"/>
      <c r="N5" s="158" t="s">
        <v>176</v>
      </c>
      <c r="O5" s="158"/>
      <c r="P5" s="158"/>
      <c r="Q5" s="158" t="s">
        <v>37</v>
      </c>
      <c r="R5" s="158" t="s">
        <v>82</v>
      </c>
      <c r="S5" s="158"/>
      <c r="T5" s="158"/>
      <c r="U5" s="158"/>
      <c r="V5" s="158"/>
      <c r="W5" s="158"/>
    </row>
    <row r="6" ht="41.25" customHeight="1" spans="1:23">
      <c r="A6" s="159"/>
      <c r="B6" s="159"/>
      <c r="C6" s="159"/>
      <c r="D6" s="159"/>
      <c r="E6" s="159"/>
      <c r="F6" s="159"/>
      <c r="G6" s="159"/>
      <c r="H6" s="159"/>
      <c r="I6" s="159" t="s">
        <v>177</v>
      </c>
      <c r="J6" s="159" t="s">
        <v>178</v>
      </c>
      <c r="K6" s="159" t="s">
        <v>179</v>
      </c>
      <c r="L6" s="159" t="s">
        <v>180</v>
      </c>
      <c r="M6" s="159" t="s">
        <v>181</v>
      </c>
      <c r="N6" s="159" t="s">
        <v>34</v>
      </c>
      <c r="O6" s="159" t="s">
        <v>35</v>
      </c>
      <c r="P6" s="159" t="s">
        <v>36</v>
      </c>
      <c r="Q6" s="159"/>
      <c r="R6" s="159" t="s">
        <v>33</v>
      </c>
      <c r="S6" s="159" t="s">
        <v>40</v>
      </c>
      <c r="T6" s="159" t="s">
        <v>182</v>
      </c>
      <c r="U6" s="159" t="s">
        <v>42</v>
      </c>
      <c r="V6" s="159" t="s">
        <v>43</v>
      </c>
      <c r="W6" s="159" t="s">
        <v>44</v>
      </c>
    </row>
    <row r="7" ht="20.25" customHeight="1" spans="1:23">
      <c r="A7" s="160" t="s">
        <v>45</v>
      </c>
      <c r="B7" s="160" t="s">
        <v>46</v>
      </c>
      <c r="C7" s="160" t="s">
        <v>47</v>
      </c>
      <c r="D7" s="160" t="s">
        <v>48</v>
      </c>
      <c r="E7" s="160" t="s">
        <v>49</v>
      </c>
      <c r="F7" s="160" t="s">
        <v>50</v>
      </c>
      <c r="G7" s="160" t="s">
        <v>51</v>
      </c>
      <c r="H7" s="160" t="s">
        <v>52</v>
      </c>
      <c r="I7" s="160" t="s">
        <v>53</v>
      </c>
      <c r="J7" s="160" t="s">
        <v>54</v>
      </c>
      <c r="K7" s="160" t="s">
        <v>55</v>
      </c>
      <c r="L7" s="160" t="s">
        <v>56</v>
      </c>
      <c r="M7" s="160" t="s">
        <v>57</v>
      </c>
      <c r="N7" s="160" t="s">
        <v>58</v>
      </c>
      <c r="O7" s="160" t="s">
        <v>59</v>
      </c>
      <c r="P7" s="160" t="s">
        <v>60</v>
      </c>
      <c r="Q7" s="160" t="s">
        <v>61</v>
      </c>
      <c r="R7" s="160" t="s">
        <v>62</v>
      </c>
      <c r="S7" s="160" t="s">
        <v>63</v>
      </c>
      <c r="T7" s="160" t="s">
        <v>183</v>
      </c>
      <c r="U7" s="160" t="s">
        <v>184</v>
      </c>
      <c r="V7" s="160" t="s">
        <v>185</v>
      </c>
      <c r="W7" s="160" t="s">
        <v>186</v>
      </c>
    </row>
    <row r="8" ht="20.25" customHeight="1" spans="1:23">
      <c r="A8" s="161" t="s">
        <v>65</v>
      </c>
      <c r="C8" s="162"/>
      <c r="D8" s="162"/>
      <c r="E8" s="162"/>
      <c r="G8" s="162"/>
      <c r="H8" s="163">
        <v>22744123.38</v>
      </c>
      <c r="I8" s="66">
        <v>20644123.38</v>
      </c>
      <c r="J8" s="66">
        <v>8228899.47</v>
      </c>
      <c r="K8" s="66"/>
      <c r="L8" s="66">
        <v>12415223.91</v>
      </c>
      <c r="M8" s="66"/>
      <c r="N8" s="66"/>
      <c r="O8" s="66"/>
      <c r="P8" s="66"/>
      <c r="Q8" s="66"/>
      <c r="R8" s="66">
        <v>2100000</v>
      </c>
      <c r="S8" s="66">
        <v>2100000</v>
      </c>
      <c r="T8" s="66"/>
      <c r="U8" s="66"/>
      <c r="V8" s="66"/>
      <c r="W8" s="66"/>
    </row>
    <row r="9" ht="20.25" customHeight="1" spans="1:23">
      <c r="A9" s="164" t="s">
        <v>65</v>
      </c>
      <c r="B9" s="165"/>
      <c r="C9" s="162"/>
      <c r="D9" s="162"/>
      <c r="E9" s="162"/>
      <c r="F9" s="162"/>
      <c r="G9" s="162"/>
      <c r="H9" s="163">
        <v>7468594.88</v>
      </c>
      <c r="I9" s="66">
        <v>7468594.88</v>
      </c>
      <c r="J9" s="66">
        <v>3075051.91</v>
      </c>
      <c r="K9" s="66"/>
      <c r="L9" s="66">
        <v>4393542.97</v>
      </c>
      <c r="M9" s="66"/>
      <c r="N9" s="66"/>
      <c r="O9" s="66"/>
      <c r="P9" s="66"/>
      <c r="Q9" s="66"/>
      <c r="R9" s="66"/>
      <c r="S9" s="66"/>
      <c r="T9" s="66"/>
      <c r="U9" s="66"/>
      <c r="V9" s="66"/>
      <c r="W9" s="66"/>
    </row>
    <row r="10" ht="20.25" customHeight="1" spans="1:23">
      <c r="A10" s="166" t="str">
        <f t="shared" ref="A10:A53" si="0">"       "&amp;"玉溪市民政局"</f>
        <v>       玉溪市民政局</v>
      </c>
      <c r="B10" s="165" t="s">
        <v>187</v>
      </c>
      <c r="C10" s="162" t="s">
        <v>188</v>
      </c>
      <c r="D10" s="162" t="s">
        <v>92</v>
      </c>
      <c r="E10" s="162" t="s">
        <v>189</v>
      </c>
      <c r="F10" s="162" t="s">
        <v>190</v>
      </c>
      <c r="G10" s="162" t="s">
        <v>191</v>
      </c>
      <c r="H10" s="163">
        <v>1031268</v>
      </c>
      <c r="I10" s="66">
        <v>1031268</v>
      </c>
      <c r="J10" s="66">
        <v>451179.75</v>
      </c>
      <c r="K10" s="162"/>
      <c r="L10" s="66">
        <v>580088.25</v>
      </c>
      <c r="M10" s="162"/>
      <c r="N10" s="66"/>
      <c r="O10" s="66"/>
      <c r="P10" s="162"/>
      <c r="Q10" s="66"/>
      <c r="R10" s="66"/>
      <c r="S10" s="66"/>
      <c r="T10" s="66"/>
      <c r="U10" s="66"/>
      <c r="V10" s="66"/>
      <c r="W10" s="66"/>
    </row>
    <row r="11" ht="20.25" customHeight="1" spans="1:23">
      <c r="A11" s="162" t="str">
        <f t="shared" si="0"/>
        <v>       玉溪市民政局</v>
      </c>
      <c r="B11" s="162" t="s">
        <v>187</v>
      </c>
      <c r="C11" s="162" t="s">
        <v>188</v>
      </c>
      <c r="D11" s="162" t="s">
        <v>92</v>
      </c>
      <c r="E11" s="162" t="s">
        <v>189</v>
      </c>
      <c r="F11" s="162" t="s">
        <v>192</v>
      </c>
      <c r="G11" s="162" t="s">
        <v>193</v>
      </c>
      <c r="H11" s="163">
        <v>1266600</v>
      </c>
      <c r="I11" s="66">
        <v>1266600</v>
      </c>
      <c r="J11" s="66">
        <v>554137.5</v>
      </c>
      <c r="K11" s="162"/>
      <c r="L11" s="66">
        <v>712462.5</v>
      </c>
      <c r="M11" s="162"/>
      <c r="N11" s="66"/>
      <c r="O11" s="66"/>
      <c r="P11" s="162"/>
      <c r="Q11" s="66"/>
      <c r="R11" s="66"/>
      <c r="S11" s="66"/>
      <c r="T11" s="66"/>
      <c r="U11" s="66"/>
      <c r="V11" s="66"/>
      <c r="W11" s="66"/>
    </row>
    <row r="12" ht="20.25" customHeight="1" spans="1:23">
      <c r="A12" s="162" t="str">
        <f t="shared" si="0"/>
        <v>       玉溪市民政局</v>
      </c>
      <c r="B12" s="162" t="s">
        <v>187</v>
      </c>
      <c r="C12" s="162" t="s">
        <v>188</v>
      </c>
      <c r="D12" s="162" t="s">
        <v>130</v>
      </c>
      <c r="E12" s="162" t="s">
        <v>194</v>
      </c>
      <c r="F12" s="162" t="s">
        <v>192</v>
      </c>
      <c r="G12" s="162" t="s">
        <v>193</v>
      </c>
      <c r="H12" s="163">
        <v>10344</v>
      </c>
      <c r="I12" s="66">
        <v>10344</v>
      </c>
      <c r="J12" s="66">
        <v>2586</v>
      </c>
      <c r="K12" s="162"/>
      <c r="L12" s="66">
        <v>7758</v>
      </c>
      <c r="M12" s="162"/>
      <c r="N12" s="66"/>
      <c r="O12" s="66"/>
      <c r="P12" s="162"/>
      <c r="Q12" s="66"/>
      <c r="R12" s="66"/>
      <c r="S12" s="66"/>
      <c r="T12" s="66"/>
      <c r="U12" s="66"/>
      <c r="V12" s="66"/>
      <c r="W12" s="66"/>
    </row>
    <row r="13" ht="20.25" customHeight="1" spans="1:23">
      <c r="A13" s="162" t="str">
        <f t="shared" si="0"/>
        <v>       玉溪市民政局</v>
      </c>
      <c r="B13" s="162" t="s">
        <v>195</v>
      </c>
      <c r="C13" s="162" t="s">
        <v>196</v>
      </c>
      <c r="D13" s="162" t="s">
        <v>92</v>
      </c>
      <c r="E13" s="162" t="s">
        <v>189</v>
      </c>
      <c r="F13" s="162" t="s">
        <v>197</v>
      </c>
      <c r="G13" s="162" t="s">
        <v>198</v>
      </c>
      <c r="H13" s="163">
        <v>1471.65</v>
      </c>
      <c r="I13" s="66">
        <v>1471.65</v>
      </c>
      <c r="J13" s="66">
        <v>367.91</v>
      </c>
      <c r="K13" s="162"/>
      <c r="L13" s="66">
        <v>1103.74</v>
      </c>
      <c r="M13" s="162"/>
      <c r="N13" s="66"/>
      <c r="O13" s="66"/>
      <c r="P13" s="162"/>
      <c r="Q13" s="66"/>
      <c r="R13" s="66"/>
      <c r="S13" s="66"/>
      <c r="T13" s="66"/>
      <c r="U13" s="66"/>
      <c r="V13" s="66"/>
      <c r="W13" s="66"/>
    </row>
    <row r="14" ht="20.25" customHeight="1" spans="1:23">
      <c r="A14" s="162" t="str">
        <f t="shared" si="0"/>
        <v>       玉溪市民政局</v>
      </c>
      <c r="B14" s="162" t="s">
        <v>195</v>
      </c>
      <c r="C14" s="162" t="s">
        <v>196</v>
      </c>
      <c r="D14" s="162" t="s">
        <v>100</v>
      </c>
      <c r="E14" s="162" t="s">
        <v>199</v>
      </c>
      <c r="F14" s="162" t="s">
        <v>200</v>
      </c>
      <c r="G14" s="162" t="s">
        <v>201</v>
      </c>
      <c r="H14" s="163">
        <v>455244.64</v>
      </c>
      <c r="I14" s="66">
        <v>455244.64</v>
      </c>
      <c r="J14" s="66">
        <v>113811.16</v>
      </c>
      <c r="K14" s="162"/>
      <c r="L14" s="66">
        <v>341433.48</v>
      </c>
      <c r="M14" s="162"/>
      <c r="N14" s="66"/>
      <c r="O14" s="66"/>
      <c r="P14" s="162"/>
      <c r="Q14" s="66"/>
      <c r="R14" s="66"/>
      <c r="S14" s="66"/>
      <c r="T14" s="66"/>
      <c r="U14" s="66"/>
      <c r="V14" s="66"/>
      <c r="W14" s="66"/>
    </row>
    <row r="15" ht="20.25" customHeight="1" spans="1:23">
      <c r="A15" s="162" t="str">
        <f t="shared" si="0"/>
        <v>       玉溪市民政局</v>
      </c>
      <c r="B15" s="162" t="s">
        <v>195</v>
      </c>
      <c r="C15" s="162" t="s">
        <v>196</v>
      </c>
      <c r="D15" s="162" t="s">
        <v>123</v>
      </c>
      <c r="E15" s="162" t="s">
        <v>202</v>
      </c>
      <c r="F15" s="162" t="s">
        <v>203</v>
      </c>
      <c r="G15" s="162" t="s">
        <v>204</v>
      </c>
      <c r="H15" s="163">
        <v>236158.16</v>
      </c>
      <c r="I15" s="66">
        <v>236158.16</v>
      </c>
      <c r="J15" s="66">
        <v>59039.54</v>
      </c>
      <c r="K15" s="162"/>
      <c r="L15" s="66">
        <v>177118.62</v>
      </c>
      <c r="M15" s="162"/>
      <c r="N15" s="66"/>
      <c r="O15" s="66"/>
      <c r="P15" s="162"/>
      <c r="Q15" s="66"/>
      <c r="R15" s="66"/>
      <c r="S15" s="66"/>
      <c r="T15" s="66"/>
      <c r="U15" s="66"/>
      <c r="V15" s="66"/>
      <c r="W15" s="66"/>
    </row>
    <row r="16" ht="20.25" customHeight="1" spans="1:23">
      <c r="A16" s="162" t="str">
        <f t="shared" si="0"/>
        <v>       玉溪市民政局</v>
      </c>
      <c r="B16" s="162" t="s">
        <v>195</v>
      </c>
      <c r="C16" s="162" t="s">
        <v>196</v>
      </c>
      <c r="D16" s="162" t="s">
        <v>123</v>
      </c>
      <c r="E16" s="162" t="s">
        <v>202</v>
      </c>
      <c r="F16" s="162" t="s">
        <v>205</v>
      </c>
      <c r="G16" s="162" t="s">
        <v>206</v>
      </c>
      <c r="H16" s="163">
        <v>55000</v>
      </c>
      <c r="I16" s="66">
        <v>55000</v>
      </c>
      <c r="J16" s="66">
        <v>13750</v>
      </c>
      <c r="K16" s="162"/>
      <c r="L16" s="66">
        <v>41250</v>
      </c>
      <c r="M16" s="162"/>
      <c r="N16" s="66"/>
      <c r="O16" s="66"/>
      <c r="P16" s="162"/>
      <c r="Q16" s="66"/>
      <c r="R16" s="66"/>
      <c r="S16" s="66"/>
      <c r="T16" s="66"/>
      <c r="U16" s="66"/>
      <c r="V16" s="66"/>
      <c r="W16" s="66"/>
    </row>
    <row r="17" ht="20.25" customHeight="1" spans="1:23">
      <c r="A17" s="162" t="str">
        <f t="shared" si="0"/>
        <v>       玉溪市民政局</v>
      </c>
      <c r="B17" s="162" t="s">
        <v>195</v>
      </c>
      <c r="C17" s="162" t="s">
        <v>196</v>
      </c>
      <c r="D17" s="162" t="s">
        <v>125</v>
      </c>
      <c r="E17" s="162" t="s">
        <v>207</v>
      </c>
      <c r="F17" s="162" t="s">
        <v>208</v>
      </c>
      <c r="G17" s="162" t="s">
        <v>209</v>
      </c>
      <c r="H17" s="163">
        <v>245179.55</v>
      </c>
      <c r="I17" s="66">
        <v>245179.55</v>
      </c>
      <c r="J17" s="66">
        <v>61294.89</v>
      </c>
      <c r="K17" s="162"/>
      <c r="L17" s="66">
        <v>183884.66</v>
      </c>
      <c r="M17" s="162"/>
      <c r="N17" s="66"/>
      <c r="O17" s="66"/>
      <c r="P17" s="162"/>
      <c r="Q17" s="66"/>
      <c r="R17" s="66"/>
      <c r="S17" s="66"/>
      <c r="T17" s="66"/>
      <c r="U17" s="66"/>
      <c r="V17" s="66"/>
      <c r="W17" s="66"/>
    </row>
    <row r="18" ht="20.25" customHeight="1" spans="1:23">
      <c r="A18" s="162" t="str">
        <f t="shared" si="0"/>
        <v>       玉溪市民政局</v>
      </c>
      <c r="B18" s="162" t="s">
        <v>195</v>
      </c>
      <c r="C18" s="162" t="s">
        <v>196</v>
      </c>
      <c r="D18" s="162" t="s">
        <v>126</v>
      </c>
      <c r="E18" s="162" t="s">
        <v>210</v>
      </c>
      <c r="F18" s="162" t="s">
        <v>197</v>
      </c>
      <c r="G18" s="162" t="s">
        <v>198</v>
      </c>
      <c r="H18" s="163">
        <v>30929.64</v>
      </c>
      <c r="I18" s="66">
        <v>30929.64</v>
      </c>
      <c r="J18" s="66">
        <v>22180.41</v>
      </c>
      <c r="K18" s="162"/>
      <c r="L18" s="66">
        <v>8749.23</v>
      </c>
      <c r="M18" s="162"/>
      <c r="N18" s="66"/>
      <c r="O18" s="66"/>
      <c r="P18" s="162"/>
      <c r="Q18" s="66"/>
      <c r="R18" s="66"/>
      <c r="S18" s="66"/>
      <c r="T18" s="66"/>
      <c r="U18" s="66"/>
      <c r="V18" s="66"/>
      <c r="W18" s="66"/>
    </row>
    <row r="19" ht="20.25" customHeight="1" spans="1:23">
      <c r="A19" s="162" t="str">
        <f t="shared" si="0"/>
        <v>       玉溪市民政局</v>
      </c>
      <c r="B19" s="162" t="s">
        <v>211</v>
      </c>
      <c r="C19" s="162" t="s">
        <v>212</v>
      </c>
      <c r="D19" s="162" t="s">
        <v>129</v>
      </c>
      <c r="E19" s="162" t="s">
        <v>212</v>
      </c>
      <c r="F19" s="162" t="s">
        <v>213</v>
      </c>
      <c r="G19" s="162" t="s">
        <v>212</v>
      </c>
      <c r="H19" s="163">
        <v>398280</v>
      </c>
      <c r="I19" s="66">
        <v>398280</v>
      </c>
      <c r="J19" s="66">
        <v>99570</v>
      </c>
      <c r="K19" s="162"/>
      <c r="L19" s="66">
        <v>298710</v>
      </c>
      <c r="M19" s="162"/>
      <c r="N19" s="66"/>
      <c r="O19" s="66"/>
      <c r="P19" s="162"/>
      <c r="Q19" s="66"/>
      <c r="R19" s="66"/>
      <c r="S19" s="66"/>
      <c r="T19" s="66"/>
      <c r="U19" s="66"/>
      <c r="V19" s="66"/>
      <c r="W19" s="66"/>
    </row>
    <row r="20" ht="20.25" customHeight="1" spans="1:23">
      <c r="A20" s="162" t="str">
        <f t="shared" si="0"/>
        <v>       玉溪市民政局</v>
      </c>
      <c r="B20" s="162" t="s">
        <v>214</v>
      </c>
      <c r="C20" s="162" t="s">
        <v>215</v>
      </c>
      <c r="D20" s="162" t="s">
        <v>98</v>
      </c>
      <c r="E20" s="162" t="s">
        <v>216</v>
      </c>
      <c r="F20" s="162" t="s">
        <v>217</v>
      </c>
      <c r="G20" s="162" t="s">
        <v>218</v>
      </c>
      <c r="H20" s="163">
        <v>143988</v>
      </c>
      <c r="I20" s="66">
        <v>143988</v>
      </c>
      <c r="J20" s="66">
        <v>143988</v>
      </c>
      <c r="K20" s="162"/>
      <c r="L20" s="66"/>
      <c r="M20" s="162"/>
      <c r="N20" s="66"/>
      <c r="O20" s="66"/>
      <c r="P20" s="162"/>
      <c r="Q20" s="66"/>
      <c r="R20" s="66"/>
      <c r="S20" s="66"/>
      <c r="T20" s="66"/>
      <c r="U20" s="66"/>
      <c r="V20" s="66"/>
      <c r="W20" s="66"/>
    </row>
    <row r="21" ht="20.25" customHeight="1" spans="1:23">
      <c r="A21" s="162" t="str">
        <f t="shared" si="0"/>
        <v>       玉溪市民政局</v>
      </c>
      <c r="B21" s="162" t="s">
        <v>214</v>
      </c>
      <c r="C21" s="162" t="s">
        <v>215</v>
      </c>
      <c r="D21" s="162" t="s">
        <v>98</v>
      </c>
      <c r="E21" s="162" t="s">
        <v>216</v>
      </c>
      <c r="F21" s="162" t="s">
        <v>219</v>
      </c>
      <c r="G21" s="162" t="s">
        <v>220</v>
      </c>
      <c r="H21" s="163">
        <v>1137600</v>
      </c>
      <c r="I21" s="66">
        <v>1137600</v>
      </c>
      <c r="J21" s="66">
        <v>1137600</v>
      </c>
      <c r="K21" s="162"/>
      <c r="L21" s="66"/>
      <c r="M21" s="162"/>
      <c r="N21" s="66"/>
      <c r="O21" s="66"/>
      <c r="P21" s="162"/>
      <c r="Q21" s="66"/>
      <c r="R21" s="66"/>
      <c r="S21" s="66"/>
      <c r="T21" s="66"/>
      <c r="U21" s="66"/>
      <c r="V21" s="66"/>
      <c r="W21" s="66"/>
    </row>
    <row r="22" ht="20.25" customHeight="1" spans="1:23">
      <c r="A22" s="162" t="str">
        <f t="shared" si="0"/>
        <v>       玉溪市民政局</v>
      </c>
      <c r="B22" s="162" t="s">
        <v>221</v>
      </c>
      <c r="C22" s="162" t="s">
        <v>222</v>
      </c>
      <c r="D22" s="162" t="s">
        <v>92</v>
      </c>
      <c r="E22" s="162" t="s">
        <v>189</v>
      </c>
      <c r="F22" s="162" t="s">
        <v>223</v>
      </c>
      <c r="G22" s="162" t="s">
        <v>224</v>
      </c>
      <c r="H22" s="163">
        <v>697288</v>
      </c>
      <c r="I22" s="66">
        <v>697288</v>
      </c>
      <c r="J22" s="66">
        <v>201988.5</v>
      </c>
      <c r="K22" s="162"/>
      <c r="L22" s="66">
        <v>495299.5</v>
      </c>
      <c r="M22" s="162"/>
      <c r="N22" s="66"/>
      <c r="O22" s="66"/>
      <c r="P22" s="162"/>
      <c r="Q22" s="66"/>
      <c r="R22" s="66"/>
      <c r="S22" s="66"/>
      <c r="T22" s="66"/>
      <c r="U22" s="66"/>
      <c r="V22" s="66"/>
      <c r="W22" s="66"/>
    </row>
    <row r="23" ht="20.25" customHeight="1" spans="1:23">
      <c r="A23" s="162" t="str">
        <f t="shared" si="0"/>
        <v>       玉溪市民政局</v>
      </c>
      <c r="B23" s="162" t="s">
        <v>225</v>
      </c>
      <c r="C23" s="162" t="s">
        <v>226</v>
      </c>
      <c r="D23" s="162" t="s">
        <v>92</v>
      </c>
      <c r="E23" s="162" t="s">
        <v>189</v>
      </c>
      <c r="F23" s="162" t="s">
        <v>227</v>
      </c>
      <c r="G23" s="162" t="s">
        <v>228</v>
      </c>
      <c r="H23" s="163">
        <v>26200</v>
      </c>
      <c r="I23" s="66">
        <v>26200</v>
      </c>
      <c r="J23" s="66"/>
      <c r="K23" s="162"/>
      <c r="L23" s="66">
        <v>26200</v>
      </c>
      <c r="M23" s="162"/>
      <c r="N23" s="66"/>
      <c r="O23" s="66"/>
      <c r="P23" s="162"/>
      <c r="Q23" s="66"/>
      <c r="R23" s="66"/>
      <c r="S23" s="66"/>
      <c r="T23" s="66"/>
      <c r="U23" s="66"/>
      <c r="V23" s="66"/>
      <c r="W23" s="66"/>
    </row>
    <row r="24" ht="20.25" customHeight="1" spans="1:23">
      <c r="A24" s="162" t="str">
        <f t="shared" si="0"/>
        <v>       玉溪市民政局</v>
      </c>
      <c r="B24" s="162" t="s">
        <v>229</v>
      </c>
      <c r="C24" s="162" t="s">
        <v>230</v>
      </c>
      <c r="D24" s="162" t="s">
        <v>92</v>
      </c>
      <c r="E24" s="162" t="s">
        <v>189</v>
      </c>
      <c r="F24" s="162" t="s">
        <v>231</v>
      </c>
      <c r="G24" s="162" t="s">
        <v>232</v>
      </c>
      <c r="H24" s="163">
        <v>215400</v>
      </c>
      <c r="I24" s="66">
        <v>215400</v>
      </c>
      <c r="J24" s="66">
        <v>94237.5</v>
      </c>
      <c r="K24" s="162"/>
      <c r="L24" s="66">
        <v>121162.5</v>
      </c>
      <c r="M24" s="162"/>
      <c r="N24" s="66"/>
      <c r="O24" s="66"/>
      <c r="P24" s="162"/>
      <c r="Q24" s="66"/>
      <c r="R24" s="66"/>
      <c r="S24" s="66"/>
      <c r="T24" s="66"/>
      <c r="U24" s="66"/>
      <c r="V24" s="66"/>
      <c r="W24" s="66"/>
    </row>
    <row r="25" ht="20.25" customHeight="1" spans="1:23">
      <c r="A25" s="162" t="str">
        <f t="shared" si="0"/>
        <v>       玉溪市民政局</v>
      </c>
      <c r="B25" s="162" t="s">
        <v>233</v>
      </c>
      <c r="C25" s="162" t="s">
        <v>234</v>
      </c>
      <c r="D25" s="162" t="s">
        <v>92</v>
      </c>
      <c r="E25" s="162" t="s">
        <v>189</v>
      </c>
      <c r="F25" s="162" t="s">
        <v>235</v>
      </c>
      <c r="G25" s="162" t="s">
        <v>234</v>
      </c>
      <c r="H25" s="163">
        <v>46164.24</v>
      </c>
      <c r="I25" s="66">
        <v>46164.24</v>
      </c>
      <c r="J25" s="66"/>
      <c r="K25" s="162"/>
      <c r="L25" s="66">
        <v>46164.24</v>
      </c>
      <c r="M25" s="162"/>
      <c r="N25" s="66"/>
      <c r="O25" s="66"/>
      <c r="P25" s="162"/>
      <c r="Q25" s="66"/>
      <c r="R25" s="66"/>
      <c r="S25" s="66"/>
      <c r="T25" s="66"/>
      <c r="U25" s="66"/>
      <c r="V25" s="66"/>
      <c r="W25" s="66"/>
    </row>
    <row r="26" ht="20.25" customHeight="1" spans="1:23">
      <c r="A26" s="162" t="str">
        <f t="shared" si="0"/>
        <v>       玉溪市民政局</v>
      </c>
      <c r="B26" s="162" t="s">
        <v>236</v>
      </c>
      <c r="C26" s="162" t="s">
        <v>237</v>
      </c>
      <c r="D26" s="162" t="s">
        <v>92</v>
      </c>
      <c r="E26" s="162" t="s">
        <v>189</v>
      </c>
      <c r="F26" s="162" t="s">
        <v>238</v>
      </c>
      <c r="G26" s="162" t="s">
        <v>239</v>
      </c>
      <c r="H26" s="163">
        <v>104900</v>
      </c>
      <c r="I26" s="66">
        <v>104900</v>
      </c>
      <c r="J26" s="66">
        <v>16685.75</v>
      </c>
      <c r="K26" s="162"/>
      <c r="L26" s="66">
        <v>88214.25</v>
      </c>
      <c r="M26" s="162"/>
      <c r="N26" s="66"/>
      <c r="O26" s="66"/>
      <c r="P26" s="162"/>
      <c r="Q26" s="66"/>
      <c r="R26" s="66"/>
      <c r="S26" s="66"/>
      <c r="T26" s="66"/>
      <c r="U26" s="66"/>
      <c r="V26" s="66"/>
      <c r="W26" s="66"/>
    </row>
    <row r="27" ht="20.25" customHeight="1" spans="1:23">
      <c r="A27" s="162" t="str">
        <f t="shared" si="0"/>
        <v>       玉溪市民政局</v>
      </c>
      <c r="B27" s="162" t="s">
        <v>236</v>
      </c>
      <c r="C27" s="162" t="s">
        <v>237</v>
      </c>
      <c r="D27" s="162" t="s">
        <v>92</v>
      </c>
      <c r="E27" s="162" t="s">
        <v>189</v>
      </c>
      <c r="F27" s="162" t="s">
        <v>240</v>
      </c>
      <c r="G27" s="162" t="s">
        <v>241</v>
      </c>
      <c r="H27" s="163">
        <v>20000</v>
      </c>
      <c r="I27" s="66">
        <v>20000</v>
      </c>
      <c r="J27" s="66"/>
      <c r="K27" s="162"/>
      <c r="L27" s="66">
        <v>20000</v>
      </c>
      <c r="M27" s="162"/>
      <c r="N27" s="66"/>
      <c r="O27" s="66"/>
      <c r="P27" s="162"/>
      <c r="Q27" s="66"/>
      <c r="R27" s="66"/>
      <c r="S27" s="66"/>
      <c r="T27" s="66"/>
      <c r="U27" s="66"/>
      <c r="V27" s="66"/>
      <c r="W27" s="66"/>
    </row>
    <row r="28" ht="20.25" customHeight="1" spans="1:23">
      <c r="A28" s="162" t="str">
        <f t="shared" si="0"/>
        <v>       玉溪市民政局</v>
      </c>
      <c r="B28" s="162" t="s">
        <v>236</v>
      </c>
      <c r="C28" s="162" t="s">
        <v>237</v>
      </c>
      <c r="D28" s="162" t="s">
        <v>92</v>
      </c>
      <c r="E28" s="162" t="s">
        <v>189</v>
      </c>
      <c r="F28" s="162" t="s">
        <v>242</v>
      </c>
      <c r="G28" s="162" t="s">
        <v>243</v>
      </c>
      <c r="H28" s="163">
        <v>10000</v>
      </c>
      <c r="I28" s="66">
        <v>10000</v>
      </c>
      <c r="J28" s="66">
        <v>2500</v>
      </c>
      <c r="K28" s="162"/>
      <c r="L28" s="66">
        <v>7500</v>
      </c>
      <c r="M28" s="162"/>
      <c r="N28" s="66"/>
      <c r="O28" s="66"/>
      <c r="P28" s="162"/>
      <c r="Q28" s="66"/>
      <c r="R28" s="66"/>
      <c r="S28" s="66"/>
      <c r="T28" s="66"/>
      <c r="U28" s="66"/>
      <c r="V28" s="66"/>
      <c r="W28" s="66"/>
    </row>
    <row r="29" ht="20.25" customHeight="1" spans="1:23">
      <c r="A29" s="162" t="str">
        <f t="shared" si="0"/>
        <v>       玉溪市民政局</v>
      </c>
      <c r="B29" s="162" t="s">
        <v>236</v>
      </c>
      <c r="C29" s="162" t="s">
        <v>237</v>
      </c>
      <c r="D29" s="162" t="s">
        <v>92</v>
      </c>
      <c r="E29" s="162" t="s">
        <v>189</v>
      </c>
      <c r="F29" s="162" t="s">
        <v>244</v>
      </c>
      <c r="G29" s="162" t="s">
        <v>245</v>
      </c>
      <c r="H29" s="163">
        <v>27600</v>
      </c>
      <c r="I29" s="66">
        <v>27600</v>
      </c>
      <c r="J29" s="66">
        <v>6900</v>
      </c>
      <c r="K29" s="162"/>
      <c r="L29" s="66">
        <v>20700</v>
      </c>
      <c r="M29" s="162"/>
      <c r="N29" s="66"/>
      <c r="O29" s="66"/>
      <c r="P29" s="162"/>
      <c r="Q29" s="66"/>
      <c r="R29" s="66"/>
      <c r="S29" s="66"/>
      <c r="T29" s="66"/>
      <c r="U29" s="66"/>
      <c r="V29" s="66"/>
      <c r="W29" s="66"/>
    </row>
    <row r="30" ht="20.25" customHeight="1" spans="1:23">
      <c r="A30" s="162" t="str">
        <f t="shared" si="0"/>
        <v>       玉溪市民政局</v>
      </c>
      <c r="B30" s="162" t="s">
        <v>236</v>
      </c>
      <c r="C30" s="162" t="s">
        <v>237</v>
      </c>
      <c r="D30" s="162" t="s">
        <v>92</v>
      </c>
      <c r="E30" s="162" t="s">
        <v>189</v>
      </c>
      <c r="F30" s="162" t="s">
        <v>246</v>
      </c>
      <c r="G30" s="162" t="s">
        <v>247</v>
      </c>
      <c r="H30" s="163">
        <v>80000</v>
      </c>
      <c r="I30" s="66">
        <v>80000</v>
      </c>
      <c r="J30" s="66">
        <v>20000</v>
      </c>
      <c r="K30" s="162"/>
      <c r="L30" s="66">
        <v>60000</v>
      </c>
      <c r="M30" s="162"/>
      <c r="N30" s="66"/>
      <c r="O30" s="66"/>
      <c r="P30" s="162"/>
      <c r="Q30" s="66"/>
      <c r="R30" s="66"/>
      <c r="S30" s="66"/>
      <c r="T30" s="66"/>
      <c r="U30" s="66"/>
      <c r="V30" s="66"/>
      <c r="W30" s="66"/>
    </row>
    <row r="31" ht="20.25" customHeight="1" spans="1:23">
      <c r="A31" s="162" t="str">
        <f t="shared" si="0"/>
        <v>       玉溪市民政局</v>
      </c>
      <c r="B31" s="162" t="s">
        <v>236</v>
      </c>
      <c r="C31" s="162" t="s">
        <v>237</v>
      </c>
      <c r="D31" s="162" t="s">
        <v>92</v>
      </c>
      <c r="E31" s="162" t="s">
        <v>189</v>
      </c>
      <c r="F31" s="162" t="s">
        <v>248</v>
      </c>
      <c r="G31" s="162" t="s">
        <v>249</v>
      </c>
      <c r="H31" s="163">
        <v>2000</v>
      </c>
      <c r="I31" s="66">
        <v>2000</v>
      </c>
      <c r="J31" s="66">
        <v>500</v>
      </c>
      <c r="K31" s="162"/>
      <c r="L31" s="66">
        <v>1500</v>
      </c>
      <c r="M31" s="162"/>
      <c r="N31" s="66"/>
      <c r="O31" s="66"/>
      <c r="P31" s="162"/>
      <c r="Q31" s="66"/>
      <c r="R31" s="66"/>
      <c r="S31" s="66"/>
      <c r="T31" s="66"/>
      <c r="U31" s="66"/>
      <c r="V31" s="66"/>
      <c r="W31" s="66"/>
    </row>
    <row r="32" ht="20.25" customHeight="1" spans="1:23">
      <c r="A32" s="162" t="str">
        <f t="shared" si="0"/>
        <v>       玉溪市民政局</v>
      </c>
      <c r="B32" s="162" t="s">
        <v>236</v>
      </c>
      <c r="C32" s="162" t="s">
        <v>237</v>
      </c>
      <c r="D32" s="162" t="s">
        <v>92</v>
      </c>
      <c r="E32" s="162" t="s">
        <v>189</v>
      </c>
      <c r="F32" s="162" t="s">
        <v>250</v>
      </c>
      <c r="G32" s="162" t="s">
        <v>251</v>
      </c>
      <c r="H32" s="163">
        <v>5000</v>
      </c>
      <c r="I32" s="66">
        <v>5000</v>
      </c>
      <c r="J32" s="66">
        <v>1250</v>
      </c>
      <c r="K32" s="162"/>
      <c r="L32" s="66">
        <v>3750</v>
      </c>
      <c r="M32" s="162"/>
      <c r="N32" s="66"/>
      <c r="O32" s="66"/>
      <c r="P32" s="162"/>
      <c r="Q32" s="66"/>
      <c r="R32" s="66"/>
      <c r="S32" s="66"/>
      <c r="T32" s="66"/>
      <c r="U32" s="66"/>
      <c r="V32" s="66"/>
      <c r="W32" s="66"/>
    </row>
    <row r="33" ht="20.25" customHeight="1" spans="1:23">
      <c r="A33" s="162" t="str">
        <f t="shared" si="0"/>
        <v>       玉溪市民政局</v>
      </c>
      <c r="B33" s="162" t="s">
        <v>236</v>
      </c>
      <c r="C33" s="162" t="s">
        <v>237</v>
      </c>
      <c r="D33" s="162" t="s">
        <v>92</v>
      </c>
      <c r="E33" s="162" t="s">
        <v>189</v>
      </c>
      <c r="F33" s="162" t="s">
        <v>252</v>
      </c>
      <c r="G33" s="162" t="s">
        <v>253</v>
      </c>
      <c r="H33" s="163">
        <v>10000</v>
      </c>
      <c r="I33" s="66">
        <v>10000</v>
      </c>
      <c r="J33" s="66">
        <v>2500</v>
      </c>
      <c r="K33" s="162"/>
      <c r="L33" s="66">
        <v>7500</v>
      </c>
      <c r="M33" s="162"/>
      <c r="N33" s="66"/>
      <c r="O33" s="66"/>
      <c r="P33" s="162"/>
      <c r="Q33" s="66"/>
      <c r="R33" s="66"/>
      <c r="S33" s="66"/>
      <c r="T33" s="66"/>
      <c r="U33" s="66"/>
      <c r="V33" s="66"/>
      <c r="W33" s="66"/>
    </row>
    <row r="34" ht="20.25" customHeight="1" spans="1:23">
      <c r="A34" s="162" t="str">
        <f t="shared" si="0"/>
        <v>       玉溪市民政局</v>
      </c>
      <c r="B34" s="162" t="s">
        <v>236</v>
      </c>
      <c r="C34" s="162" t="s">
        <v>237</v>
      </c>
      <c r="D34" s="162" t="s">
        <v>92</v>
      </c>
      <c r="E34" s="162" t="s">
        <v>189</v>
      </c>
      <c r="F34" s="162" t="s">
        <v>254</v>
      </c>
      <c r="G34" s="162" t="s">
        <v>255</v>
      </c>
      <c r="H34" s="163">
        <v>20000</v>
      </c>
      <c r="I34" s="66">
        <v>20000</v>
      </c>
      <c r="J34" s="66">
        <v>5000</v>
      </c>
      <c r="K34" s="162"/>
      <c r="L34" s="66">
        <v>15000</v>
      </c>
      <c r="M34" s="162"/>
      <c r="N34" s="66"/>
      <c r="O34" s="66"/>
      <c r="P34" s="162"/>
      <c r="Q34" s="66"/>
      <c r="R34" s="66"/>
      <c r="S34" s="66"/>
      <c r="T34" s="66"/>
      <c r="U34" s="66"/>
      <c r="V34" s="66"/>
      <c r="W34" s="66"/>
    </row>
    <row r="35" ht="20.25" customHeight="1" spans="1:23">
      <c r="A35" s="162" t="str">
        <f t="shared" si="0"/>
        <v>       玉溪市民政局</v>
      </c>
      <c r="B35" s="162" t="s">
        <v>236</v>
      </c>
      <c r="C35" s="162" t="s">
        <v>237</v>
      </c>
      <c r="D35" s="162" t="s">
        <v>92</v>
      </c>
      <c r="E35" s="162" t="s">
        <v>189</v>
      </c>
      <c r="F35" s="162" t="s">
        <v>231</v>
      </c>
      <c r="G35" s="162" t="s">
        <v>232</v>
      </c>
      <c r="H35" s="163">
        <v>21540</v>
      </c>
      <c r="I35" s="66">
        <v>21540</v>
      </c>
      <c r="J35" s="66">
        <v>5385</v>
      </c>
      <c r="K35" s="162"/>
      <c r="L35" s="66">
        <v>16155</v>
      </c>
      <c r="M35" s="162"/>
      <c r="N35" s="66"/>
      <c r="O35" s="66"/>
      <c r="P35" s="162"/>
      <c r="Q35" s="66"/>
      <c r="R35" s="66"/>
      <c r="S35" s="66"/>
      <c r="T35" s="66"/>
      <c r="U35" s="66"/>
      <c r="V35" s="66"/>
      <c r="W35" s="66"/>
    </row>
    <row r="36" ht="20.25" customHeight="1" spans="1:23">
      <c r="A36" s="162" t="str">
        <f t="shared" si="0"/>
        <v>       玉溪市民政局</v>
      </c>
      <c r="B36" s="162" t="s">
        <v>236</v>
      </c>
      <c r="C36" s="162" t="s">
        <v>237</v>
      </c>
      <c r="D36" s="162" t="s">
        <v>98</v>
      </c>
      <c r="E36" s="162" t="s">
        <v>216</v>
      </c>
      <c r="F36" s="162" t="s">
        <v>256</v>
      </c>
      <c r="G36" s="162" t="s">
        <v>257</v>
      </c>
      <c r="H36" s="163">
        <v>23800</v>
      </c>
      <c r="I36" s="66">
        <v>23800</v>
      </c>
      <c r="J36" s="66">
        <v>23800</v>
      </c>
      <c r="K36" s="162"/>
      <c r="L36" s="66"/>
      <c r="M36" s="162"/>
      <c r="N36" s="66"/>
      <c r="O36" s="66"/>
      <c r="P36" s="162"/>
      <c r="Q36" s="66"/>
      <c r="R36" s="66"/>
      <c r="S36" s="66"/>
      <c r="T36" s="66"/>
      <c r="U36" s="66"/>
      <c r="V36" s="66"/>
      <c r="W36" s="66"/>
    </row>
    <row r="37" ht="20.25" customHeight="1" spans="1:23">
      <c r="A37" s="162" t="str">
        <f t="shared" si="0"/>
        <v>       玉溪市民政局</v>
      </c>
      <c r="B37" s="162" t="s">
        <v>258</v>
      </c>
      <c r="C37" s="162" t="s">
        <v>164</v>
      </c>
      <c r="D37" s="162" t="s">
        <v>92</v>
      </c>
      <c r="E37" s="162" t="s">
        <v>189</v>
      </c>
      <c r="F37" s="162" t="s">
        <v>259</v>
      </c>
      <c r="G37" s="162" t="s">
        <v>164</v>
      </c>
      <c r="H37" s="163">
        <v>8500</v>
      </c>
      <c r="I37" s="66">
        <v>8500</v>
      </c>
      <c r="J37" s="66"/>
      <c r="K37" s="162"/>
      <c r="L37" s="66">
        <v>8500</v>
      </c>
      <c r="M37" s="162"/>
      <c r="N37" s="66"/>
      <c r="O37" s="66"/>
      <c r="P37" s="162"/>
      <c r="Q37" s="66"/>
      <c r="R37" s="66"/>
      <c r="S37" s="66"/>
      <c r="T37" s="66"/>
      <c r="U37" s="66"/>
      <c r="V37" s="66"/>
      <c r="W37" s="66"/>
    </row>
    <row r="38" ht="20.25" customHeight="1" spans="1:23">
      <c r="A38" s="162" t="str">
        <f t="shared" si="0"/>
        <v>       玉溪市民政局</v>
      </c>
      <c r="B38" s="162" t="s">
        <v>260</v>
      </c>
      <c r="C38" s="162" t="s">
        <v>261</v>
      </c>
      <c r="D38" s="162" t="s">
        <v>93</v>
      </c>
      <c r="E38" s="162" t="s">
        <v>262</v>
      </c>
      <c r="F38" s="162" t="s">
        <v>238</v>
      </c>
      <c r="G38" s="162" t="s">
        <v>239</v>
      </c>
      <c r="H38" s="163">
        <v>83000</v>
      </c>
      <c r="I38" s="66">
        <v>83000</v>
      </c>
      <c r="J38" s="66"/>
      <c r="K38" s="162"/>
      <c r="L38" s="66">
        <v>83000</v>
      </c>
      <c r="M38" s="162"/>
      <c r="N38" s="66"/>
      <c r="O38" s="66"/>
      <c r="P38" s="162"/>
      <c r="Q38" s="66"/>
      <c r="R38" s="66"/>
      <c r="S38" s="66"/>
      <c r="T38" s="66"/>
      <c r="U38" s="66"/>
      <c r="V38" s="66"/>
      <c r="W38" s="66"/>
    </row>
    <row r="39" ht="20.25" customHeight="1" spans="1:23">
      <c r="A39" s="162" t="str">
        <f t="shared" si="0"/>
        <v>       玉溪市民政局</v>
      </c>
      <c r="B39" s="162" t="s">
        <v>260</v>
      </c>
      <c r="C39" s="162" t="s">
        <v>261</v>
      </c>
      <c r="D39" s="162" t="s">
        <v>93</v>
      </c>
      <c r="E39" s="162" t="s">
        <v>262</v>
      </c>
      <c r="F39" s="162" t="s">
        <v>240</v>
      </c>
      <c r="G39" s="162" t="s">
        <v>241</v>
      </c>
      <c r="H39" s="163">
        <v>30000</v>
      </c>
      <c r="I39" s="66">
        <v>30000</v>
      </c>
      <c r="J39" s="66"/>
      <c r="K39" s="162"/>
      <c r="L39" s="66">
        <v>30000</v>
      </c>
      <c r="M39" s="162"/>
      <c r="N39" s="66"/>
      <c r="O39" s="66"/>
      <c r="P39" s="162"/>
      <c r="Q39" s="66"/>
      <c r="R39" s="66"/>
      <c r="S39" s="66"/>
      <c r="T39" s="66"/>
      <c r="U39" s="66"/>
      <c r="V39" s="66"/>
      <c r="W39" s="66"/>
    </row>
    <row r="40" ht="20.25" customHeight="1" spans="1:23">
      <c r="A40" s="162" t="str">
        <f t="shared" si="0"/>
        <v>       玉溪市民政局</v>
      </c>
      <c r="B40" s="162" t="s">
        <v>260</v>
      </c>
      <c r="C40" s="162" t="s">
        <v>261</v>
      </c>
      <c r="D40" s="162" t="s">
        <v>93</v>
      </c>
      <c r="E40" s="162" t="s">
        <v>262</v>
      </c>
      <c r="F40" s="162" t="s">
        <v>250</v>
      </c>
      <c r="G40" s="162" t="s">
        <v>251</v>
      </c>
      <c r="H40" s="163">
        <v>15000</v>
      </c>
      <c r="I40" s="66">
        <v>15000</v>
      </c>
      <c r="J40" s="66"/>
      <c r="K40" s="162"/>
      <c r="L40" s="66">
        <v>15000</v>
      </c>
      <c r="M40" s="162"/>
      <c r="N40" s="66"/>
      <c r="O40" s="66"/>
      <c r="P40" s="162"/>
      <c r="Q40" s="66"/>
      <c r="R40" s="66"/>
      <c r="S40" s="66"/>
      <c r="T40" s="66"/>
      <c r="U40" s="66"/>
      <c r="V40" s="66"/>
      <c r="W40" s="66"/>
    </row>
    <row r="41" ht="20.25" customHeight="1" spans="1:23">
      <c r="A41" s="162" t="str">
        <f t="shared" si="0"/>
        <v>       玉溪市民政局</v>
      </c>
      <c r="B41" s="162" t="s">
        <v>260</v>
      </c>
      <c r="C41" s="162" t="s">
        <v>261</v>
      </c>
      <c r="D41" s="162" t="s">
        <v>93</v>
      </c>
      <c r="E41" s="162" t="s">
        <v>262</v>
      </c>
      <c r="F41" s="162" t="s">
        <v>263</v>
      </c>
      <c r="G41" s="162" t="s">
        <v>264</v>
      </c>
      <c r="H41" s="163">
        <v>20000</v>
      </c>
      <c r="I41" s="66">
        <v>20000</v>
      </c>
      <c r="J41" s="66"/>
      <c r="K41" s="162"/>
      <c r="L41" s="66">
        <v>20000</v>
      </c>
      <c r="M41" s="162"/>
      <c r="N41" s="66"/>
      <c r="O41" s="66"/>
      <c r="P41" s="162"/>
      <c r="Q41" s="66"/>
      <c r="R41" s="66"/>
      <c r="S41" s="66"/>
      <c r="T41" s="66"/>
      <c r="U41" s="66"/>
      <c r="V41" s="66"/>
      <c r="W41" s="66"/>
    </row>
    <row r="42" ht="20.25" customHeight="1" spans="1:23">
      <c r="A42" s="162" t="str">
        <f t="shared" si="0"/>
        <v>       玉溪市民政局</v>
      </c>
      <c r="B42" s="162" t="s">
        <v>260</v>
      </c>
      <c r="C42" s="162" t="s">
        <v>261</v>
      </c>
      <c r="D42" s="162" t="s">
        <v>93</v>
      </c>
      <c r="E42" s="162" t="s">
        <v>262</v>
      </c>
      <c r="F42" s="162" t="s">
        <v>265</v>
      </c>
      <c r="G42" s="162" t="s">
        <v>266</v>
      </c>
      <c r="H42" s="163">
        <v>210000</v>
      </c>
      <c r="I42" s="66">
        <v>210000</v>
      </c>
      <c r="J42" s="66"/>
      <c r="K42" s="162"/>
      <c r="L42" s="66">
        <v>210000</v>
      </c>
      <c r="M42" s="162"/>
      <c r="N42" s="66"/>
      <c r="O42" s="66"/>
      <c r="P42" s="162"/>
      <c r="Q42" s="66"/>
      <c r="R42" s="66"/>
      <c r="S42" s="66"/>
      <c r="T42" s="66"/>
      <c r="U42" s="66"/>
      <c r="V42" s="66"/>
      <c r="W42" s="66"/>
    </row>
    <row r="43" ht="20.25" customHeight="1" spans="1:23">
      <c r="A43" s="162" t="str">
        <f t="shared" si="0"/>
        <v>       玉溪市民政局</v>
      </c>
      <c r="B43" s="162" t="s">
        <v>260</v>
      </c>
      <c r="C43" s="162" t="s">
        <v>261</v>
      </c>
      <c r="D43" s="162" t="s">
        <v>93</v>
      </c>
      <c r="E43" s="162" t="s">
        <v>262</v>
      </c>
      <c r="F43" s="162" t="s">
        <v>256</v>
      </c>
      <c r="G43" s="162" t="s">
        <v>257</v>
      </c>
      <c r="H43" s="163">
        <v>30000</v>
      </c>
      <c r="I43" s="66">
        <v>30000</v>
      </c>
      <c r="J43" s="66"/>
      <c r="K43" s="162"/>
      <c r="L43" s="66">
        <v>30000</v>
      </c>
      <c r="M43" s="162"/>
      <c r="N43" s="66"/>
      <c r="O43" s="66"/>
      <c r="P43" s="162"/>
      <c r="Q43" s="66"/>
      <c r="R43" s="66"/>
      <c r="S43" s="66"/>
      <c r="T43" s="66"/>
      <c r="U43" s="66"/>
      <c r="V43" s="66"/>
      <c r="W43" s="66"/>
    </row>
    <row r="44" ht="20.25" customHeight="1" spans="1:23">
      <c r="A44" s="162" t="str">
        <f t="shared" si="0"/>
        <v>       玉溪市民政局</v>
      </c>
      <c r="B44" s="162" t="s">
        <v>260</v>
      </c>
      <c r="C44" s="162" t="s">
        <v>261</v>
      </c>
      <c r="D44" s="162" t="s">
        <v>93</v>
      </c>
      <c r="E44" s="162" t="s">
        <v>262</v>
      </c>
      <c r="F44" s="162" t="s">
        <v>267</v>
      </c>
      <c r="G44" s="162" t="s">
        <v>268</v>
      </c>
      <c r="H44" s="163">
        <v>2000</v>
      </c>
      <c r="I44" s="66">
        <v>2000</v>
      </c>
      <c r="J44" s="66"/>
      <c r="K44" s="162"/>
      <c r="L44" s="66">
        <v>2000</v>
      </c>
      <c r="M44" s="162"/>
      <c r="N44" s="66"/>
      <c r="O44" s="66"/>
      <c r="P44" s="162"/>
      <c r="Q44" s="66"/>
      <c r="R44" s="66"/>
      <c r="S44" s="66"/>
      <c r="T44" s="66"/>
      <c r="U44" s="66"/>
      <c r="V44" s="66"/>
      <c r="W44" s="66"/>
    </row>
    <row r="45" ht="20.25" customHeight="1" spans="1:23">
      <c r="A45" s="162" t="str">
        <f t="shared" si="0"/>
        <v>       玉溪市民政局</v>
      </c>
      <c r="B45" s="162" t="s">
        <v>269</v>
      </c>
      <c r="C45" s="162" t="s">
        <v>270</v>
      </c>
      <c r="D45" s="162" t="s">
        <v>92</v>
      </c>
      <c r="E45" s="162" t="s">
        <v>189</v>
      </c>
      <c r="F45" s="162" t="s">
        <v>271</v>
      </c>
      <c r="G45" s="162" t="s">
        <v>222</v>
      </c>
      <c r="H45" s="163">
        <v>139200</v>
      </c>
      <c r="I45" s="66">
        <v>139200</v>
      </c>
      <c r="J45" s="66">
        <v>34800</v>
      </c>
      <c r="K45" s="162"/>
      <c r="L45" s="66">
        <v>104400</v>
      </c>
      <c r="M45" s="162"/>
      <c r="N45" s="66"/>
      <c r="O45" s="66"/>
      <c r="P45" s="162"/>
      <c r="Q45" s="66"/>
      <c r="R45" s="66"/>
      <c r="S45" s="66"/>
      <c r="T45" s="66"/>
      <c r="U45" s="66"/>
      <c r="V45" s="66"/>
      <c r="W45" s="66"/>
    </row>
    <row r="46" ht="20.25" customHeight="1" spans="1:23">
      <c r="A46" s="162" t="str">
        <f t="shared" si="0"/>
        <v>       玉溪市民政局</v>
      </c>
      <c r="B46" s="162" t="s">
        <v>272</v>
      </c>
      <c r="C46" s="162" t="s">
        <v>273</v>
      </c>
      <c r="D46" s="162" t="s">
        <v>92</v>
      </c>
      <c r="E46" s="162" t="s">
        <v>189</v>
      </c>
      <c r="F46" s="162" t="s">
        <v>265</v>
      </c>
      <c r="G46" s="162" t="s">
        <v>266</v>
      </c>
      <c r="H46" s="163">
        <v>138000</v>
      </c>
      <c r="I46" s="66">
        <v>138000</v>
      </c>
      <c r="J46" s="66"/>
      <c r="K46" s="162"/>
      <c r="L46" s="66">
        <v>138000</v>
      </c>
      <c r="M46" s="162"/>
      <c r="N46" s="66"/>
      <c r="O46" s="66"/>
      <c r="P46" s="162"/>
      <c r="Q46" s="66"/>
      <c r="R46" s="66"/>
      <c r="S46" s="66"/>
      <c r="T46" s="66"/>
      <c r="U46" s="66"/>
      <c r="V46" s="66"/>
      <c r="W46" s="66"/>
    </row>
    <row r="47" ht="20.25" customHeight="1" spans="1:23">
      <c r="A47" s="162" t="str">
        <f t="shared" si="0"/>
        <v>       玉溪市民政局</v>
      </c>
      <c r="B47" s="162" t="s">
        <v>274</v>
      </c>
      <c r="C47" s="162" t="s">
        <v>275</v>
      </c>
      <c r="D47" s="162" t="s">
        <v>103</v>
      </c>
      <c r="E47" s="162" t="s">
        <v>276</v>
      </c>
      <c r="F47" s="162" t="s">
        <v>219</v>
      </c>
      <c r="G47" s="162" t="s">
        <v>220</v>
      </c>
      <c r="H47" s="163">
        <v>10000</v>
      </c>
      <c r="I47" s="66">
        <v>10000</v>
      </c>
      <c r="J47" s="66"/>
      <c r="K47" s="162"/>
      <c r="L47" s="66">
        <v>10000</v>
      </c>
      <c r="M47" s="162"/>
      <c r="N47" s="66"/>
      <c r="O47" s="66"/>
      <c r="P47" s="162"/>
      <c r="Q47" s="66"/>
      <c r="R47" s="66"/>
      <c r="S47" s="66"/>
      <c r="T47" s="66"/>
      <c r="U47" s="66"/>
      <c r="V47" s="66"/>
      <c r="W47" s="66"/>
    </row>
    <row r="48" ht="20.25" customHeight="1" spans="1:23">
      <c r="A48" s="162" t="str">
        <f t="shared" si="0"/>
        <v>       玉溪市民政局</v>
      </c>
      <c r="B48" s="162" t="s">
        <v>277</v>
      </c>
      <c r="C48" s="162" t="s">
        <v>278</v>
      </c>
      <c r="D48" s="162" t="s">
        <v>93</v>
      </c>
      <c r="E48" s="162" t="s">
        <v>262</v>
      </c>
      <c r="F48" s="162" t="s">
        <v>227</v>
      </c>
      <c r="G48" s="162" t="s">
        <v>228</v>
      </c>
      <c r="H48" s="163">
        <v>35000</v>
      </c>
      <c r="I48" s="66">
        <v>35000</v>
      </c>
      <c r="J48" s="66"/>
      <c r="K48" s="162"/>
      <c r="L48" s="66">
        <v>35000</v>
      </c>
      <c r="M48" s="162"/>
      <c r="N48" s="66"/>
      <c r="O48" s="66"/>
      <c r="P48" s="162"/>
      <c r="Q48" s="66"/>
      <c r="R48" s="66"/>
      <c r="S48" s="66"/>
      <c r="T48" s="66"/>
      <c r="U48" s="66"/>
      <c r="V48" s="66"/>
      <c r="W48" s="66"/>
    </row>
    <row r="49" ht="20.25" customHeight="1" spans="1:23">
      <c r="A49" s="162" t="str">
        <f t="shared" si="0"/>
        <v>       玉溪市民政局</v>
      </c>
      <c r="B49" s="162" t="s">
        <v>279</v>
      </c>
      <c r="C49" s="162" t="s">
        <v>280</v>
      </c>
      <c r="D49" s="162" t="s">
        <v>93</v>
      </c>
      <c r="E49" s="162" t="s">
        <v>262</v>
      </c>
      <c r="F49" s="162" t="s">
        <v>259</v>
      </c>
      <c r="G49" s="162" t="s">
        <v>164</v>
      </c>
      <c r="H49" s="163">
        <v>20000</v>
      </c>
      <c r="I49" s="66">
        <v>20000</v>
      </c>
      <c r="J49" s="66"/>
      <c r="K49" s="162"/>
      <c r="L49" s="66">
        <v>20000</v>
      </c>
      <c r="M49" s="162"/>
      <c r="N49" s="66"/>
      <c r="O49" s="66"/>
      <c r="P49" s="162"/>
      <c r="Q49" s="66"/>
      <c r="R49" s="66"/>
      <c r="S49" s="66"/>
      <c r="T49" s="66"/>
      <c r="U49" s="66"/>
      <c r="V49" s="66"/>
      <c r="W49" s="66"/>
    </row>
    <row r="50" ht="20.25" customHeight="1" spans="1:23">
      <c r="A50" s="162" t="str">
        <f t="shared" si="0"/>
        <v>       玉溪市民政局</v>
      </c>
      <c r="B50" s="162" t="s">
        <v>281</v>
      </c>
      <c r="C50" s="162" t="s">
        <v>282</v>
      </c>
      <c r="D50" s="162" t="s">
        <v>101</v>
      </c>
      <c r="E50" s="162" t="s">
        <v>283</v>
      </c>
      <c r="F50" s="162" t="s">
        <v>284</v>
      </c>
      <c r="G50" s="162" t="s">
        <v>285</v>
      </c>
      <c r="H50" s="163">
        <v>300000</v>
      </c>
      <c r="I50" s="66">
        <v>300000</v>
      </c>
      <c r="J50" s="66"/>
      <c r="K50" s="162"/>
      <c r="L50" s="66">
        <v>300000</v>
      </c>
      <c r="M50" s="162"/>
      <c r="N50" s="66"/>
      <c r="O50" s="66"/>
      <c r="P50" s="162"/>
      <c r="Q50" s="66"/>
      <c r="R50" s="66"/>
      <c r="S50" s="66"/>
      <c r="T50" s="66"/>
      <c r="U50" s="66"/>
      <c r="V50" s="66"/>
      <c r="W50" s="66"/>
    </row>
    <row r="51" ht="20.25" customHeight="1" spans="1:23">
      <c r="A51" s="162" t="str">
        <f t="shared" si="0"/>
        <v>       玉溪市民政局</v>
      </c>
      <c r="B51" s="162" t="s">
        <v>286</v>
      </c>
      <c r="C51" s="162" t="s">
        <v>287</v>
      </c>
      <c r="D51" s="162" t="s">
        <v>92</v>
      </c>
      <c r="E51" s="162" t="s">
        <v>189</v>
      </c>
      <c r="F51" s="162" t="s">
        <v>223</v>
      </c>
      <c r="G51" s="162" t="s">
        <v>224</v>
      </c>
      <c r="H51" s="163">
        <v>85939</v>
      </c>
      <c r="I51" s="66">
        <v>85939</v>
      </c>
      <c r="J51" s="66"/>
      <c r="K51" s="162"/>
      <c r="L51" s="66">
        <v>85939</v>
      </c>
      <c r="M51" s="162"/>
      <c r="N51" s="66"/>
      <c r="O51" s="66"/>
      <c r="P51" s="162"/>
      <c r="Q51" s="66"/>
      <c r="R51" s="66"/>
      <c r="S51" s="66"/>
      <c r="T51" s="66"/>
      <c r="U51" s="66"/>
      <c r="V51" s="66"/>
      <c r="W51" s="66"/>
    </row>
    <row r="52" ht="20.25" customHeight="1" spans="1:23">
      <c r="A52" s="162" t="str">
        <f t="shared" si="0"/>
        <v>       玉溪市民政局</v>
      </c>
      <c r="B52" s="162" t="s">
        <v>288</v>
      </c>
      <c r="C52" s="162" t="s">
        <v>289</v>
      </c>
      <c r="D52" s="162" t="s">
        <v>123</v>
      </c>
      <c r="E52" s="162" t="s">
        <v>202</v>
      </c>
      <c r="F52" s="162" t="s">
        <v>205</v>
      </c>
      <c r="G52" s="162" t="s">
        <v>206</v>
      </c>
      <c r="H52" s="163">
        <v>8000</v>
      </c>
      <c r="I52" s="66">
        <v>8000</v>
      </c>
      <c r="J52" s="66"/>
      <c r="K52" s="162"/>
      <c r="L52" s="66">
        <v>8000</v>
      </c>
      <c r="M52" s="162"/>
      <c r="N52" s="66"/>
      <c r="O52" s="66"/>
      <c r="P52" s="162"/>
      <c r="Q52" s="66"/>
      <c r="R52" s="66"/>
      <c r="S52" s="66"/>
      <c r="T52" s="66"/>
      <c r="U52" s="66"/>
      <c r="V52" s="66"/>
      <c r="W52" s="66"/>
    </row>
    <row r="53" ht="20.25" customHeight="1" spans="1:23">
      <c r="A53" s="162" t="str">
        <f t="shared" si="0"/>
        <v>       玉溪市民政局</v>
      </c>
      <c r="B53" s="162" t="s">
        <v>290</v>
      </c>
      <c r="C53" s="162" t="s">
        <v>291</v>
      </c>
      <c r="D53" s="162" t="s">
        <v>92</v>
      </c>
      <c r="E53" s="162" t="s">
        <v>189</v>
      </c>
      <c r="F53" s="162" t="s">
        <v>292</v>
      </c>
      <c r="G53" s="162" t="s">
        <v>291</v>
      </c>
      <c r="H53" s="163">
        <v>12000</v>
      </c>
      <c r="I53" s="66">
        <v>12000</v>
      </c>
      <c r="J53" s="66"/>
      <c r="K53" s="162"/>
      <c r="L53" s="66">
        <v>12000</v>
      </c>
      <c r="M53" s="162"/>
      <c r="N53" s="66"/>
      <c r="O53" s="66"/>
      <c r="P53" s="162"/>
      <c r="Q53" s="66"/>
      <c r="R53" s="66"/>
      <c r="S53" s="66"/>
      <c r="T53" s="66"/>
      <c r="U53" s="66"/>
      <c r="V53" s="66"/>
      <c r="W53" s="66"/>
    </row>
    <row r="54" ht="20.25" customHeight="1" spans="1:23">
      <c r="A54" s="167" t="s">
        <v>70</v>
      </c>
      <c r="B54" s="162"/>
      <c r="C54" s="162"/>
      <c r="D54" s="162"/>
      <c r="E54" s="162"/>
      <c r="F54" s="162"/>
      <c r="G54" s="162"/>
      <c r="H54" s="163">
        <v>1700772.5</v>
      </c>
      <c r="I54" s="66">
        <v>1700772.5</v>
      </c>
      <c r="J54" s="66">
        <v>842237.4</v>
      </c>
      <c r="K54" s="162"/>
      <c r="L54" s="66">
        <v>858535.1</v>
      </c>
      <c r="M54" s="162"/>
      <c r="N54" s="66"/>
      <c r="O54" s="66"/>
      <c r="P54" s="162"/>
      <c r="Q54" s="66"/>
      <c r="R54" s="66"/>
      <c r="S54" s="66"/>
      <c r="T54" s="66"/>
      <c r="U54" s="66"/>
      <c r="V54" s="66"/>
      <c r="W54" s="66"/>
    </row>
    <row r="55" ht="20.25" customHeight="1" spans="1:23">
      <c r="A55" s="162" t="str">
        <f t="shared" ref="A55:A79" si="1">"       "&amp;"玉溪市救助管理站"</f>
        <v>       玉溪市救助管理站</v>
      </c>
      <c r="B55" s="162" t="s">
        <v>293</v>
      </c>
      <c r="C55" s="162" t="s">
        <v>294</v>
      </c>
      <c r="D55" s="162" t="s">
        <v>116</v>
      </c>
      <c r="E55" s="162" t="s">
        <v>295</v>
      </c>
      <c r="F55" s="162" t="s">
        <v>190</v>
      </c>
      <c r="G55" s="162" t="s">
        <v>191</v>
      </c>
      <c r="H55" s="163">
        <v>282432</v>
      </c>
      <c r="I55" s="66">
        <v>282432</v>
      </c>
      <c r="J55" s="66">
        <v>123564</v>
      </c>
      <c r="K55" s="162"/>
      <c r="L55" s="66">
        <v>158868</v>
      </c>
      <c r="M55" s="162"/>
      <c r="N55" s="66"/>
      <c r="O55" s="66"/>
      <c r="P55" s="162"/>
      <c r="Q55" s="66"/>
      <c r="R55" s="66"/>
      <c r="S55" s="66"/>
      <c r="T55" s="66"/>
      <c r="U55" s="66"/>
      <c r="V55" s="66"/>
      <c r="W55" s="66"/>
    </row>
    <row r="56" ht="20.25" customHeight="1" spans="1:23">
      <c r="A56" s="162" t="str">
        <f t="shared" si="1"/>
        <v>       玉溪市救助管理站</v>
      </c>
      <c r="B56" s="162" t="s">
        <v>293</v>
      </c>
      <c r="C56" s="162" t="s">
        <v>294</v>
      </c>
      <c r="D56" s="162" t="s">
        <v>116</v>
      </c>
      <c r="E56" s="162" t="s">
        <v>295</v>
      </c>
      <c r="F56" s="162" t="s">
        <v>192</v>
      </c>
      <c r="G56" s="162" t="s">
        <v>193</v>
      </c>
      <c r="H56" s="163">
        <v>1788</v>
      </c>
      <c r="I56" s="66">
        <v>1788</v>
      </c>
      <c r="J56" s="66">
        <v>782.25</v>
      </c>
      <c r="K56" s="162"/>
      <c r="L56" s="66">
        <v>1005.75</v>
      </c>
      <c r="M56" s="162"/>
      <c r="N56" s="66"/>
      <c r="O56" s="66"/>
      <c r="P56" s="162"/>
      <c r="Q56" s="66"/>
      <c r="R56" s="66"/>
      <c r="S56" s="66"/>
      <c r="T56" s="66"/>
      <c r="U56" s="66"/>
      <c r="V56" s="66"/>
      <c r="W56" s="66"/>
    </row>
    <row r="57" ht="20.25" customHeight="1" spans="1:23">
      <c r="A57" s="162" t="str">
        <f t="shared" si="1"/>
        <v>       玉溪市救助管理站</v>
      </c>
      <c r="B57" s="162" t="s">
        <v>293</v>
      </c>
      <c r="C57" s="162" t="s">
        <v>294</v>
      </c>
      <c r="D57" s="162" t="s">
        <v>116</v>
      </c>
      <c r="E57" s="162" t="s">
        <v>295</v>
      </c>
      <c r="F57" s="162" t="s">
        <v>296</v>
      </c>
      <c r="G57" s="162" t="s">
        <v>297</v>
      </c>
      <c r="H57" s="163">
        <v>122100</v>
      </c>
      <c r="I57" s="66">
        <v>122100</v>
      </c>
      <c r="J57" s="66">
        <v>53418.75</v>
      </c>
      <c r="K57" s="162"/>
      <c r="L57" s="66">
        <v>68681.25</v>
      </c>
      <c r="M57" s="162"/>
      <c r="N57" s="66"/>
      <c r="O57" s="66"/>
      <c r="P57" s="162"/>
      <c r="Q57" s="66"/>
      <c r="R57" s="66"/>
      <c r="S57" s="66"/>
      <c r="T57" s="66"/>
      <c r="U57" s="66"/>
      <c r="V57" s="66"/>
      <c r="W57" s="66"/>
    </row>
    <row r="58" ht="20.25" customHeight="1" spans="1:23">
      <c r="A58" s="162" t="str">
        <f t="shared" si="1"/>
        <v>       玉溪市救助管理站</v>
      </c>
      <c r="B58" s="162" t="s">
        <v>293</v>
      </c>
      <c r="C58" s="162" t="s">
        <v>294</v>
      </c>
      <c r="D58" s="162" t="s">
        <v>130</v>
      </c>
      <c r="E58" s="162" t="s">
        <v>194</v>
      </c>
      <c r="F58" s="162" t="s">
        <v>192</v>
      </c>
      <c r="G58" s="162" t="s">
        <v>193</v>
      </c>
      <c r="H58" s="163">
        <v>12744</v>
      </c>
      <c r="I58" s="66">
        <v>12744</v>
      </c>
      <c r="J58" s="66"/>
      <c r="K58" s="162"/>
      <c r="L58" s="66">
        <v>12744</v>
      </c>
      <c r="M58" s="162"/>
      <c r="N58" s="66"/>
      <c r="O58" s="66"/>
      <c r="P58" s="162"/>
      <c r="Q58" s="66"/>
      <c r="R58" s="66"/>
      <c r="S58" s="66"/>
      <c r="T58" s="66"/>
      <c r="U58" s="66"/>
      <c r="V58" s="66"/>
      <c r="W58" s="66"/>
    </row>
    <row r="59" ht="20.25" customHeight="1" spans="1:23">
      <c r="A59" s="162" t="str">
        <f t="shared" si="1"/>
        <v>       玉溪市救助管理站</v>
      </c>
      <c r="B59" s="162" t="s">
        <v>298</v>
      </c>
      <c r="C59" s="162" t="s">
        <v>196</v>
      </c>
      <c r="D59" s="162" t="s">
        <v>100</v>
      </c>
      <c r="E59" s="162" t="s">
        <v>199</v>
      </c>
      <c r="F59" s="162" t="s">
        <v>200</v>
      </c>
      <c r="G59" s="162" t="s">
        <v>201</v>
      </c>
      <c r="H59" s="163">
        <v>104922.24</v>
      </c>
      <c r="I59" s="66">
        <v>104922.24</v>
      </c>
      <c r="J59" s="66">
        <v>26230.56</v>
      </c>
      <c r="K59" s="162"/>
      <c r="L59" s="66">
        <v>78691.68</v>
      </c>
      <c r="M59" s="162"/>
      <c r="N59" s="66"/>
      <c r="O59" s="66"/>
      <c r="P59" s="162"/>
      <c r="Q59" s="66"/>
      <c r="R59" s="66"/>
      <c r="S59" s="66"/>
      <c r="T59" s="66"/>
      <c r="U59" s="66"/>
      <c r="V59" s="66"/>
      <c r="W59" s="66"/>
    </row>
    <row r="60" ht="20.25" customHeight="1" spans="1:23">
      <c r="A60" s="162" t="str">
        <f t="shared" si="1"/>
        <v>       玉溪市救助管理站</v>
      </c>
      <c r="B60" s="162" t="s">
        <v>298</v>
      </c>
      <c r="C60" s="162" t="s">
        <v>196</v>
      </c>
      <c r="D60" s="162" t="s">
        <v>116</v>
      </c>
      <c r="E60" s="162" t="s">
        <v>295</v>
      </c>
      <c r="F60" s="162" t="s">
        <v>197</v>
      </c>
      <c r="G60" s="162" t="s">
        <v>198</v>
      </c>
      <c r="H60" s="163">
        <v>4755.1</v>
      </c>
      <c r="I60" s="66">
        <v>4755.1</v>
      </c>
      <c r="J60" s="66">
        <v>1188.78</v>
      </c>
      <c r="K60" s="162"/>
      <c r="L60" s="66">
        <v>3566.32</v>
      </c>
      <c r="M60" s="162"/>
      <c r="N60" s="66"/>
      <c r="O60" s="66"/>
      <c r="P60" s="162"/>
      <c r="Q60" s="66"/>
      <c r="R60" s="66"/>
      <c r="S60" s="66"/>
      <c r="T60" s="66"/>
      <c r="U60" s="66"/>
      <c r="V60" s="66"/>
      <c r="W60" s="66"/>
    </row>
    <row r="61" ht="20.25" customHeight="1" spans="1:23">
      <c r="A61" s="162" t="str">
        <f t="shared" si="1"/>
        <v>       玉溪市救助管理站</v>
      </c>
      <c r="B61" s="162" t="s">
        <v>298</v>
      </c>
      <c r="C61" s="162" t="s">
        <v>196</v>
      </c>
      <c r="D61" s="162" t="s">
        <v>124</v>
      </c>
      <c r="E61" s="162" t="s">
        <v>299</v>
      </c>
      <c r="F61" s="162" t="s">
        <v>203</v>
      </c>
      <c r="G61" s="162" t="s">
        <v>204</v>
      </c>
      <c r="H61" s="163">
        <v>54428.41</v>
      </c>
      <c r="I61" s="66">
        <v>54428.41</v>
      </c>
      <c r="J61" s="66">
        <v>13607.1</v>
      </c>
      <c r="K61" s="162"/>
      <c r="L61" s="66">
        <v>40821.31</v>
      </c>
      <c r="M61" s="162"/>
      <c r="N61" s="66"/>
      <c r="O61" s="66"/>
      <c r="P61" s="162"/>
      <c r="Q61" s="66"/>
      <c r="R61" s="66"/>
      <c r="S61" s="66"/>
      <c r="T61" s="66"/>
      <c r="U61" s="66"/>
      <c r="V61" s="66"/>
      <c r="W61" s="66"/>
    </row>
    <row r="62" ht="20.25" customHeight="1" spans="1:23">
      <c r="A62" s="162" t="str">
        <f t="shared" si="1"/>
        <v>       玉溪市救助管理站</v>
      </c>
      <c r="B62" s="162" t="s">
        <v>298</v>
      </c>
      <c r="C62" s="162" t="s">
        <v>196</v>
      </c>
      <c r="D62" s="162" t="s">
        <v>125</v>
      </c>
      <c r="E62" s="162" t="s">
        <v>207</v>
      </c>
      <c r="F62" s="162" t="s">
        <v>208</v>
      </c>
      <c r="G62" s="162" t="s">
        <v>209</v>
      </c>
      <c r="H62" s="163">
        <v>54388.2</v>
      </c>
      <c r="I62" s="66">
        <v>54388.2</v>
      </c>
      <c r="J62" s="66">
        <v>13597.05</v>
      </c>
      <c r="K62" s="162"/>
      <c r="L62" s="66">
        <v>40791.15</v>
      </c>
      <c r="M62" s="162"/>
      <c r="N62" s="66"/>
      <c r="O62" s="66"/>
      <c r="P62" s="162"/>
      <c r="Q62" s="66"/>
      <c r="R62" s="66"/>
      <c r="S62" s="66"/>
      <c r="T62" s="66"/>
      <c r="U62" s="66"/>
      <c r="V62" s="66"/>
      <c r="W62" s="66"/>
    </row>
    <row r="63" ht="20.25" customHeight="1" spans="1:23">
      <c r="A63" s="162" t="str">
        <f t="shared" si="1"/>
        <v>       玉溪市救助管理站</v>
      </c>
      <c r="B63" s="162" t="s">
        <v>298</v>
      </c>
      <c r="C63" s="162" t="s">
        <v>196</v>
      </c>
      <c r="D63" s="162" t="s">
        <v>126</v>
      </c>
      <c r="E63" s="162" t="s">
        <v>210</v>
      </c>
      <c r="F63" s="162" t="s">
        <v>197</v>
      </c>
      <c r="G63" s="162" t="s">
        <v>198</v>
      </c>
      <c r="H63" s="163">
        <v>7504.63</v>
      </c>
      <c r="I63" s="66">
        <v>7504.63</v>
      </c>
      <c r="J63" s="66">
        <v>5488.16</v>
      </c>
      <c r="K63" s="162"/>
      <c r="L63" s="66">
        <v>2016.47</v>
      </c>
      <c r="M63" s="162"/>
      <c r="N63" s="66"/>
      <c r="O63" s="66"/>
      <c r="P63" s="162"/>
      <c r="Q63" s="66"/>
      <c r="R63" s="66"/>
      <c r="S63" s="66"/>
      <c r="T63" s="66"/>
      <c r="U63" s="66"/>
      <c r="V63" s="66"/>
      <c r="W63" s="66"/>
    </row>
    <row r="64" ht="20.25" customHeight="1" spans="1:23">
      <c r="A64" s="162" t="str">
        <f t="shared" si="1"/>
        <v>       玉溪市救助管理站</v>
      </c>
      <c r="B64" s="162" t="s">
        <v>300</v>
      </c>
      <c r="C64" s="162" t="s">
        <v>212</v>
      </c>
      <c r="D64" s="162" t="s">
        <v>129</v>
      </c>
      <c r="E64" s="162" t="s">
        <v>212</v>
      </c>
      <c r="F64" s="162" t="s">
        <v>213</v>
      </c>
      <c r="G64" s="162" t="s">
        <v>212</v>
      </c>
      <c r="H64" s="163">
        <v>116904</v>
      </c>
      <c r="I64" s="66">
        <v>116904</v>
      </c>
      <c r="J64" s="66">
        <v>29226</v>
      </c>
      <c r="K64" s="162"/>
      <c r="L64" s="66">
        <v>87678</v>
      </c>
      <c r="M64" s="162"/>
      <c r="N64" s="66"/>
      <c r="O64" s="66"/>
      <c r="P64" s="162"/>
      <c r="Q64" s="66"/>
      <c r="R64" s="66"/>
      <c r="S64" s="66"/>
      <c r="T64" s="66"/>
      <c r="U64" s="66"/>
      <c r="V64" s="66"/>
      <c r="W64" s="66"/>
    </row>
    <row r="65" ht="20.25" customHeight="1" spans="1:23">
      <c r="A65" s="162" t="str">
        <f t="shared" si="1"/>
        <v>       玉溪市救助管理站</v>
      </c>
      <c r="B65" s="162" t="s">
        <v>301</v>
      </c>
      <c r="C65" s="162" t="s">
        <v>215</v>
      </c>
      <c r="D65" s="162" t="s">
        <v>99</v>
      </c>
      <c r="E65" s="162" t="s">
        <v>302</v>
      </c>
      <c r="F65" s="162" t="s">
        <v>219</v>
      </c>
      <c r="G65" s="162" t="s">
        <v>220</v>
      </c>
      <c r="H65" s="163">
        <v>158400</v>
      </c>
      <c r="I65" s="66">
        <v>158400</v>
      </c>
      <c r="J65" s="66">
        <v>158400</v>
      </c>
      <c r="K65" s="162"/>
      <c r="L65" s="66"/>
      <c r="M65" s="162"/>
      <c r="N65" s="66"/>
      <c r="O65" s="66"/>
      <c r="P65" s="162"/>
      <c r="Q65" s="66"/>
      <c r="R65" s="66"/>
      <c r="S65" s="66"/>
      <c r="T65" s="66"/>
      <c r="U65" s="66"/>
      <c r="V65" s="66"/>
      <c r="W65" s="66"/>
    </row>
    <row r="66" ht="20.25" customHeight="1" spans="1:23">
      <c r="A66" s="162" t="str">
        <f t="shared" si="1"/>
        <v>       玉溪市救助管理站</v>
      </c>
      <c r="B66" s="162" t="s">
        <v>303</v>
      </c>
      <c r="C66" s="162" t="s">
        <v>226</v>
      </c>
      <c r="D66" s="162" t="s">
        <v>116</v>
      </c>
      <c r="E66" s="162" t="s">
        <v>295</v>
      </c>
      <c r="F66" s="162" t="s">
        <v>227</v>
      </c>
      <c r="G66" s="162" t="s">
        <v>228</v>
      </c>
      <c r="H66" s="163">
        <v>26200</v>
      </c>
      <c r="I66" s="66">
        <v>26200</v>
      </c>
      <c r="J66" s="66"/>
      <c r="K66" s="162"/>
      <c r="L66" s="66">
        <v>26200</v>
      </c>
      <c r="M66" s="162"/>
      <c r="N66" s="66"/>
      <c r="O66" s="66"/>
      <c r="P66" s="162"/>
      <c r="Q66" s="66"/>
      <c r="R66" s="66"/>
      <c r="S66" s="66"/>
      <c r="T66" s="66"/>
      <c r="U66" s="66"/>
      <c r="V66" s="66"/>
      <c r="W66" s="66"/>
    </row>
    <row r="67" ht="20.25" customHeight="1" spans="1:23">
      <c r="A67" s="162" t="str">
        <f t="shared" si="1"/>
        <v>       玉溪市救助管理站</v>
      </c>
      <c r="B67" s="162" t="s">
        <v>304</v>
      </c>
      <c r="C67" s="162" t="s">
        <v>234</v>
      </c>
      <c r="D67" s="162" t="s">
        <v>116</v>
      </c>
      <c r="E67" s="162" t="s">
        <v>295</v>
      </c>
      <c r="F67" s="162" t="s">
        <v>235</v>
      </c>
      <c r="G67" s="162" t="s">
        <v>234</v>
      </c>
      <c r="H67" s="163">
        <v>13405.92</v>
      </c>
      <c r="I67" s="66">
        <v>13405.92</v>
      </c>
      <c r="J67" s="66"/>
      <c r="K67" s="162"/>
      <c r="L67" s="66">
        <v>13405.92</v>
      </c>
      <c r="M67" s="162"/>
      <c r="N67" s="66"/>
      <c r="O67" s="66"/>
      <c r="P67" s="162"/>
      <c r="Q67" s="66"/>
      <c r="R67" s="66"/>
      <c r="S67" s="66"/>
      <c r="T67" s="66"/>
      <c r="U67" s="66"/>
      <c r="V67" s="66"/>
      <c r="W67" s="66"/>
    </row>
    <row r="68" ht="20.25" customHeight="1" spans="1:23">
      <c r="A68" s="162" t="str">
        <f t="shared" si="1"/>
        <v>       玉溪市救助管理站</v>
      </c>
      <c r="B68" s="162" t="s">
        <v>305</v>
      </c>
      <c r="C68" s="162" t="s">
        <v>237</v>
      </c>
      <c r="D68" s="162" t="s">
        <v>99</v>
      </c>
      <c r="E68" s="162" t="s">
        <v>302</v>
      </c>
      <c r="F68" s="162" t="s">
        <v>256</v>
      </c>
      <c r="G68" s="162" t="s">
        <v>257</v>
      </c>
      <c r="H68" s="163">
        <v>3600</v>
      </c>
      <c r="I68" s="66">
        <v>3600</v>
      </c>
      <c r="J68" s="66">
        <v>3600</v>
      </c>
      <c r="K68" s="162"/>
      <c r="L68" s="66"/>
      <c r="M68" s="162"/>
      <c r="N68" s="66"/>
      <c r="O68" s="66"/>
      <c r="P68" s="162"/>
      <c r="Q68" s="66"/>
      <c r="R68" s="66"/>
      <c r="S68" s="66"/>
      <c r="T68" s="66"/>
      <c r="U68" s="66"/>
      <c r="V68" s="66"/>
      <c r="W68" s="66"/>
    </row>
    <row r="69" ht="20.25" customHeight="1" spans="1:23">
      <c r="A69" s="162" t="str">
        <f t="shared" si="1"/>
        <v>       玉溪市救助管理站</v>
      </c>
      <c r="B69" s="162" t="s">
        <v>305</v>
      </c>
      <c r="C69" s="162" t="s">
        <v>237</v>
      </c>
      <c r="D69" s="162" t="s">
        <v>116</v>
      </c>
      <c r="E69" s="162" t="s">
        <v>295</v>
      </c>
      <c r="F69" s="162" t="s">
        <v>238</v>
      </c>
      <c r="G69" s="162" t="s">
        <v>239</v>
      </c>
      <c r="H69" s="163">
        <v>40000</v>
      </c>
      <c r="I69" s="66">
        <v>40000</v>
      </c>
      <c r="J69" s="66">
        <v>7434.75</v>
      </c>
      <c r="K69" s="162"/>
      <c r="L69" s="66">
        <v>32565.25</v>
      </c>
      <c r="M69" s="162"/>
      <c r="N69" s="66"/>
      <c r="O69" s="66"/>
      <c r="P69" s="162"/>
      <c r="Q69" s="66"/>
      <c r="R69" s="66"/>
      <c r="S69" s="66"/>
      <c r="T69" s="66"/>
      <c r="U69" s="66"/>
      <c r="V69" s="66"/>
      <c r="W69" s="66"/>
    </row>
    <row r="70" ht="20.25" customHeight="1" spans="1:23">
      <c r="A70" s="162" t="str">
        <f t="shared" si="1"/>
        <v>       玉溪市救助管理站</v>
      </c>
      <c r="B70" s="162" t="s">
        <v>305</v>
      </c>
      <c r="C70" s="162" t="s">
        <v>237</v>
      </c>
      <c r="D70" s="162" t="s">
        <v>116</v>
      </c>
      <c r="E70" s="162" t="s">
        <v>295</v>
      </c>
      <c r="F70" s="162" t="s">
        <v>246</v>
      </c>
      <c r="G70" s="162" t="s">
        <v>247</v>
      </c>
      <c r="H70" s="163">
        <v>7000</v>
      </c>
      <c r="I70" s="66">
        <v>7000</v>
      </c>
      <c r="J70" s="66">
        <v>1750</v>
      </c>
      <c r="K70" s="162"/>
      <c r="L70" s="66">
        <v>5250</v>
      </c>
      <c r="M70" s="162"/>
      <c r="N70" s="66"/>
      <c r="O70" s="66"/>
      <c r="P70" s="162"/>
      <c r="Q70" s="66"/>
      <c r="R70" s="66"/>
      <c r="S70" s="66"/>
      <c r="T70" s="66"/>
      <c r="U70" s="66"/>
      <c r="V70" s="66"/>
      <c r="W70" s="66"/>
    </row>
    <row r="71" ht="20.25" customHeight="1" spans="1:23">
      <c r="A71" s="162" t="str">
        <f t="shared" si="1"/>
        <v>       玉溪市救助管理站</v>
      </c>
      <c r="B71" s="162" t="s">
        <v>305</v>
      </c>
      <c r="C71" s="162" t="s">
        <v>237</v>
      </c>
      <c r="D71" s="162" t="s">
        <v>116</v>
      </c>
      <c r="E71" s="162" t="s">
        <v>295</v>
      </c>
      <c r="F71" s="162" t="s">
        <v>252</v>
      </c>
      <c r="G71" s="162" t="s">
        <v>253</v>
      </c>
      <c r="H71" s="163">
        <v>27000</v>
      </c>
      <c r="I71" s="66">
        <v>27000</v>
      </c>
      <c r="J71" s="66">
        <v>6750</v>
      </c>
      <c r="K71" s="162"/>
      <c r="L71" s="66">
        <v>20250</v>
      </c>
      <c r="M71" s="162"/>
      <c r="N71" s="66"/>
      <c r="O71" s="66"/>
      <c r="P71" s="162"/>
      <c r="Q71" s="66"/>
      <c r="R71" s="66"/>
      <c r="S71" s="66"/>
      <c r="T71" s="66"/>
      <c r="U71" s="66"/>
      <c r="V71" s="66"/>
      <c r="W71" s="66"/>
    </row>
    <row r="72" ht="20.25" customHeight="1" spans="1:23">
      <c r="A72" s="162" t="str">
        <f t="shared" si="1"/>
        <v>       玉溪市救助管理站</v>
      </c>
      <c r="B72" s="162" t="s">
        <v>305</v>
      </c>
      <c r="C72" s="162" t="s">
        <v>237</v>
      </c>
      <c r="D72" s="162" t="s">
        <v>116</v>
      </c>
      <c r="E72" s="162" t="s">
        <v>295</v>
      </c>
      <c r="F72" s="162" t="s">
        <v>254</v>
      </c>
      <c r="G72" s="162" t="s">
        <v>255</v>
      </c>
      <c r="H72" s="163">
        <v>8000</v>
      </c>
      <c r="I72" s="66">
        <v>8000</v>
      </c>
      <c r="J72" s="66">
        <v>2000</v>
      </c>
      <c r="K72" s="162"/>
      <c r="L72" s="66">
        <v>6000</v>
      </c>
      <c r="M72" s="162"/>
      <c r="N72" s="66"/>
      <c r="O72" s="66"/>
      <c r="P72" s="162"/>
      <c r="Q72" s="66"/>
      <c r="R72" s="66"/>
      <c r="S72" s="66"/>
      <c r="T72" s="66"/>
      <c r="U72" s="66"/>
      <c r="V72" s="66"/>
      <c r="W72" s="66"/>
    </row>
    <row r="73" ht="20.25" customHeight="1" spans="1:23">
      <c r="A73" s="162" t="str">
        <f t="shared" si="1"/>
        <v>       玉溪市救助管理站</v>
      </c>
      <c r="B73" s="162" t="s">
        <v>306</v>
      </c>
      <c r="C73" s="162" t="s">
        <v>164</v>
      </c>
      <c r="D73" s="162" t="s">
        <v>116</v>
      </c>
      <c r="E73" s="162" t="s">
        <v>295</v>
      </c>
      <c r="F73" s="162" t="s">
        <v>259</v>
      </c>
      <c r="G73" s="162" t="s">
        <v>164</v>
      </c>
      <c r="H73" s="163">
        <v>10000</v>
      </c>
      <c r="I73" s="66">
        <v>10000</v>
      </c>
      <c r="J73" s="66"/>
      <c r="K73" s="162"/>
      <c r="L73" s="66">
        <v>10000</v>
      </c>
      <c r="M73" s="162"/>
      <c r="N73" s="66"/>
      <c r="O73" s="66"/>
      <c r="P73" s="162"/>
      <c r="Q73" s="66"/>
      <c r="R73" s="66"/>
      <c r="S73" s="66"/>
      <c r="T73" s="66"/>
      <c r="U73" s="66"/>
      <c r="V73" s="66"/>
      <c r="W73" s="66"/>
    </row>
    <row r="74" ht="20.25" customHeight="1" spans="1:23">
      <c r="A74" s="162" t="str">
        <f t="shared" si="1"/>
        <v>       玉溪市救助管理站</v>
      </c>
      <c r="B74" s="162" t="s">
        <v>307</v>
      </c>
      <c r="C74" s="162" t="s">
        <v>261</v>
      </c>
      <c r="D74" s="162" t="s">
        <v>116</v>
      </c>
      <c r="E74" s="162" t="s">
        <v>295</v>
      </c>
      <c r="F74" s="162" t="s">
        <v>238</v>
      </c>
      <c r="G74" s="162" t="s">
        <v>239</v>
      </c>
      <c r="H74" s="163">
        <v>20000</v>
      </c>
      <c r="I74" s="66">
        <v>20000</v>
      </c>
      <c r="J74" s="66"/>
      <c r="K74" s="162"/>
      <c r="L74" s="66">
        <v>20000</v>
      </c>
      <c r="M74" s="162"/>
      <c r="N74" s="66"/>
      <c r="O74" s="66"/>
      <c r="P74" s="162"/>
      <c r="Q74" s="66"/>
      <c r="R74" s="66"/>
      <c r="S74" s="66"/>
      <c r="T74" s="66"/>
      <c r="U74" s="66"/>
      <c r="V74" s="66"/>
      <c r="W74" s="66"/>
    </row>
    <row r="75" ht="20.25" customHeight="1" spans="1:23">
      <c r="A75" s="162" t="str">
        <f t="shared" si="1"/>
        <v>       玉溪市救助管理站</v>
      </c>
      <c r="B75" s="162" t="s">
        <v>307</v>
      </c>
      <c r="C75" s="162" t="s">
        <v>261</v>
      </c>
      <c r="D75" s="162" t="s">
        <v>116</v>
      </c>
      <c r="E75" s="162" t="s">
        <v>295</v>
      </c>
      <c r="F75" s="162" t="s">
        <v>252</v>
      </c>
      <c r="G75" s="162" t="s">
        <v>253</v>
      </c>
      <c r="H75" s="163">
        <v>10000</v>
      </c>
      <c r="I75" s="66">
        <v>10000</v>
      </c>
      <c r="J75" s="66"/>
      <c r="K75" s="162"/>
      <c r="L75" s="66">
        <v>10000</v>
      </c>
      <c r="M75" s="162"/>
      <c r="N75" s="66"/>
      <c r="O75" s="66"/>
      <c r="P75" s="162"/>
      <c r="Q75" s="66"/>
      <c r="R75" s="66"/>
      <c r="S75" s="66"/>
      <c r="T75" s="66"/>
      <c r="U75" s="66"/>
      <c r="V75" s="66"/>
      <c r="W75" s="66"/>
    </row>
    <row r="76" ht="20.25" customHeight="1" spans="1:23">
      <c r="A76" s="162" t="str">
        <f t="shared" si="1"/>
        <v>       玉溪市救助管理站</v>
      </c>
      <c r="B76" s="162" t="s">
        <v>307</v>
      </c>
      <c r="C76" s="162" t="s">
        <v>261</v>
      </c>
      <c r="D76" s="162" t="s">
        <v>116</v>
      </c>
      <c r="E76" s="162" t="s">
        <v>295</v>
      </c>
      <c r="F76" s="162" t="s">
        <v>256</v>
      </c>
      <c r="G76" s="162" t="s">
        <v>257</v>
      </c>
      <c r="H76" s="163">
        <v>15000</v>
      </c>
      <c r="I76" s="66">
        <v>15000</v>
      </c>
      <c r="J76" s="66"/>
      <c r="K76" s="162"/>
      <c r="L76" s="66">
        <v>15000</v>
      </c>
      <c r="M76" s="162"/>
      <c r="N76" s="66"/>
      <c r="O76" s="66"/>
      <c r="P76" s="162"/>
      <c r="Q76" s="66"/>
      <c r="R76" s="66"/>
      <c r="S76" s="66"/>
      <c r="T76" s="66"/>
      <c r="U76" s="66"/>
      <c r="V76" s="66"/>
      <c r="W76" s="66"/>
    </row>
    <row r="77" ht="20.25" customHeight="1" spans="1:23">
      <c r="A77" s="162" t="str">
        <f t="shared" si="1"/>
        <v>       玉溪市救助管理站</v>
      </c>
      <c r="B77" s="162" t="s">
        <v>308</v>
      </c>
      <c r="C77" s="162" t="s">
        <v>309</v>
      </c>
      <c r="D77" s="162" t="s">
        <v>116</v>
      </c>
      <c r="E77" s="162" t="s">
        <v>295</v>
      </c>
      <c r="F77" s="162" t="s">
        <v>296</v>
      </c>
      <c r="G77" s="162" t="s">
        <v>297</v>
      </c>
      <c r="H77" s="163">
        <v>395200</v>
      </c>
      <c r="I77" s="66">
        <v>395200</v>
      </c>
      <c r="J77" s="66">
        <v>395200</v>
      </c>
      <c r="K77" s="162"/>
      <c r="L77" s="66"/>
      <c r="M77" s="162"/>
      <c r="N77" s="66"/>
      <c r="O77" s="66"/>
      <c r="P77" s="162"/>
      <c r="Q77" s="66"/>
      <c r="R77" s="66"/>
      <c r="S77" s="66"/>
      <c r="T77" s="66"/>
      <c r="U77" s="66"/>
      <c r="V77" s="66"/>
      <c r="W77" s="66"/>
    </row>
    <row r="78" ht="20.25" customHeight="1" spans="1:23">
      <c r="A78" s="162" t="str">
        <f t="shared" si="1"/>
        <v>       玉溪市救助管理站</v>
      </c>
      <c r="B78" s="162" t="s">
        <v>310</v>
      </c>
      <c r="C78" s="162" t="s">
        <v>311</v>
      </c>
      <c r="D78" s="162" t="s">
        <v>116</v>
      </c>
      <c r="E78" s="162" t="s">
        <v>295</v>
      </c>
      <c r="F78" s="162" t="s">
        <v>296</v>
      </c>
      <c r="G78" s="162" t="s">
        <v>297</v>
      </c>
      <c r="H78" s="163">
        <v>200000</v>
      </c>
      <c r="I78" s="66">
        <v>200000</v>
      </c>
      <c r="J78" s="66"/>
      <c r="K78" s="162"/>
      <c r="L78" s="66">
        <v>200000</v>
      </c>
      <c r="M78" s="162"/>
      <c r="N78" s="66"/>
      <c r="O78" s="66"/>
      <c r="P78" s="162"/>
      <c r="Q78" s="66"/>
      <c r="R78" s="66"/>
      <c r="S78" s="66"/>
      <c r="T78" s="66"/>
      <c r="U78" s="66"/>
      <c r="V78" s="66"/>
      <c r="W78" s="66"/>
    </row>
    <row r="79" ht="20.25" customHeight="1" spans="1:23">
      <c r="A79" s="162" t="str">
        <f t="shared" si="1"/>
        <v>       玉溪市救助管理站</v>
      </c>
      <c r="B79" s="162" t="s">
        <v>312</v>
      </c>
      <c r="C79" s="162" t="s">
        <v>280</v>
      </c>
      <c r="D79" s="162" t="s">
        <v>116</v>
      </c>
      <c r="E79" s="162" t="s">
        <v>295</v>
      </c>
      <c r="F79" s="162" t="s">
        <v>259</v>
      </c>
      <c r="G79" s="162" t="s">
        <v>164</v>
      </c>
      <c r="H79" s="163">
        <v>5000</v>
      </c>
      <c r="I79" s="66">
        <v>5000</v>
      </c>
      <c r="J79" s="66"/>
      <c r="K79" s="162"/>
      <c r="L79" s="66">
        <v>5000</v>
      </c>
      <c r="M79" s="162"/>
      <c r="N79" s="66"/>
      <c r="O79" s="66"/>
      <c r="P79" s="162"/>
      <c r="Q79" s="66"/>
      <c r="R79" s="66"/>
      <c r="S79" s="66"/>
      <c r="T79" s="66"/>
      <c r="U79" s="66"/>
      <c r="V79" s="66"/>
      <c r="W79" s="66"/>
    </row>
    <row r="80" ht="20.25" customHeight="1" spans="1:23">
      <c r="A80" s="167" t="s">
        <v>72</v>
      </c>
      <c r="B80" s="162"/>
      <c r="C80" s="162"/>
      <c r="D80" s="162"/>
      <c r="E80" s="162"/>
      <c r="F80" s="162"/>
      <c r="G80" s="162"/>
      <c r="H80" s="163">
        <v>11063816.71</v>
      </c>
      <c r="I80" s="66">
        <v>8963816.71</v>
      </c>
      <c r="J80" s="66">
        <v>3136324.13</v>
      </c>
      <c r="K80" s="162"/>
      <c r="L80" s="66">
        <v>5827492.58</v>
      </c>
      <c r="M80" s="162"/>
      <c r="N80" s="66"/>
      <c r="O80" s="66"/>
      <c r="P80" s="162"/>
      <c r="Q80" s="66"/>
      <c r="R80" s="66">
        <v>2100000</v>
      </c>
      <c r="S80" s="66">
        <v>2100000</v>
      </c>
      <c r="T80" s="66"/>
      <c r="U80" s="66"/>
      <c r="V80" s="66"/>
      <c r="W80" s="66"/>
    </row>
    <row r="81" ht="20.25" customHeight="1" spans="1:23">
      <c r="A81" s="162" t="str">
        <f t="shared" ref="A81:A110" si="2">"       "&amp;"玉溪市社会福利服务中心"</f>
        <v>       玉溪市社会福利服务中心</v>
      </c>
      <c r="B81" s="162" t="s">
        <v>313</v>
      </c>
      <c r="C81" s="162" t="s">
        <v>294</v>
      </c>
      <c r="D81" s="162" t="s">
        <v>107</v>
      </c>
      <c r="E81" s="162" t="s">
        <v>314</v>
      </c>
      <c r="F81" s="162" t="s">
        <v>190</v>
      </c>
      <c r="G81" s="162" t="s">
        <v>191</v>
      </c>
      <c r="H81" s="163">
        <v>1195068</v>
      </c>
      <c r="I81" s="66">
        <v>1195068</v>
      </c>
      <c r="J81" s="66">
        <v>522842.25</v>
      </c>
      <c r="K81" s="162"/>
      <c r="L81" s="66">
        <v>672225.75</v>
      </c>
      <c r="M81" s="162"/>
      <c r="N81" s="66"/>
      <c r="O81" s="66"/>
      <c r="P81" s="162"/>
      <c r="Q81" s="66"/>
      <c r="R81" s="66"/>
      <c r="S81" s="66"/>
      <c r="T81" s="66"/>
      <c r="U81" s="66"/>
      <c r="V81" s="66"/>
      <c r="W81" s="66"/>
    </row>
    <row r="82" ht="20.25" customHeight="1" spans="1:23">
      <c r="A82" s="162" t="str">
        <f t="shared" si="2"/>
        <v>       玉溪市社会福利服务中心</v>
      </c>
      <c r="B82" s="162" t="s">
        <v>313</v>
      </c>
      <c r="C82" s="162" t="s">
        <v>294</v>
      </c>
      <c r="D82" s="162" t="s">
        <v>107</v>
      </c>
      <c r="E82" s="162" t="s">
        <v>314</v>
      </c>
      <c r="F82" s="162" t="s">
        <v>192</v>
      </c>
      <c r="G82" s="162" t="s">
        <v>193</v>
      </c>
      <c r="H82" s="163">
        <v>5592</v>
      </c>
      <c r="I82" s="66">
        <v>5592</v>
      </c>
      <c r="J82" s="66">
        <v>2446.5</v>
      </c>
      <c r="K82" s="162"/>
      <c r="L82" s="66">
        <v>3145.5</v>
      </c>
      <c r="M82" s="162"/>
      <c r="N82" s="66"/>
      <c r="O82" s="66"/>
      <c r="P82" s="162"/>
      <c r="Q82" s="66"/>
      <c r="R82" s="66"/>
      <c r="S82" s="66"/>
      <c r="T82" s="66"/>
      <c r="U82" s="66"/>
      <c r="V82" s="66"/>
      <c r="W82" s="66"/>
    </row>
    <row r="83" ht="20.25" customHeight="1" spans="1:23">
      <c r="A83" s="162" t="str">
        <f t="shared" si="2"/>
        <v>       玉溪市社会福利服务中心</v>
      </c>
      <c r="B83" s="162" t="s">
        <v>313</v>
      </c>
      <c r="C83" s="162" t="s">
        <v>294</v>
      </c>
      <c r="D83" s="162" t="s">
        <v>107</v>
      </c>
      <c r="E83" s="162" t="s">
        <v>314</v>
      </c>
      <c r="F83" s="162" t="s">
        <v>296</v>
      </c>
      <c r="G83" s="162" t="s">
        <v>297</v>
      </c>
      <c r="H83" s="163">
        <v>496320</v>
      </c>
      <c r="I83" s="66">
        <v>496320</v>
      </c>
      <c r="J83" s="66">
        <v>217140</v>
      </c>
      <c r="K83" s="162"/>
      <c r="L83" s="66">
        <v>279180</v>
      </c>
      <c r="M83" s="162"/>
      <c r="N83" s="66"/>
      <c r="O83" s="66"/>
      <c r="P83" s="162"/>
      <c r="Q83" s="66"/>
      <c r="R83" s="66"/>
      <c r="S83" s="66"/>
      <c r="T83" s="66"/>
      <c r="U83" s="66"/>
      <c r="V83" s="66"/>
      <c r="W83" s="66"/>
    </row>
    <row r="84" ht="20.25" customHeight="1" spans="1:23">
      <c r="A84" s="162" t="str">
        <f t="shared" si="2"/>
        <v>       玉溪市社会福利服务中心</v>
      </c>
      <c r="B84" s="162" t="s">
        <v>313</v>
      </c>
      <c r="C84" s="162" t="s">
        <v>294</v>
      </c>
      <c r="D84" s="162" t="s">
        <v>130</v>
      </c>
      <c r="E84" s="162" t="s">
        <v>194</v>
      </c>
      <c r="F84" s="162" t="s">
        <v>192</v>
      </c>
      <c r="G84" s="162" t="s">
        <v>193</v>
      </c>
      <c r="H84" s="163">
        <v>69504</v>
      </c>
      <c r="I84" s="66">
        <v>69504</v>
      </c>
      <c r="J84" s="66"/>
      <c r="K84" s="162"/>
      <c r="L84" s="66">
        <v>69504</v>
      </c>
      <c r="M84" s="162"/>
      <c r="N84" s="66"/>
      <c r="O84" s="66"/>
      <c r="P84" s="162"/>
      <c r="Q84" s="66"/>
      <c r="R84" s="66"/>
      <c r="S84" s="66"/>
      <c r="T84" s="66"/>
      <c r="U84" s="66"/>
      <c r="V84" s="66"/>
      <c r="W84" s="66"/>
    </row>
    <row r="85" ht="20.25" customHeight="1" spans="1:23">
      <c r="A85" s="162" t="str">
        <f t="shared" si="2"/>
        <v>       玉溪市社会福利服务中心</v>
      </c>
      <c r="B85" s="162" t="s">
        <v>315</v>
      </c>
      <c r="C85" s="162" t="s">
        <v>196</v>
      </c>
      <c r="D85" s="162" t="s">
        <v>100</v>
      </c>
      <c r="E85" s="162" t="s">
        <v>199</v>
      </c>
      <c r="F85" s="162" t="s">
        <v>200</v>
      </c>
      <c r="G85" s="162" t="s">
        <v>201</v>
      </c>
      <c r="H85" s="163">
        <v>432255.36</v>
      </c>
      <c r="I85" s="66">
        <v>432255.36</v>
      </c>
      <c r="J85" s="66">
        <v>108063.84</v>
      </c>
      <c r="K85" s="162"/>
      <c r="L85" s="66">
        <v>324191.52</v>
      </c>
      <c r="M85" s="162"/>
      <c r="N85" s="66"/>
      <c r="O85" s="66"/>
      <c r="P85" s="162"/>
      <c r="Q85" s="66"/>
      <c r="R85" s="66"/>
      <c r="S85" s="66"/>
      <c r="T85" s="66"/>
      <c r="U85" s="66"/>
      <c r="V85" s="66"/>
      <c r="W85" s="66"/>
    </row>
    <row r="86" ht="20.25" customHeight="1" spans="1:23">
      <c r="A86" s="162" t="str">
        <f t="shared" si="2"/>
        <v>       玉溪市社会福利服务中心</v>
      </c>
      <c r="B86" s="162" t="s">
        <v>315</v>
      </c>
      <c r="C86" s="162" t="s">
        <v>196</v>
      </c>
      <c r="D86" s="162" t="s">
        <v>107</v>
      </c>
      <c r="E86" s="162" t="s">
        <v>314</v>
      </c>
      <c r="F86" s="162" t="s">
        <v>197</v>
      </c>
      <c r="G86" s="162" t="s">
        <v>198</v>
      </c>
      <c r="H86" s="163">
        <v>19608.3</v>
      </c>
      <c r="I86" s="66">
        <v>19608.3</v>
      </c>
      <c r="J86" s="66">
        <v>4902.08</v>
      </c>
      <c r="K86" s="162"/>
      <c r="L86" s="66">
        <v>14706.22</v>
      </c>
      <c r="M86" s="162"/>
      <c r="N86" s="66"/>
      <c r="O86" s="66"/>
      <c r="P86" s="162"/>
      <c r="Q86" s="66"/>
      <c r="R86" s="66"/>
      <c r="S86" s="66"/>
      <c r="T86" s="66"/>
      <c r="U86" s="66"/>
      <c r="V86" s="66"/>
      <c r="W86" s="66"/>
    </row>
    <row r="87" ht="20.25" customHeight="1" spans="1:23">
      <c r="A87" s="162" t="str">
        <f t="shared" si="2"/>
        <v>       玉溪市社会福利服务中心</v>
      </c>
      <c r="B87" s="162" t="s">
        <v>315</v>
      </c>
      <c r="C87" s="162" t="s">
        <v>196</v>
      </c>
      <c r="D87" s="162" t="s">
        <v>124</v>
      </c>
      <c r="E87" s="162" t="s">
        <v>299</v>
      </c>
      <c r="F87" s="162" t="s">
        <v>203</v>
      </c>
      <c r="G87" s="162" t="s">
        <v>204</v>
      </c>
      <c r="H87" s="163">
        <v>224232.47</v>
      </c>
      <c r="I87" s="66">
        <v>224232.47</v>
      </c>
      <c r="J87" s="66">
        <v>56058.12</v>
      </c>
      <c r="K87" s="162"/>
      <c r="L87" s="66">
        <v>168174.35</v>
      </c>
      <c r="M87" s="162"/>
      <c r="N87" s="66"/>
      <c r="O87" s="66"/>
      <c r="P87" s="162"/>
      <c r="Q87" s="66"/>
      <c r="R87" s="66"/>
      <c r="S87" s="66"/>
      <c r="T87" s="66"/>
      <c r="U87" s="66"/>
      <c r="V87" s="66"/>
      <c r="W87" s="66"/>
    </row>
    <row r="88" ht="20.25" customHeight="1" spans="1:23">
      <c r="A88" s="162" t="str">
        <f t="shared" si="2"/>
        <v>       玉溪市社会福利服务中心</v>
      </c>
      <c r="B88" s="162" t="s">
        <v>315</v>
      </c>
      <c r="C88" s="162" t="s">
        <v>196</v>
      </c>
      <c r="D88" s="162" t="s">
        <v>125</v>
      </c>
      <c r="E88" s="162" t="s">
        <v>207</v>
      </c>
      <c r="F88" s="162" t="s">
        <v>208</v>
      </c>
      <c r="G88" s="162" t="s">
        <v>209</v>
      </c>
      <c r="H88" s="163">
        <v>138679.8</v>
      </c>
      <c r="I88" s="66">
        <v>138679.8</v>
      </c>
      <c r="J88" s="66">
        <v>34669.95</v>
      </c>
      <c r="K88" s="162"/>
      <c r="L88" s="66">
        <v>104009.85</v>
      </c>
      <c r="M88" s="162"/>
      <c r="N88" s="66"/>
      <c r="O88" s="66"/>
      <c r="P88" s="162"/>
      <c r="Q88" s="66"/>
      <c r="R88" s="66"/>
      <c r="S88" s="66"/>
      <c r="T88" s="66"/>
      <c r="U88" s="66"/>
      <c r="V88" s="66"/>
      <c r="W88" s="66"/>
    </row>
    <row r="89" ht="20.25" customHeight="1" spans="1:23">
      <c r="A89" s="162" t="str">
        <f t="shared" si="2"/>
        <v>       玉溪市社会福利服务中心</v>
      </c>
      <c r="B89" s="162" t="s">
        <v>315</v>
      </c>
      <c r="C89" s="162" t="s">
        <v>196</v>
      </c>
      <c r="D89" s="162" t="s">
        <v>126</v>
      </c>
      <c r="E89" s="162" t="s">
        <v>210</v>
      </c>
      <c r="F89" s="162" t="s">
        <v>197</v>
      </c>
      <c r="G89" s="162" t="s">
        <v>198</v>
      </c>
      <c r="H89" s="163">
        <v>22428.54</v>
      </c>
      <c r="I89" s="66">
        <v>22428.54</v>
      </c>
      <c r="J89" s="66">
        <v>14121.14</v>
      </c>
      <c r="K89" s="162"/>
      <c r="L89" s="66">
        <v>8307.4</v>
      </c>
      <c r="M89" s="162"/>
      <c r="N89" s="66"/>
      <c r="O89" s="66"/>
      <c r="P89" s="162"/>
      <c r="Q89" s="66"/>
      <c r="R89" s="66"/>
      <c r="S89" s="66"/>
      <c r="T89" s="66"/>
      <c r="U89" s="66"/>
      <c r="V89" s="66"/>
      <c r="W89" s="66"/>
    </row>
    <row r="90" ht="20.25" customHeight="1" spans="1:23">
      <c r="A90" s="162" t="str">
        <f t="shared" si="2"/>
        <v>       玉溪市社会福利服务中心</v>
      </c>
      <c r="B90" s="162" t="s">
        <v>316</v>
      </c>
      <c r="C90" s="162" t="s">
        <v>212</v>
      </c>
      <c r="D90" s="162" t="s">
        <v>129</v>
      </c>
      <c r="E90" s="162" t="s">
        <v>212</v>
      </c>
      <c r="F90" s="162" t="s">
        <v>213</v>
      </c>
      <c r="G90" s="162" t="s">
        <v>212</v>
      </c>
      <c r="H90" s="163">
        <v>484668</v>
      </c>
      <c r="I90" s="66">
        <v>484668</v>
      </c>
      <c r="J90" s="66">
        <v>121167</v>
      </c>
      <c r="K90" s="162"/>
      <c r="L90" s="66">
        <v>363501</v>
      </c>
      <c r="M90" s="162"/>
      <c r="N90" s="66"/>
      <c r="O90" s="66"/>
      <c r="P90" s="162"/>
      <c r="Q90" s="66"/>
      <c r="R90" s="66"/>
      <c r="S90" s="66"/>
      <c r="T90" s="66"/>
      <c r="U90" s="66"/>
      <c r="V90" s="66"/>
      <c r="W90" s="66"/>
    </row>
    <row r="91" ht="20.25" customHeight="1" spans="1:23">
      <c r="A91" s="162" t="str">
        <f t="shared" si="2"/>
        <v>       玉溪市社会福利服务中心</v>
      </c>
      <c r="B91" s="162" t="s">
        <v>317</v>
      </c>
      <c r="C91" s="162" t="s">
        <v>215</v>
      </c>
      <c r="D91" s="162" t="s">
        <v>99</v>
      </c>
      <c r="E91" s="162" t="s">
        <v>302</v>
      </c>
      <c r="F91" s="162" t="s">
        <v>219</v>
      </c>
      <c r="G91" s="162" t="s">
        <v>220</v>
      </c>
      <c r="H91" s="163">
        <v>26400</v>
      </c>
      <c r="I91" s="66">
        <v>26400</v>
      </c>
      <c r="J91" s="66">
        <v>26400</v>
      </c>
      <c r="K91" s="162"/>
      <c r="L91" s="66"/>
      <c r="M91" s="162"/>
      <c r="N91" s="66"/>
      <c r="O91" s="66"/>
      <c r="P91" s="162"/>
      <c r="Q91" s="66"/>
      <c r="R91" s="66"/>
      <c r="S91" s="66"/>
      <c r="T91" s="66"/>
      <c r="U91" s="66"/>
      <c r="V91" s="66"/>
      <c r="W91" s="66"/>
    </row>
    <row r="92" ht="20.25" customHeight="1" spans="1:23">
      <c r="A92" s="162" t="str">
        <f t="shared" si="2"/>
        <v>       玉溪市社会福利服务中心</v>
      </c>
      <c r="B92" s="162" t="s">
        <v>318</v>
      </c>
      <c r="C92" s="162" t="s">
        <v>234</v>
      </c>
      <c r="D92" s="162" t="s">
        <v>107</v>
      </c>
      <c r="E92" s="162" t="s">
        <v>314</v>
      </c>
      <c r="F92" s="162" t="s">
        <v>235</v>
      </c>
      <c r="G92" s="162" t="s">
        <v>234</v>
      </c>
      <c r="H92" s="163">
        <v>55428.24</v>
      </c>
      <c r="I92" s="66">
        <v>55428.24</v>
      </c>
      <c r="J92" s="66"/>
      <c r="K92" s="162"/>
      <c r="L92" s="66">
        <v>55428.24</v>
      </c>
      <c r="M92" s="162"/>
      <c r="N92" s="66"/>
      <c r="O92" s="66"/>
      <c r="P92" s="162"/>
      <c r="Q92" s="66"/>
      <c r="R92" s="66"/>
      <c r="S92" s="66"/>
      <c r="T92" s="66"/>
      <c r="U92" s="66"/>
      <c r="V92" s="66"/>
      <c r="W92" s="66"/>
    </row>
    <row r="93" ht="20.25" customHeight="1" spans="1:23">
      <c r="A93" s="162" t="str">
        <f t="shared" si="2"/>
        <v>       玉溪市社会福利服务中心</v>
      </c>
      <c r="B93" s="162" t="s">
        <v>319</v>
      </c>
      <c r="C93" s="162" t="s">
        <v>237</v>
      </c>
      <c r="D93" s="162" t="s">
        <v>99</v>
      </c>
      <c r="E93" s="162" t="s">
        <v>302</v>
      </c>
      <c r="F93" s="162" t="s">
        <v>256</v>
      </c>
      <c r="G93" s="162" t="s">
        <v>257</v>
      </c>
      <c r="H93" s="163">
        <v>600</v>
      </c>
      <c r="I93" s="66">
        <v>600</v>
      </c>
      <c r="J93" s="66">
        <v>600</v>
      </c>
      <c r="K93" s="162"/>
      <c r="L93" s="66"/>
      <c r="M93" s="162"/>
      <c r="N93" s="66"/>
      <c r="O93" s="66"/>
      <c r="P93" s="162"/>
      <c r="Q93" s="66"/>
      <c r="R93" s="66"/>
      <c r="S93" s="66"/>
      <c r="T93" s="66"/>
      <c r="U93" s="66"/>
      <c r="V93" s="66"/>
      <c r="W93" s="66"/>
    </row>
    <row r="94" ht="20.25" customHeight="1" spans="1:23">
      <c r="A94" s="162" t="str">
        <f t="shared" si="2"/>
        <v>       玉溪市社会福利服务中心</v>
      </c>
      <c r="B94" s="162" t="s">
        <v>319</v>
      </c>
      <c r="C94" s="162" t="s">
        <v>237</v>
      </c>
      <c r="D94" s="162" t="s">
        <v>107</v>
      </c>
      <c r="E94" s="162" t="s">
        <v>314</v>
      </c>
      <c r="F94" s="162" t="s">
        <v>238</v>
      </c>
      <c r="G94" s="162" t="s">
        <v>239</v>
      </c>
      <c r="H94" s="163">
        <v>179000</v>
      </c>
      <c r="I94" s="66">
        <v>179000</v>
      </c>
      <c r="J94" s="66">
        <v>41188.25</v>
      </c>
      <c r="K94" s="162"/>
      <c r="L94" s="66">
        <v>137811.75</v>
      </c>
      <c r="M94" s="162"/>
      <c r="N94" s="66"/>
      <c r="O94" s="66"/>
      <c r="P94" s="162"/>
      <c r="Q94" s="66"/>
      <c r="R94" s="66"/>
      <c r="S94" s="66"/>
      <c r="T94" s="66"/>
      <c r="U94" s="66"/>
      <c r="V94" s="66"/>
      <c r="W94" s="66"/>
    </row>
    <row r="95" ht="20.25" customHeight="1" spans="1:23">
      <c r="A95" s="162" t="str">
        <f t="shared" si="2"/>
        <v>       玉溪市社会福利服务中心</v>
      </c>
      <c r="B95" s="162" t="s">
        <v>319</v>
      </c>
      <c r="C95" s="162" t="s">
        <v>237</v>
      </c>
      <c r="D95" s="162" t="s">
        <v>107</v>
      </c>
      <c r="E95" s="162" t="s">
        <v>314</v>
      </c>
      <c r="F95" s="162" t="s">
        <v>244</v>
      </c>
      <c r="G95" s="162" t="s">
        <v>245</v>
      </c>
      <c r="H95" s="163">
        <v>40000</v>
      </c>
      <c r="I95" s="66">
        <v>40000</v>
      </c>
      <c r="J95" s="66">
        <v>10000</v>
      </c>
      <c r="K95" s="162"/>
      <c r="L95" s="66">
        <v>30000</v>
      </c>
      <c r="M95" s="162"/>
      <c r="N95" s="66"/>
      <c r="O95" s="66"/>
      <c r="P95" s="162"/>
      <c r="Q95" s="66"/>
      <c r="R95" s="66"/>
      <c r="S95" s="66"/>
      <c r="T95" s="66"/>
      <c r="U95" s="66"/>
      <c r="V95" s="66"/>
      <c r="W95" s="66"/>
    </row>
    <row r="96" ht="20.25" customHeight="1" spans="1:23">
      <c r="A96" s="162" t="str">
        <f t="shared" si="2"/>
        <v>       玉溪市社会福利服务中心</v>
      </c>
      <c r="B96" s="162" t="s">
        <v>319</v>
      </c>
      <c r="C96" s="162" t="s">
        <v>237</v>
      </c>
      <c r="D96" s="162" t="s">
        <v>107</v>
      </c>
      <c r="E96" s="162" t="s">
        <v>314</v>
      </c>
      <c r="F96" s="162" t="s">
        <v>246</v>
      </c>
      <c r="G96" s="162" t="s">
        <v>247</v>
      </c>
      <c r="H96" s="163">
        <v>25000</v>
      </c>
      <c r="I96" s="66">
        <v>25000</v>
      </c>
      <c r="J96" s="66">
        <v>6250</v>
      </c>
      <c r="K96" s="162"/>
      <c r="L96" s="66">
        <v>18750</v>
      </c>
      <c r="M96" s="162"/>
      <c r="N96" s="66"/>
      <c r="O96" s="66"/>
      <c r="P96" s="162"/>
      <c r="Q96" s="66"/>
      <c r="R96" s="66"/>
      <c r="S96" s="66"/>
      <c r="T96" s="66"/>
      <c r="U96" s="66"/>
      <c r="V96" s="66"/>
      <c r="W96" s="66"/>
    </row>
    <row r="97" ht="20.25" customHeight="1" spans="1:23">
      <c r="A97" s="162" t="str">
        <f t="shared" si="2"/>
        <v>       玉溪市社会福利服务中心</v>
      </c>
      <c r="B97" s="162" t="s">
        <v>319</v>
      </c>
      <c r="C97" s="162" t="s">
        <v>237</v>
      </c>
      <c r="D97" s="162" t="s">
        <v>107</v>
      </c>
      <c r="E97" s="162" t="s">
        <v>314</v>
      </c>
      <c r="F97" s="162" t="s">
        <v>263</v>
      </c>
      <c r="G97" s="162" t="s">
        <v>264</v>
      </c>
      <c r="H97" s="163">
        <v>10000</v>
      </c>
      <c r="I97" s="66">
        <v>10000</v>
      </c>
      <c r="J97" s="66">
        <v>2500</v>
      </c>
      <c r="K97" s="162"/>
      <c r="L97" s="66">
        <v>7500</v>
      </c>
      <c r="M97" s="162"/>
      <c r="N97" s="66"/>
      <c r="O97" s="66"/>
      <c r="P97" s="162"/>
      <c r="Q97" s="66"/>
      <c r="R97" s="66"/>
      <c r="S97" s="66"/>
      <c r="T97" s="66"/>
      <c r="U97" s="66"/>
      <c r="V97" s="66"/>
      <c r="W97" s="66"/>
    </row>
    <row r="98" ht="20.25" customHeight="1" spans="1:23">
      <c r="A98" s="162" t="str">
        <f t="shared" si="2"/>
        <v>       玉溪市社会福利服务中心</v>
      </c>
      <c r="B98" s="162" t="s">
        <v>319</v>
      </c>
      <c r="C98" s="162" t="s">
        <v>237</v>
      </c>
      <c r="D98" s="162" t="s">
        <v>107</v>
      </c>
      <c r="E98" s="162" t="s">
        <v>314</v>
      </c>
      <c r="F98" s="162" t="s">
        <v>265</v>
      </c>
      <c r="G98" s="162" t="s">
        <v>266</v>
      </c>
      <c r="H98" s="163">
        <v>15000</v>
      </c>
      <c r="I98" s="66">
        <v>15000</v>
      </c>
      <c r="J98" s="66">
        <v>3750</v>
      </c>
      <c r="K98" s="162"/>
      <c r="L98" s="66">
        <v>11250</v>
      </c>
      <c r="M98" s="162"/>
      <c r="N98" s="66"/>
      <c r="O98" s="66"/>
      <c r="P98" s="162"/>
      <c r="Q98" s="66"/>
      <c r="R98" s="66"/>
      <c r="S98" s="66"/>
      <c r="T98" s="66"/>
      <c r="U98" s="66"/>
      <c r="V98" s="66"/>
      <c r="W98" s="66"/>
    </row>
    <row r="99" ht="20.25" customHeight="1" spans="1:23">
      <c r="A99" s="162" t="str">
        <f t="shared" si="2"/>
        <v>       玉溪市社会福利服务中心</v>
      </c>
      <c r="B99" s="162" t="s">
        <v>319</v>
      </c>
      <c r="C99" s="162" t="s">
        <v>237</v>
      </c>
      <c r="D99" s="162" t="s">
        <v>107</v>
      </c>
      <c r="E99" s="162" t="s">
        <v>314</v>
      </c>
      <c r="F99" s="162" t="s">
        <v>254</v>
      </c>
      <c r="G99" s="162" t="s">
        <v>255</v>
      </c>
      <c r="H99" s="163">
        <v>32000</v>
      </c>
      <c r="I99" s="66">
        <v>32000</v>
      </c>
      <c r="J99" s="66">
        <v>8000</v>
      </c>
      <c r="K99" s="162"/>
      <c r="L99" s="66">
        <v>24000</v>
      </c>
      <c r="M99" s="162"/>
      <c r="N99" s="66"/>
      <c r="O99" s="66"/>
      <c r="P99" s="162"/>
      <c r="Q99" s="66"/>
      <c r="R99" s="66"/>
      <c r="S99" s="66"/>
      <c r="T99" s="66"/>
      <c r="U99" s="66"/>
      <c r="V99" s="66"/>
      <c r="W99" s="66"/>
    </row>
    <row r="100" ht="20.25" customHeight="1" spans="1:23">
      <c r="A100" s="162" t="str">
        <f t="shared" si="2"/>
        <v>       玉溪市社会福利服务中心</v>
      </c>
      <c r="B100" s="162" t="s">
        <v>319</v>
      </c>
      <c r="C100" s="162" t="s">
        <v>237</v>
      </c>
      <c r="D100" s="162" t="s">
        <v>107</v>
      </c>
      <c r="E100" s="162" t="s">
        <v>314</v>
      </c>
      <c r="F100" s="162" t="s">
        <v>256</v>
      </c>
      <c r="G100" s="162" t="s">
        <v>257</v>
      </c>
      <c r="H100" s="163">
        <v>18500</v>
      </c>
      <c r="I100" s="66">
        <v>18500</v>
      </c>
      <c r="J100" s="66">
        <v>4625</v>
      </c>
      <c r="K100" s="162"/>
      <c r="L100" s="66">
        <v>13875</v>
      </c>
      <c r="M100" s="162"/>
      <c r="N100" s="66"/>
      <c r="O100" s="66"/>
      <c r="P100" s="162"/>
      <c r="Q100" s="66"/>
      <c r="R100" s="66"/>
      <c r="S100" s="66"/>
      <c r="T100" s="66"/>
      <c r="U100" s="66"/>
      <c r="V100" s="66"/>
      <c r="W100" s="66"/>
    </row>
    <row r="101" ht="20.25" customHeight="1" spans="1:23">
      <c r="A101" s="162" t="str">
        <f t="shared" si="2"/>
        <v>       玉溪市社会福利服务中心</v>
      </c>
      <c r="B101" s="162" t="s">
        <v>320</v>
      </c>
      <c r="C101" s="162" t="s">
        <v>226</v>
      </c>
      <c r="D101" s="162" t="s">
        <v>107</v>
      </c>
      <c r="E101" s="162" t="s">
        <v>314</v>
      </c>
      <c r="F101" s="162" t="s">
        <v>227</v>
      </c>
      <c r="G101" s="162" t="s">
        <v>228</v>
      </c>
      <c r="H101" s="163">
        <v>39000</v>
      </c>
      <c r="I101" s="66">
        <v>39000</v>
      </c>
      <c r="J101" s="66"/>
      <c r="K101" s="162"/>
      <c r="L101" s="66">
        <v>39000</v>
      </c>
      <c r="M101" s="162"/>
      <c r="N101" s="66"/>
      <c r="O101" s="66"/>
      <c r="P101" s="162"/>
      <c r="Q101" s="66"/>
      <c r="R101" s="66"/>
      <c r="S101" s="66"/>
      <c r="T101" s="66"/>
      <c r="U101" s="66"/>
      <c r="V101" s="66"/>
      <c r="W101" s="66"/>
    </row>
    <row r="102" ht="20.25" customHeight="1" spans="1:23">
      <c r="A102" s="162" t="str">
        <f t="shared" si="2"/>
        <v>       玉溪市社会福利服务中心</v>
      </c>
      <c r="B102" s="162" t="s">
        <v>321</v>
      </c>
      <c r="C102" s="162" t="s">
        <v>164</v>
      </c>
      <c r="D102" s="162" t="s">
        <v>107</v>
      </c>
      <c r="E102" s="162" t="s">
        <v>314</v>
      </c>
      <c r="F102" s="162" t="s">
        <v>259</v>
      </c>
      <c r="G102" s="162" t="s">
        <v>164</v>
      </c>
      <c r="H102" s="163">
        <v>9500</v>
      </c>
      <c r="I102" s="66">
        <v>9500</v>
      </c>
      <c r="J102" s="66"/>
      <c r="K102" s="162"/>
      <c r="L102" s="66">
        <v>9500</v>
      </c>
      <c r="M102" s="162"/>
      <c r="N102" s="66"/>
      <c r="O102" s="66"/>
      <c r="P102" s="162"/>
      <c r="Q102" s="66"/>
      <c r="R102" s="66"/>
      <c r="S102" s="66"/>
      <c r="T102" s="66"/>
      <c r="U102" s="66"/>
      <c r="V102" s="66"/>
      <c r="W102" s="66"/>
    </row>
    <row r="103" ht="20.25" customHeight="1" spans="1:23">
      <c r="A103" s="162" t="str">
        <f t="shared" si="2"/>
        <v>       玉溪市社会福利服务中心</v>
      </c>
      <c r="B103" s="162" t="s">
        <v>322</v>
      </c>
      <c r="C103" s="162" t="s">
        <v>309</v>
      </c>
      <c r="D103" s="162" t="s">
        <v>107</v>
      </c>
      <c r="E103" s="162" t="s">
        <v>314</v>
      </c>
      <c r="F103" s="162" t="s">
        <v>296</v>
      </c>
      <c r="G103" s="162" t="s">
        <v>297</v>
      </c>
      <c r="H103" s="163">
        <v>1580800</v>
      </c>
      <c r="I103" s="66">
        <v>1580800</v>
      </c>
      <c r="J103" s="66">
        <v>1580800</v>
      </c>
      <c r="K103" s="162"/>
      <c r="L103" s="66"/>
      <c r="M103" s="162"/>
      <c r="N103" s="66"/>
      <c r="O103" s="66"/>
      <c r="P103" s="162"/>
      <c r="Q103" s="66"/>
      <c r="R103" s="66"/>
      <c r="S103" s="66"/>
      <c r="T103" s="66"/>
      <c r="U103" s="66"/>
      <c r="V103" s="66"/>
      <c r="W103" s="66"/>
    </row>
    <row r="104" ht="20.25" customHeight="1" spans="1:23">
      <c r="A104" s="162" t="str">
        <f t="shared" si="2"/>
        <v>       玉溪市社会福利服务中心</v>
      </c>
      <c r="B104" s="162" t="s">
        <v>323</v>
      </c>
      <c r="C104" s="162" t="s">
        <v>270</v>
      </c>
      <c r="D104" s="162" t="s">
        <v>107</v>
      </c>
      <c r="E104" s="162" t="s">
        <v>314</v>
      </c>
      <c r="F104" s="162" t="s">
        <v>271</v>
      </c>
      <c r="G104" s="162" t="s">
        <v>222</v>
      </c>
      <c r="H104" s="163">
        <v>3583200</v>
      </c>
      <c r="I104" s="66">
        <v>1483200</v>
      </c>
      <c r="J104" s="66">
        <v>370800</v>
      </c>
      <c r="K104" s="162"/>
      <c r="L104" s="66">
        <v>1112400</v>
      </c>
      <c r="M104" s="162"/>
      <c r="N104" s="66"/>
      <c r="O104" s="66"/>
      <c r="P104" s="162"/>
      <c r="Q104" s="66"/>
      <c r="R104" s="66">
        <v>2100000</v>
      </c>
      <c r="S104" s="66">
        <v>2100000</v>
      </c>
      <c r="T104" s="66"/>
      <c r="U104" s="66"/>
      <c r="V104" s="66"/>
      <c r="W104" s="66"/>
    </row>
    <row r="105" ht="20.25" customHeight="1" spans="1:23">
      <c r="A105" s="162" t="str">
        <f t="shared" si="2"/>
        <v>       玉溪市社会福利服务中心</v>
      </c>
      <c r="B105" s="162" t="s">
        <v>324</v>
      </c>
      <c r="C105" s="162" t="s">
        <v>311</v>
      </c>
      <c r="D105" s="162" t="s">
        <v>107</v>
      </c>
      <c r="E105" s="162" t="s">
        <v>314</v>
      </c>
      <c r="F105" s="162" t="s">
        <v>296</v>
      </c>
      <c r="G105" s="162" t="s">
        <v>297</v>
      </c>
      <c r="H105" s="163">
        <v>800000</v>
      </c>
      <c r="I105" s="66">
        <v>800000</v>
      </c>
      <c r="J105" s="66"/>
      <c r="K105" s="162"/>
      <c r="L105" s="66">
        <v>800000</v>
      </c>
      <c r="M105" s="162"/>
      <c r="N105" s="66"/>
      <c r="O105" s="66"/>
      <c r="P105" s="162"/>
      <c r="Q105" s="66"/>
      <c r="R105" s="66"/>
      <c r="S105" s="66"/>
      <c r="T105" s="66"/>
      <c r="U105" s="66"/>
      <c r="V105" s="66"/>
      <c r="W105" s="66"/>
    </row>
    <row r="106" ht="20.25" customHeight="1" spans="1:23">
      <c r="A106" s="162" t="str">
        <f t="shared" si="2"/>
        <v>       玉溪市社会福利服务中心</v>
      </c>
      <c r="B106" s="162" t="s">
        <v>325</v>
      </c>
      <c r="C106" s="162" t="s">
        <v>261</v>
      </c>
      <c r="D106" s="162" t="s">
        <v>107</v>
      </c>
      <c r="E106" s="162" t="s">
        <v>314</v>
      </c>
      <c r="F106" s="162" t="s">
        <v>242</v>
      </c>
      <c r="G106" s="162" t="s">
        <v>243</v>
      </c>
      <c r="H106" s="163">
        <v>80000</v>
      </c>
      <c r="I106" s="66">
        <v>80000</v>
      </c>
      <c r="J106" s="66"/>
      <c r="K106" s="162"/>
      <c r="L106" s="66">
        <v>80000</v>
      </c>
      <c r="M106" s="162"/>
      <c r="N106" s="66"/>
      <c r="O106" s="66"/>
      <c r="P106" s="162"/>
      <c r="Q106" s="66"/>
      <c r="R106" s="66"/>
      <c r="S106" s="66"/>
      <c r="T106" s="66"/>
      <c r="U106" s="66"/>
      <c r="V106" s="66"/>
      <c r="W106" s="66"/>
    </row>
    <row r="107" ht="20.25" customHeight="1" spans="1:23">
      <c r="A107" s="162" t="str">
        <f t="shared" si="2"/>
        <v>       玉溪市社会福利服务中心</v>
      </c>
      <c r="B107" s="162" t="s">
        <v>325</v>
      </c>
      <c r="C107" s="162" t="s">
        <v>261</v>
      </c>
      <c r="D107" s="162" t="s">
        <v>107</v>
      </c>
      <c r="E107" s="162" t="s">
        <v>314</v>
      </c>
      <c r="F107" s="162" t="s">
        <v>326</v>
      </c>
      <c r="G107" s="162" t="s">
        <v>327</v>
      </c>
      <c r="H107" s="163">
        <v>92000</v>
      </c>
      <c r="I107" s="66">
        <v>92000</v>
      </c>
      <c r="J107" s="66"/>
      <c r="K107" s="162"/>
      <c r="L107" s="66">
        <v>92000</v>
      </c>
      <c r="M107" s="162"/>
      <c r="N107" s="66"/>
      <c r="O107" s="66"/>
      <c r="P107" s="162"/>
      <c r="Q107" s="66"/>
      <c r="R107" s="66"/>
      <c r="S107" s="66"/>
      <c r="T107" s="66"/>
      <c r="U107" s="66"/>
      <c r="V107" s="66"/>
      <c r="W107" s="66"/>
    </row>
    <row r="108" ht="20.25" customHeight="1" spans="1:23">
      <c r="A108" s="162" t="str">
        <f t="shared" si="2"/>
        <v>       玉溪市社会福利服务中心</v>
      </c>
      <c r="B108" s="162" t="s">
        <v>325</v>
      </c>
      <c r="C108" s="162" t="s">
        <v>261</v>
      </c>
      <c r="D108" s="162" t="s">
        <v>107</v>
      </c>
      <c r="E108" s="162" t="s">
        <v>314</v>
      </c>
      <c r="F108" s="162" t="s">
        <v>248</v>
      </c>
      <c r="G108" s="162" t="s">
        <v>249</v>
      </c>
      <c r="H108" s="163">
        <v>20000</v>
      </c>
      <c r="I108" s="66">
        <v>20000</v>
      </c>
      <c r="J108" s="66"/>
      <c r="K108" s="162"/>
      <c r="L108" s="66">
        <v>20000</v>
      </c>
      <c r="M108" s="162"/>
      <c r="N108" s="66"/>
      <c r="O108" s="66"/>
      <c r="P108" s="162"/>
      <c r="Q108" s="66"/>
      <c r="R108" s="66"/>
      <c r="S108" s="66"/>
      <c r="T108" s="66"/>
      <c r="U108" s="66"/>
      <c r="V108" s="66"/>
      <c r="W108" s="66"/>
    </row>
    <row r="109" ht="20.25" customHeight="1" spans="1:23">
      <c r="A109" s="162" t="str">
        <f t="shared" si="2"/>
        <v>       玉溪市社会福利服务中心</v>
      </c>
      <c r="B109" s="162" t="s">
        <v>325</v>
      </c>
      <c r="C109" s="162" t="s">
        <v>261</v>
      </c>
      <c r="D109" s="162" t="s">
        <v>107</v>
      </c>
      <c r="E109" s="162" t="s">
        <v>314</v>
      </c>
      <c r="F109" s="162" t="s">
        <v>256</v>
      </c>
      <c r="G109" s="162" t="s">
        <v>257</v>
      </c>
      <c r="H109" s="163">
        <v>153000</v>
      </c>
      <c r="I109" s="66">
        <v>153000</v>
      </c>
      <c r="J109" s="66"/>
      <c r="K109" s="162"/>
      <c r="L109" s="66">
        <v>153000</v>
      </c>
      <c r="M109" s="162"/>
      <c r="N109" s="66"/>
      <c r="O109" s="66"/>
      <c r="P109" s="162"/>
      <c r="Q109" s="66"/>
      <c r="R109" s="66"/>
      <c r="S109" s="66"/>
      <c r="T109" s="66"/>
      <c r="U109" s="66"/>
      <c r="V109" s="66"/>
      <c r="W109" s="66"/>
    </row>
    <row r="110" ht="20.25" customHeight="1" spans="1:23">
      <c r="A110" s="162" t="str">
        <f t="shared" si="2"/>
        <v>       玉溪市社会福利服务中心</v>
      </c>
      <c r="B110" s="162" t="s">
        <v>328</v>
      </c>
      <c r="C110" s="162" t="s">
        <v>291</v>
      </c>
      <c r="D110" s="162" t="s">
        <v>107</v>
      </c>
      <c r="E110" s="162" t="s">
        <v>314</v>
      </c>
      <c r="F110" s="162" t="s">
        <v>292</v>
      </c>
      <c r="G110" s="162" t="s">
        <v>291</v>
      </c>
      <c r="H110" s="163">
        <v>1216032</v>
      </c>
      <c r="I110" s="66">
        <v>1216032</v>
      </c>
      <c r="J110" s="66"/>
      <c r="K110" s="162"/>
      <c r="L110" s="66">
        <v>1216032</v>
      </c>
      <c r="M110" s="162"/>
      <c r="N110" s="66"/>
      <c r="O110" s="66"/>
      <c r="P110" s="162"/>
      <c r="Q110" s="66"/>
      <c r="R110" s="66"/>
      <c r="S110" s="66"/>
      <c r="T110" s="66"/>
      <c r="U110" s="66"/>
      <c r="V110" s="66"/>
      <c r="W110" s="66"/>
    </row>
    <row r="111" ht="20.25" customHeight="1" spans="1:23">
      <c r="A111" s="167" t="s">
        <v>76</v>
      </c>
      <c r="B111" s="162"/>
      <c r="C111" s="162"/>
      <c r="D111" s="162"/>
      <c r="E111" s="162"/>
      <c r="F111" s="162"/>
      <c r="G111" s="162"/>
      <c r="H111" s="163">
        <v>1446558.01</v>
      </c>
      <c r="I111" s="66">
        <v>1446558.01</v>
      </c>
      <c r="J111" s="66">
        <v>677888.99</v>
      </c>
      <c r="K111" s="162"/>
      <c r="L111" s="66">
        <v>768669.02</v>
      </c>
      <c r="M111" s="162"/>
      <c r="N111" s="66"/>
      <c r="O111" s="66"/>
      <c r="P111" s="162"/>
      <c r="Q111" s="66"/>
      <c r="R111" s="66"/>
      <c r="S111" s="66"/>
      <c r="T111" s="66"/>
      <c r="U111" s="66"/>
      <c r="V111" s="66"/>
      <c r="W111" s="66"/>
    </row>
    <row r="112" ht="20.25" customHeight="1" spans="1:23">
      <c r="A112" s="162" t="str">
        <f t="shared" ref="A112:A128" si="3">"       "&amp;"玉溪市居民家庭经济状况核对中心"</f>
        <v>       玉溪市居民家庭经济状况核对中心</v>
      </c>
      <c r="B112" s="162" t="s">
        <v>329</v>
      </c>
      <c r="C112" s="162" t="s">
        <v>294</v>
      </c>
      <c r="D112" s="162" t="s">
        <v>96</v>
      </c>
      <c r="E112" s="162" t="s">
        <v>330</v>
      </c>
      <c r="F112" s="162" t="s">
        <v>190</v>
      </c>
      <c r="G112" s="162" t="s">
        <v>191</v>
      </c>
      <c r="H112" s="163">
        <v>283620</v>
      </c>
      <c r="I112" s="66">
        <v>283620</v>
      </c>
      <c r="J112" s="66">
        <v>124083.75</v>
      </c>
      <c r="K112" s="162"/>
      <c r="L112" s="66">
        <v>159536.25</v>
      </c>
      <c r="M112" s="162"/>
      <c r="N112" s="66"/>
      <c r="O112" s="66"/>
      <c r="P112" s="162"/>
      <c r="Q112" s="66"/>
      <c r="R112" s="66"/>
      <c r="S112" s="66"/>
      <c r="T112" s="66"/>
      <c r="U112" s="66"/>
      <c r="V112" s="66"/>
      <c r="W112" s="66"/>
    </row>
    <row r="113" ht="20.25" customHeight="1" spans="1:23">
      <c r="A113" s="162" t="str">
        <f t="shared" si="3"/>
        <v>       玉溪市居民家庭经济状况核对中心</v>
      </c>
      <c r="B113" s="162" t="s">
        <v>329</v>
      </c>
      <c r="C113" s="162" t="s">
        <v>294</v>
      </c>
      <c r="D113" s="162" t="s">
        <v>96</v>
      </c>
      <c r="E113" s="162" t="s">
        <v>330</v>
      </c>
      <c r="F113" s="162" t="s">
        <v>192</v>
      </c>
      <c r="G113" s="162" t="s">
        <v>193</v>
      </c>
      <c r="H113" s="163">
        <v>60</v>
      </c>
      <c r="I113" s="66">
        <v>60</v>
      </c>
      <c r="J113" s="66">
        <v>26.25</v>
      </c>
      <c r="K113" s="162"/>
      <c r="L113" s="66">
        <v>33.75</v>
      </c>
      <c r="M113" s="162"/>
      <c r="N113" s="66"/>
      <c r="O113" s="66"/>
      <c r="P113" s="162"/>
      <c r="Q113" s="66"/>
      <c r="R113" s="66"/>
      <c r="S113" s="66"/>
      <c r="T113" s="66"/>
      <c r="U113" s="66"/>
      <c r="V113" s="66"/>
      <c r="W113" s="66"/>
    </row>
    <row r="114" ht="20.25" customHeight="1" spans="1:23">
      <c r="A114" s="162" t="str">
        <f t="shared" si="3"/>
        <v>       玉溪市居民家庭经济状况核对中心</v>
      </c>
      <c r="B114" s="162" t="s">
        <v>329</v>
      </c>
      <c r="C114" s="162" t="s">
        <v>294</v>
      </c>
      <c r="D114" s="162" t="s">
        <v>96</v>
      </c>
      <c r="E114" s="162" t="s">
        <v>330</v>
      </c>
      <c r="F114" s="162" t="s">
        <v>296</v>
      </c>
      <c r="G114" s="162" t="s">
        <v>297</v>
      </c>
      <c r="H114" s="163">
        <v>123900</v>
      </c>
      <c r="I114" s="66">
        <v>123900</v>
      </c>
      <c r="J114" s="66">
        <v>54206.25</v>
      </c>
      <c r="K114" s="162"/>
      <c r="L114" s="66">
        <v>69693.75</v>
      </c>
      <c r="M114" s="162"/>
      <c r="N114" s="66"/>
      <c r="O114" s="66"/>
      <c r="P114" s="162"/>
      <c r="Q114" s="66"/>
      <c r="R114" s="66"/>
      <c r="S114" s="66"/>
      <c r="T114" s="66"/>
      <c r="U114" s="66"/>
      <c r="V114" s="66"/>
      <c r="W114" s="66"/>
    </row>
    <row r="115" ht="20.25" customHeight="1" spans="1:23">
      <c r="A115" s="162" t="str">
        <f t="shared" si="3"/>
        <v>       玉溪市居民家庭经济状况核对中心</v>
      </c>
      <c r="B115" s="162" t="s">
        <v>329</v>
      </c>
      <c r="C115" s="162" t="s">
        <v>294</v>
      </c>
      <c r="D115" s="162" t="s">
        <v>130</v>
      </c>
      <c r="E115" s="162" t="s">
        <v>194</v>
      </c>
      <c r="F115" s="162" t="s">
        <v>192</v>
      </c>
      <c r="G115" s="162" t="s">
        <v>193</v>
      </c>
      <c r="H115" s="163">
        <v>15492</v>
      </c>
      <c r="I115" s="66">
        <v>15492</v>
      </c>
      <c r="J115" s="66"/>
      <c r="K115" s="162"/>
      <c r="L115" s="66">
        <v>15492</v>
      </c>
      <c r="M115" s="162"/>
      <c r="N115" s="66"/>
      <c r="O115" s="66"/>
      <c r="P115" s="162"/>
      <c r="Q115" s="66"/>
      <c r="R115" s="66"/>
      <c r="S115" s="66"/>
      <c r="T115" s="66"/>
      <c r="U115" s="66"/>
      <c r="V115" s="66"/>
      <c r="W115" s="66"/>
    </row>
    <row r="116" ht="20.25" customHeight="1" spans="1:23">
      <c r="A116" s="162" t="str">
        <f t="shared" si="3"/>
        <v>       玉溪市居民家庭经济状况核对中心</v>
      </c>
      <c r="B116" s="162" t="s">
        <v>331</v>
      </c>
      <c r="C116" s="162" t="s">
        <v>196</v>
      </c>
      <c r="D116" s="162" t="s">
        <v>96</v>
      </c>
      <c r="E116" s="162" t="s">
        <v>330</v>
      </c>
      <c r="F116" s="162" t="s">
        <v>197</v>
      </c>
      <c r="G116" s="162" t="s">
        <v>198</v>
      </c>
      <c r="H116" s="163">
        <v>4776.71</v>
      </c>
      <c r="I116" s="66">
        <v>4776.71</v>
      </c>
      <c r="J116" s="66">
        <v>1194.18</v>
      </c>
      <c r="K116" s="162"/>
      <c r="L116" s="66">
        <v>3582.53</v>
      </c>
      <c r="M116" s="162"/>
      <c r="N116" s="66"/>
      <c r="O116" s="66"/>
      <c r="P116" s="162"/>
      <c r="Q116" s="66"/>
      <c r="R116" s="66"/>
      <c r="S116" s="66"/>
      <c r="T116" s="66"/>
      <c r="U116" s="66"/>
      <c r="V116" s="66"/>
      <c r="W116" s="66"/>
    </row>
    <row r="117" ht="20.25" customHeight="1" spans="1:23">
      <c r="A117" s="162" t="str">
        <f t="shared" si="3"/>
        <v>       玉溪市居民家庭经济状况核对中心</v>
      </c>
      <c r="B117" s="162" t="s">
        <v>331</v>
      </c>
      <c r="C117" s="162" t="s">
        <v>196</v>
      </c>
      <c r="D117" s="162" t="s">
        <v>100</v>
      </c>
      <c r="E117" s="162" t="s">
        <v>199</v>
      </c>
      <c r="F117" s="162" t="s">
        <v>200</v>
      </c>
      <c r="G117" s="162" t="s">
        <v>201</v>
      </c>
      <c r="H117" s="163">
        <v>105400.32</v>
      </c>
      <c r="I117" s="66">
        <v>105400.32</v>
      </c>
      <c r="J117" s="66">
        <v>26350.08</v>
      </c>
      <c r="K117" s="162"/>
      <c r="L117" s="66">
        <v>79050.24</v>
      </c>
      <c r="M117" s="162"/>
      <c r="N117" s="66"/>
      <c r="O117" s="66"/>
      <c r="P117" s="162"/>
      <c r="Q117" s="66"/>
      <c r="R117" s="66"/>
      <c r="S117" s="66"/>
      <c r="T117" s="66"/>
      <c r="U117" s="66"/>
      <c r="V117" s="66"/>
      <c r="W117" s="66"/>
    </row>
    <row r="118" ht="20.25" customHeight="1" spans="1:23">
      <c r="A118" s="162" t="str">
        <f t="shared" si="3"/>
        <v>       玉溪市居民家庭经济状况核对中心</v>
      </c>
      <c r="B118" s="162" t="s">
        <v>331</v>
      </c>
      <c r="C118" s="162" t="s">
        <v>196</v>
      </c>
      <c r="D118" s="162" t="s">
        <v>124</v>
      </c>
      <c r="E118" s="162" t="s">
        <v>299</v>
      </c>
      <c r="F118" s="162" t="s">
        <v>203</v>
      </c>
      <c r="G118" s="162" t="s">
        <v>204</v>
      </c>
      <c r="H118" s="163">
        <v>54676.42</v>
      </c>
      <c r="I118" s="66">
        <v>54676.42</v>
      </c>
      <c r="J118" s="66">
        <v>13669.11</v>
      </c>
      <c r="K118" s="162"/>
      <c r="L118" s="66">
        <v>41007.31</v>
      </c>
      <c r="M118" s="162"/>
      <c r="N118" s="66"/>
      <c r="O118" s="66"/>
      <c r="P118" s="162"/>
      <c r="Q118" s="66"/>
      <c r="R118" s="66"/>
      <c r="S118" s="66"/>
      <c r="T118" s="66"/>
      <c r="U118" s="66"/>
      <c r="V118" s="66"/>
      <c r="W118" s="66"/>
    </row>
    <row r="119" ht="20.25" customHeight="1" spans="1:23">
      <c r="A119" s="162" t="str">
        <f t="shared" si="3"/>
        <v>       玉溪市居民家庭经济状况核对中心</v>
      </c>
      <c r="B119" s="162" t="s">
        <v>331</v>
      </c>
      <c r="C119" s="162" t="s">
        <v>196</v>
      </c>
      <c r="D119" s="162" t="s">
        <v>125</v>
      </c>
      <c r="E119" s="162" t="s">
        <v>207</v>
      </c>
      <c r="F119" s="162" t="s">
        <v>208</v>
      </c>
      <c r="G119" s="162" t="s">
        <v>209</v>
      </c>
      <c r="H119" s="163">
        <v>32937.6</v>
      </c>
      <c r="I119" s="66">
        <v>32937.6</v>
      </c>
      <c r="J119" s="66">
        <v>8234.4</v>
      </c>
      <c r="K119" s="162"/>
      <c r="L119" s="66">
        <v>24703.2</v>
      </c>
      <c r="M119" s="162"/>
      <c r="N119" s="66"/>
      <c r="O119" s="66"/>
      <c r="P119" s="162"/>
      <c r="Q119" s="66"/>
      <c r="R119" s="66"/>
      <c r="S119" s="66"/>
      <c r="T119" s="66"/>
      <c r="U119" s="66"/>
      <c r="V119" s="66"/>
      <c r="W119" s="66"/>
    </row>
    <row r="120" ht="20.25" customHeight="1" spans="1:23">
      <c r="A120" s="162" t="str">
        <f t="shared" si="3"/>
        <v>       玉溪市居民家庭经济状况核对中心</v>
      </c>
      <c r="B120" s="162" t="s">
        <v>331</v>
      </c>
      <c r="C120" s="162" t="s">
        <v>196</v>
      </c>
      <c r="D120" s="162" t="s">
        <v>126</v>
      </c>
      <c r="E120" s="162" t="s">
        <v>210</v>
      </c>
      <c r="F120" s="162" t="s">
        <v>197</v>
      </c>
      <c r="G120" s="162" t="s">
        <v>198</v>
      </c>
      <c r="H120" s="163">
        <v>5452.88</v>
      </c>
      <c r="I120" s="66">
        <v>5452.88</v>
      </c>
      <c r="J120" s="66">
        <v>3427.22</v>
      </c>
      <c r="K120" s="162"/>
      <c r="L120" s="66">
        <v>2025.66</v>
      </c>
      <c r="M120" s="162"/>
      <c r="N120" s="66"/>
      <c r="O120" s="66"/>
      <c r="P120" s="162"/>
      <c r="Q120" s="66"/>
      <c r="R120" s="66"/>
      <c r="S120" s="66"/>
      <c r="T120" s="66"/>
      <c r="U120" s="66"/>
      <c r="V120" s="66"/>
      <c r="W120" s="66"/>
    </row>
    <row r="121" ht="20.25" customHeight="1" spans="1:23">
      <c r="A121" s="162" t="str">
        <f t="shared" si="3"/>
        <v>       玉溪市居民家庭经济状况核对中心</v>
      </c>
      <c r="B121" s="162" t="s">
        <v>332</v>
      </c>
      <c r="C121" s="162" t="s">
        <v>212</v>
      </c>
      <c r="D121" s="162" t="s">
        <v>129</v>
      </c>
      <c r="E121" s="162" t="s">
        <v>212</v>
      </c>
      <c r="F121" s="162" t="s">
        <v>213</v>
      </c>
      <c r="G121" s="162" t="s">
        <v>212</v>
      </c>
      <c r="H121" s="163">
        <v>119556</v>
      </c>
      <c r="I121" s="66">
        <v>119556</v>
      </c>
      <c r="J121" s="66">
        <v>29889</v>
      </c>
      <c r="K121" s="162"/>
      <c r="L121" s="66">
        <v>89667</v>
      </c>
      <c r="M121" s="162"/>
      <c r="N121" s="66"/>
      <c r="O121" s="66"/>
      <c r="P121" s="162"/>
      <c r="Q121" s="66"/>
      <c r="R121" s="66"/>
      <c r="S121" s="66"/>
      <c r="T121" s="66"/>
      <c r="U121" s="66"/>
      <c r="V121" s="66"/>
      <c r="W121" s="66"/>
    </row>
    <row r="122" ht="20.25" customHeight="1" spans="1:23">
      <c r="A122" s="162" t="str">
        <f t="shared" si="3"/>
        <v>       玉溪市居民家庭经济状况核对中心</v>
      </c>
      <c r="B122" s="162" t="s">
        <v>333</v>
      </c>
      <c r="C122" s="162" t="s">
        <v>234</v>
      </c>
      <c r="D122" s="162" t="s">
        <v>96</v>
      </c>
      <c r="E122" s="162" t="s">
        <v>330</v>
      </c>
      <c r="F122" s="162" t="s">
        <v>235</v>
      </c>
      <c r="G122" s="162" t="s">
        <v>234</v>
      </c>
      <c r="H122" s="163">
        <v>13486.08</v>
      </c>
      <c r="I122" s="66">
        <v>13486.08</v>
      </c>
      <c r="J122" s="66"/>
      <c r="K122" s="162"/>
      <c r="L122" s="66">
        <v>13486.08</v>
      </c>
      <c r="M122" s="162"/>
      <c r="N122" s="66"/>
      <c r="O122" s="66"/>
      <c r="P122" s="162"/>
      <c r="Q122" s="66"/>
      <c r="R122" s="66"/>
      <c r="S122" s="66"/>
      <c r="T122" s="66"/>
      <c r="U122" s="66"/>
      <c r="V122" s="66"/>
      <c r="W122" s="66"/>
    </row>
    <row r="123" ht="20.25" customHeight="1" spans="1:23">
      <c r="A123" s="162" t="str">
        <f t="shared" si="3"/>
        <v>       玉溪市居民家庭经济状况核对中心</v>
      </c>
      <c r="B123" s="162" t="s">
        <v>334</v>
      </c>
      <c r="C123" s="162" t="s">
        <v>237</v>
      </c>
      <c r="D123" s="162" t="s">
        <v>96</v>
      </c>
      <c r="E123" s="162" t="s">
        <v>330</v>
      </c>
      <c r="F123" s="162" t="s">
        <v>238</v>
      </c>
      <c r="G123" s="162" t="s">
        <v>239</v>
      </c>
      <c r="H123" s="163">
        <v>73000</v>
      </c>
      <c r="I123" s="66">
        <v>73000</v>
      </c>
      <c r="J123" s="66">
        <v>17108.75</v>
      </c>
      <c r="K123" s="162"/>
      <c r="L123" s="66">
        <v>55891.25</v>
      </c>
      <c r="M123" s="162"/>
      <c r="N123" s="66"/>
      <c r="O123" s="66"/>
      <c r="P123" s="162"/>
      <c r="Q123" s="66"/>
      <c r="R123" s="66"/>
      <c r="S123" s="66"/>
      <c r="T123" s="66"/>
      <c r="U123" s="66"/>
      <c r="V123" s="66"/>
      <c r="W123" s="66"/>
    </row>
    <row r="124" ht="20.25" customHeight="1" spans="1:23">
      <c r="A124" s="162" t="str">
        <f t="shared" si="3"/>
        <v>       玉溪市居民家庭经济状况核对中心</v>
      </c>
      <c r="B124" s="162" t="s">
        <v>334</v>
      </c>
      <c r="C124" s="162" t="s">
        <v>237</v>
      </c>
      <c r="D124" s="162" t="s">
        <v>96</v>
      </c>
      <c r="E124" s="162" t="s">
        <v>330</v>
      </c>
      <c r="F124" s="162" t="s">
        <v>246</v>
      </c>
      <c r="G124" s="162" t="s">
        <v>247</v>
      </c>
      <c r="H124" s="163">
        <v>10000</v>
      </c>
      <c r="I124" s="66">
        <v>10000</v>
      </c>
      <c r="J124" s="66">
        <v>2500</v>
      </c>
      <c r="K124" s="162"/>
      <c r="L124" s="66">
        <v>7500</v>
      </c>
      <c r="M124" s="162"/>
      <c r="N124" s="66"/>
      <c r="O124" s="66"/>
      <c r="P124" s="162"/>
      <c r="Q124" s="66"/>
      <c r="R124" s="66"/>
      <c r="S124" s="66"/>
      <c r="T124" s="66"/>
      <c r="U124" s="66"/>
      <c r="V124" s="66"/>
      <c r="W124" s="66"/>
    </row>
    <row r="125" ht="20.25" customHeight="1" spans="1:23">
      <c r="A125" s="162" t="str">
        <f t="shared" si="3"/>
        <v>       玉溪市居民家庭经济状况核对中心</v>
      </c>
      <c r="B125" s="162" t="s">
        <v>334</v>
      </c>
      <c r="C125" s="162" t="s">
        <v>237</v>
      </c>
      <c r="D125" s="162" t="s">
        <v>96</v>
      </c>
      <c r="E125" s="162" t="s">
        <v>330</v>
      </c>
      <c r="F125" s="162" t="s">
        <v>254</v>
      </c>
      <c r="G125" s="162" t="s">
        <v>255</v>
      </c>
      <c r="H125" s="163">
        <v>8000</v>
      </c>
      <c r="I125" s="66">
        <v>8000</v>
      </c>
      <c r="J125" s="66">
        <v>2000</v>
      </c>
      <c r="K125" s="162"/>
      <c r="L125" s="66">
        <v>6000</v>
      </c>
      <c r="M125" s="162"/>
      <c r="N125" s="66"/>
      <c r="O125" s="66"/>
      <c r="P125" s="162"/>
      <c r="Q125" s="66"/>
      <c r="R125" s="66"/>
      <c r="S125" s="66"/>
      <c r="T125" s="66"/>
      <c r="U125" s="66"/>
      <c r="V125" s="66"/>
      <c r="W125" s="66"/>
    </row>
    <row r="126" ht="20.25" customHeight="1" spans="1:23">
      <c r="A126" s="162" t="str">
        <f t="shared" si="3"/>
        <v>       玉溪市居民家庭经济状况核对中心</v>
      </c>
      <c r="B126" s="162" t="s">
        <v>335</v>
      </c>
      <c r="C126" s="162" t="s">
        <v>164</v>
      </c>
      <c r="D126" s="162" t="s">
        <v>96</v>
      </c>
      <c r="E126" s="162" t="s">
        <v>330</v>
      </c>
      <c r="F126" s="162" t="s">
        <v>259</v>
      </c>
      <c r="G126" s="162" t="s">
        <v>164</v>
      </c>
      <c r="H126" s="163">
        <v>1000</v>
      </c>
      <c r="I126" s="66">
        <v>1000</v>
      </c>
      <c r="J126" s="66"/>
      <c r="K126" s="162"/>
      <c r="L126" s="66">
        <v>1000</v>
      </c>
      <c r="M126" s="162"/>
      <c r="N126" s="66"/>
      <c r="O126" s="66"/>
      <c r="P126" s="162"/>
      <c r="Q126" s="66"/>
      <c r="R126" s="66"/>
      <c r="S126" s="66"/>
      <c r="T126" s="66"/>
      <c r="U126" s="66"/>
      <c r="V126" s="66"/>
      <c r="W126" s="66"/>
    </row>
    <row r="127" ht="20.25" customHeight="1" spans="1:23">
      <c r="A127" s="162" t="str">
        <f t="shared" si="3"/>
        <v>       玉溪市居民家庭经济状况核对中心</v>
      </c>
      <c r="B127" s="162" t="s">
        <v>336</v>
      </c>
      <c r="C127" s="162" t="s">
        <v>309</v>
      </c>
      <c r="D127" s="162" t="s">
        <v>96</v>
      </c>
      <c r="E127" s="162" t="s">
        <v>330</v>
      </c>
      <c r="F127" s="162" t="s">
        <v>296</v>
      </c>
      <c r="G127" s="162" t="s">
        <v>297</v>
      </c>
      <c r="H127" s="163">
        <v>395200</v>
      </c>
      <c r="I127" s="66">
        <v>395200</v>
      </c>
      <c r="J127" s="66">
        <v>395200</v>
      </c>
      <c r="K127" s="162"/>
      <c r="L127" s="66"/>
      <c r="M127" s="162"/>
      <c r="N127" s="66"/>
      <c r="O127" s="66"/>
      <c r="P127" s="162"/>
      <c r="Q127" s="66"/>
      <c r="R127" s="66"/>
      <c r="S127" s="66"/>
      <c r="T127" s="66"/>
      <c r="U127" s="66"/>
      <c r="V127" s="66"/>
      <c r="W127" s="66"/>
    </row>
    <row r="128" ht="20.25" customHeight="1" spans="1:23">
      <c r="A128" s="162" t="str">
        <f t="shared" si="3"/>
        <v>       玉溪市居民家庭经济状况核对中心</v>
      </c>
      <c r="B128" s="162" t="s">
        <v>337</v>
      </c>
      <c r="C128" s="162" t="s">
        <v>311</v>
      </c>
      <c r="D128" s="162" t="s">
        <v>96</v>
      </c>
      <c r="E128" s="162" t="s">
        <v>330</v>
      </c>
      <c r="F128" s="162" t="s">
        <v>296</v>
      </c>
      <c r="G128" s="162" t="s">
        <v>297</v>
      </c>
      <c r="H128" s="163">
        <v>200000</v>
      </c>
      <c r="I128" s="66">
        <v>200000</v>
      </c>
      <c r="J128" s="66"/>
      <c r="K128" s="162"/>
      <c r="L128" s="66">
        <v>200000</v>
      </c>
      <c r="M128" s="162"/>
      <c r="N128" s="66"/>
      <c r="O128" s="66"/>
      <c r="P128" s="162"/>
      <c r="Q128" s="66"/>
      <c r="R128" s="66"/>
      <c r="S128" s="66"/>
      <c r="T128" s="66"/>
      <c r="U128" s="66"/>
      <c r="V128" s="66"/>
      <c r="W128" s="66"/>
    </row>
    <row r="129" ht="20.25" customHeight="1" spans="1:23">
      <c r="A129" s="167" t="s">
        <v>67</v>
      </c>
      <c r="B129" s="162"/>
      <c r="C129" s="162"/>
      <c r="D129" s="162"/>
      <c r="E129" s="162"/>
      <c r="F129" s="162"/>
      <c r="G129" s="162"/>
      <c r="H129" s="163">
        <v>1064381.28</v>
      </c>
      <c r="I129" s="66">
        <v>1064381.28</v>
      </c>
      <c r="J129" s="66">
        <v>497397.04</v>
      </c>
      <c r="K129" s="162"/>
      <c r="L129" s="66">
        <v>566984.24</v>
      </c>
      <c r="M129" s="162"/>
      <c r="N129" s="66"/>
      <c r="O129" s="66"/>
      <c r="P129" s="162"/>
      <c r="Q129" s="66"/>
      <c r="R129" s="66"/>
      <c r="S129" s="66"/>
      <c r="T129" s="66"/>
      <c r="U129" s="66"/>
      <c r="V129" s="66"/>
      <c r="W129" s="66"/>
    </row>
    <row r="130" ht="20.25" customHeight="1" spans="1:23">
      <c r="A130" s="162" t="str">
        <f t="shared" ref="A130:A148" si="4">"       "&amp;"玉溪市社会组织服务中心"</f>
        <v>       玉溪市社会组织服务中心</v>
      </c>
      <c r="B130" s="162" t="s">
        <v>338</v>
      </c>
      <c r="C130" s="162" t="s">
        <v>294</v>
      </c>
      <c r="D130" s="162" t="s">
        <v>94</v>
      </c>
      <c r="E130" s="162" t="s">
        <v>339</v>
      </c>
      <c r="F130" s="162" t="s">
        <v>190</v>
      </c>
      <c r="G130" s="162" t="s">
        <v>191</v>
      </c>
      <c r="H130" s="163">
        <v>199020</v>
      </c>
      <c r="I130" s="66">
        <v>199020</v>
      </c>
      <c r="J130" s="66">
        <v>87071.25</v>
      </c>
      <c r="K130" s="162"/>
      <c r="L130" s="66">
        <v>111948.75</v>
      </c>
      <c r="M130" s="162"/>
      <c r="N130" s="66"/>
      <c r="O130" s="66"/>
      <c r="P130" s="162"/>
      <c r="Q130" s="66"/>
      <c r="R130" s="66"/>
      <c r="S130" s="66"/>
      <c r="T130" s="66"/>
      <c r="U130" s="66"/>
      <c r="V130" s="66"/>
      <c r="W130" s="66"/>
    </row>
    <row r="131" ht="20.25" customHeight="1" spans="1:23">
      <c r="A131" s="162" t="str">
        <f t="shared" si="4"/>
        <v>       玉溪市社会组织服务中心</v>
      </c>
      <c r="B131" s="162" t="s">
        <v>338</v>
      </c>
      <c r="C131" s="162" t="s">
        <v>294</v>
      </c>
      <c r="D131" s="162" t="s">
        <v>94</v>
      </c>
      <c r="E131" s="162" t="s">
        <v>339</v>
      </c>
      <c r="F131" s="162" t="s">
        <v>296</v>
      </c>
      <c r="G131" s="162" t="s">
        <v>297</v>
      </c>
      <c r="H131" s="163">
        <v>92280</v>
      </c>
      <c r="I131" s="66">
        <v>92280</v>
      </c>
      <c r="J131" s="66">
        <v>40372.5</v>
      </c>
      <c r="K131" s="162"/>
      <c r="L131" s="66">
        <v>51907.5</v>
      </c>
      <c r="M131" s="162"/>
      <c r="N131" s="66"/>
      <c r="O131" s="66"/>
      <c r="P131" s="162"/>
      <c r="Q131" s="66"/>
      <c r="R131" s="66"/>
      <c r="S131" s="66"/>
      <c r="T131" s="66"/>
      <c r="U131" s="66"/>
      <c r="V131" s="66"/>
      <c r="W131" s="66"/>
    </row>
    <row r="132" ht="20.25" customHeight="1" spans="1:23">
      <c r="A132" s="162" t="str">
        <f t="shared" si="4"/>
        <v>       玉溪市社会组织服务中心</v>
      </c>
      <c r="B132" s="162" t="s">
        <v>338</v>
      </c>
      <c r="C132" s="162" t="s">
        <v>294</v>
      </c>
      <c r="D132" s="162" t="s">
        <v>130</v>
      </c>
      <c r="E132" s="162" t="s">
        <v>194</v>
      </c>
      <c r="F132" s="162" t="s">
        <v>192</v>
      </c>
      <c r="G132" s="162" t="s">
        <v>193</v>
      </c>
      <c r="H132" s="163">
        <v>10932</v>
      </c>
      <c r="I132" s="66">
        <v>10932</v>
      </c>
      <c r="J132" s="66"/>
      <c r="K132" s="162"/>
      <c r="L132" s="66">
        <v>10932</v>
      </c>
      <c r="M132" s="162"/>
      <c r="N132" s="66"/>
      <c r="O132" s="66"/>
      <c r="P132" s="162"/>
      <c r="Q132" s="66"/>
      <c r="R132" s="66"/>
      <c r="S132" s="66"/>
      <c r="T132" s="66"/>
      <c r="U132" s="66"/>
      <c r="V132" s="66"/>
      <c r="W132" s="66"/>
    </row>
    <row r="133" ht="20.25" customHeight="1" spans="1:23">
      <c r="A133" s="162" t="str">
        <f t="shared" si="4"/>
        <v>       玉溪市社会组织服务中心</v>
      </c>
      <c r="B133" s="162" t="s">
        <v>340</v>
      </c>
      <c r="C133" s="162" t="s">
        <v>196</v>
      </c>
      <c r="D133" s="162" t="s">
        <v>94</v>
      </c>
      <c r="E133" s="162" t="s">
        <v>339</v>
      </c>
      <c r="F133" s="162" t="s">
        <v>197</v>
      </c>
      <c r="G133" s="162" t="s">
        <v>198</v>
      </c>
      <c r="H133" s="163">
        <v>3474.16</v>
      </c>
      <c r="I133" s="66">
        <v>3474.16</v>
      </c>
      <c r="J133" s="66">
        <v>868.54</v>
      </c>
      <c r="K133" s="162"/>
      <c r="L133" s="66">
        <v>2605.62</v>
      </c>
      <c r="M133" s="162"/>
      <c r="N133" s="66"/>
      <c r="O133" s="66"/>
      <c r="P133" s="162"/>
      <c r="Q133" s="66"/>
      <c r="R133" s="66"/>
      <c r="S133" s="66"/>
      <c r="T133" s="66"/>
      <c r="U133" s="66"/>
      <c r="V133" s="66"/>
      <c r="W133" s="66"/>
    </row>
    <row r="134" ht="20.25" customHeight="1" spans="1:23">
      <c r="A134" s="162" t="str">
        <f t="shared" si="4"/>
        <v>       玉溪市社会组织服务中心</v>
      </c>
      <c r="B134" s="162" t="s">
        <v>340</v>
      </c>
      <c r="C134" s="162" t="s">
        <v>196</v>
      </c>
      <c r="D134" s="162" t="s">
        <v>100</v>
      </c>
      <c r="E134" s="162" t="s">
        <v>199</v>
      </c>
      <c r="F134" s="162" t="s">
        <v>200</v>
      </c>
      <c r="G134" s="162" t="s">
        <v>201</v>
      </c>
      <c r="H134" s="163">
        <v>76755.84</v>
      </c>
      <c r="I134" s="66">
        <v>76755.84</v>
      </c>
      <c r="J134" s="66">
        <v>19188.96</v>
      </c>
      <c r="K134" s="162"/>
      <c r="L134" s="66">
        <v>57566.88</v>
      </c>
      <c r="M134" s="162"/>
      <c r="N134" s="66"/>
      <c r="O134" s="66"/>
      <c r="P134" s="162"/>
      <c r="Q134" s="66"/>
      <c r="R134" s="66"/>
      <c r="S134" s="66"/>
      <c r="T134" s="66"/>
      <c r="U134" s="66"/>
      <c r="V134" s="66"/>
      <c r="W134" s="66"/>
    </row>
    <row r="135" ht="20.25" customHeight="1" spans="1:23">
      <c r="A135" s="162" t="str">
        <f t="shared" si="4"/>
        <v>       玉溪市社会组织服务中心</v>
      </c>
      <c r="B135" s="162" t="s">
        <v>340</v>
      </c>
      <c r="C135" s="162" t="s">
        <v>196</v>
      </c>
      <c r="D135" s="162" t="s">
        <v>124</v>
      </c>
      <c r="E135" s="162" t="s">
        <v>299</v>
      </c>
      <c r="F135" s="162" t="s">
        <v>203</v>
      </c>
      <c r="G135" s="162" t="s">
        <v>204</v>
      </c>
      <c r="H135" s="163">
        <v>39817.09</v>
      </c>
      <c r="I135" s="66">
        <v>39817.09</v>
      </c>
      <c r="J135" s="66">
        <v>9954.27</v>
      </c>
      <c r="K135" s="162"/>
      <c r="L135" s="66">
        <v>29862.82</v>
      </c>
      <c r="M135" s="162"/>
      <c r="N135" s="66"/>
      <c r="O135" s="66"/>
      <c r="P135" s="162"/>
      <c r="Q135" s="66"/>
      <c r="R135" s="66"/>
      <c r="S135" s="66"/>
      <c r="T135" s="66"/>
      <c r="U135" s="66"/>
      <c r="V135" s="66"/>
      <c r="W135" s="66"/>
    </row>
    <row r="136" ht="20.25" customHeight="1" spans="1:23">
      <c r="A136" s="162" t="str">
        <f t="shared" si="4"/>
        <v>       玉溪市社会组织服务中心</v>
      </c>
      <c r="B136" s="162" t="s">
        <v>340</v>
      </c>
      <c r="C136" s="162" t="s">
        <v>196</v>
      </c>
      <c r="D136" s="162" t="s">
        <v>125</v>
      </c>
      <c r="E136" s="162" t="s">
        <v>207</v>
      </c>
      <c r="F136" s="162" t="s">
        <v>208</v>
      </c>
      <c r="G136" s="162" t="s">
        <v>209</v>
      </c>
      <c r="H136" s="163">
        <v>23986.2</v>
      </c>
      <c r="I136" s="66">
        <v>23986.2</v>
      </c>
      <c r="J136" s="66">
        <v>5996.55</v>
      </c>
      <c r="K136" s="162"/>
      <c r="L136" s="66">
        <v>17989.65</v>
      </c>
      <c r="M136" s="162"/>
      <c r="N136" s="66"/>
      <c r="O136" s="66"/>
      <c r="P136" s="162"/>
      <c r="Q136" s="66"/>
      <c r="R136" s="66"/>
      <c r="S136" s="66"/>
      <c r="T136" s="66"/>
      <c r="U136" s="66"/>
      <c r="V136" s="66"/>
      <c r="W136" s="66"/>
    </row>
    <row r="137" ht="20.25" customHeight="1" spans="1:23">
      <c r="A137" s="162" t="str">
        <f t="shared" si="4"/>
        <v>       玉溪市社会组织服务中心</v>
      </c>
      <c r="B137" s="162" t="s">
        <v>340</v>
      </c>
      <c r="C137" s="162" t="s">
        <v>196</v>
      </c>
      <c r="D137" s="162" t="s">
        <v>126</v>
      </c>
      <c r="E137" s="162" t="s">
        <v>210</v>
      </c>
      <c r="F137" s="162" t="s">
        <v>197</v>
      </c>
      <c r="G137" s="162" t="s">
        <v>198</v>
      </c>
      <c r="H137" s="163">
        <v>4030.87</v>
      </c>
      <c r="I137" s="66">
        <v>4030.87</v>
      </c>
      <c r="J137" s="66">
        <v>2555.72</v>
      </c>
      <c r="K137" s="162"/>
      <c r="L137" s="66">
        <v>1475.15</v>
      </c>
      <c r="M137" s="162"/>
      <c r="N137" s="66"/>
      <c r="O137" s="66"/>
      <c r="P137" s="162"/>
      <c r="Q137" s="66"/>
      <c r="R137" s="66"/>
      <c r="S137" s="66"/>
      <c r="T137" s="66"/>
      <c r="U137" s="66"/>
      <c r="V137" s="66"/>
      <c r="W137" s="66"/>
    </row>
    <row r="138" ht="20.25" customHeight="1" spans="1:23">
      <c r="A138" s="162" t="str">
        <f t="shared" si="4"/>
        <v>       玉溪市社会组织服务中心</v>
      </c>
      <c r="B138" s="162" t="s">
        <v>341</v>
      </c>
      <c r="C138" s="162" t="s">
        <v>212</v>
      </c>
      <c r="D138" s="162" t="s">
        <v>129</v>
      </c>
      <c r="E138" s="162" t="s">
        <v>212</v>
      </c>
      <c r="F138" s="162" t="s">
        <v>213</v>
      </c>
      <c r="G138" s="162" t="s">
        <v>212</v>
      </c>
      <c r="H138" s="163">
        <v>88872</v>
      </c>
      <c r="I138" s="66">
        <v>88872</v>
      </c>
      <c r="J138" s="66">
        <v>22218</v>
      </c>
      <c r="K138" s="162"/>
      <c r="L138" s="66">
        <v>66654</v>
      </c>
      <c r="M138" s="162"/>
      <c r="N138" s="66"/>
      <c r="O138" s="66"/>
      <c r="P138" s="162"/>
      <c r="Q138" s="66"/>
      <c r="R138" s="66"/>
      <c r="S138" s="66"/>
      <c r="T138" s="66"/>
      <c r="U138" s="66"/>
      <c r="V138" s="66"/>
      <c r="W138" s="66"/>
    </row>
    <row r="139" ht="20.25" customHeight="1" spans="1:23">
      <c r="A139" s="162" t="str">
        <f t="shared" si="4"/>
        <v>       玉溪市社会组织服务中心</v>
      </c>
      <c r="B139" s="162" t="s">
        <v>342</v>
      </c>
      <c r="C139" s="162" t="s">
        <v>234</v>
      </c>
      <c r="D139" s="162" t="s">
        <v>94</v>
      </c>
      <c r="E139" s="162" t="s">
        <v>339</v>
      </c>
      <c r="F139" s="162" t="s">
        <v>235</v>
      </c>
      <c r="G139" s="162" t="s">
        <v>234</v>
      </c>
      <c r="H139" s="163">
        <v>9813.12</v>
      </c>
      <c r="I139" s="66">
        <v>9813.12</v>
      </c>
      <c r="J139" s="66"/>
      <c r="K139" s="162"/>
      <c r="L139" s="66">
        <v>9813.12</v>
      </c>
      <c r="M139" s="162"/>
      <c r="N139" s="66"/>
      <c r="O139" s="66"/>
      <c r="P139" s="162"/>
      <c r="Q139" s="66"/>
      <c r="R139" s="66"/>
      <c r="S139" s="66"/>
      <c r="T139" s="66"/>
      <c r="U139" s="66"/>
      <c r="V139" s="66"/>
      <c r="W139" s="66"/>
    </row>
    <row r="140" ht="20.25" customHeight="1" spans="1:23">
      <c r="A140" s="162" t="str">
        <f t="shared" si="4"/>
        <v>       玉溪市社会组织服务中心</v>
      </c>
      <c r="B140" s="162" t="s">
        <v>343</v>
      </c>
      <c r="C140" s="162" t="s">
        <v>237</v>
      </c>
      <c r="D140" s="162" t="s">
        <v>94</v>
      </c>
      <c r="E140" s="162" t="s">
        <v>339</v>
      </c>
      <c r="F140" s="162" t="s">
        <v>238</v>
      </c>
      <c r="G140" s="162" t="s">
        <v>239</v>
      </c>
      <c r="H140" s="163">
        <v>33000</v>
      </c>
      <c r="I140" s="66">
        <v>33000</v>
      </c>
      <c r="J140" s="66">
        <v>6771.25</v>
      </c>
      <c r="K140" s="162"/>
      <c r="L140" s="66">
        <v>26228.75</v>
      </c>
      <c r="M140" s="162"/>
      <c r="N140" s="66"/>
      <c r="O140" s="66"/>
      <c r="P140" s="162"/>
      <c r="Q140" s="66"/>
      <c r="R140" s="66"/>
      <c r="S140" s="66"/>
      <c r="T140" s="66"/>
      <c r="U140" s="66"/>
      <c r="V140" s="66"/>
      <c r="W140" s="66"/>
    </row>
    <row r="141" ht="20.25" customHeight="1" spans="1:23">
      <c r="A141" s="162" t="str">
        <f t="shared" si="4"/>
        <v>       玉溪市社会组织服务中心</v>
      </c>
      <c r="B141" s="162" t="s">
        <v>343</v>
      </c>
      <c r="C141" s="162" t="s">
        <v>237</v>
      </c>
      <c r="D141" s="162" t="s">
        <v>94</v>
      </c>
      <c r="E141" s="162" t="s">
        <v>339</v>
      </c>
      <c r="F141" s="162" t="s">
        <v>246</v>
      </c>
      <c r="G141" s="162" t="s">
        <v>247</v>
      </c>
      <c r="H141" s="163">
        <v>10000</v>
      </c>
      <c r="I141" s="66">
        <v>10000</v>
      </c>
      <c r="J141" s="66">
        <v>2500</v>
      </c>
      <c r="K141" s="162"/>
      <c r="L141" s="66">
        <v>7500</v>
      </c>
      <c r="M141" s="162"/>
      <c r="N141" s="66"/>
      <c r="O141" s="66"/>
      <c r="P141" s="162"/>
      <c r="Q141" s="66"/>
      <c r="R141" s="66"/>
      <c r="S141" s="66"/>
      <c r="T141" s="66"/>
      <c r="U141" s="66"/>
      <c r="V141" s="66"/>
      <c r="W141" s="66"/>
    </row>
    <row r="142" ht="20.25" customHeight="1" spans="1:23">
      <c r="A142" s="162" t="str">
        <f t="shared" si="4"/>
        <v>       玉溪市社会组织服务中心</v>
      </c>
      <c r="B142" s="162" t="s">
        <v>343</v>
      </c>
      <c r="C142" s="162" t="s">
        <v>237</v>
      </c>
      <c r="D142" s="162" t="s">
        <v>94</v>
      </c>
      <c r="E142" s="162" t="s">
        <v>339</v>
      </c>
      <c r="F142" s="162" t="s">
        <v>265</v>
      </c>
      <c r="G142" s="162" t="s">
        <v>266</v>
      </c>
      <c r="H142" s="163">
        <v>6000</v>
      </c>
      <c r="I142" s="66">
        <v>6000</v>
      </c>
      <c r="J142" s="66">
        <v>1500</v>
      </c>
      <c r="K142" s="162"/>
      <c r="L142" s="66">
        <v>4500</v>
      </c>
      <c r="M142" s="162"/>
      <c r="N142" s="66"/>
      <c r="O142" s="66"/>
      <c r="P142" s="162"/>
      <c r="Q142" s="66"/>
      <c r="R142" s="66"/>
      <c r="S142" s="66"/>
      <c r="T142" s="66"/>
      <c r="U142" s="66"/>
      <c r="V142" s="66"/>
      <c r="W142" s="66"/>
    </row>
    <row r="143" ht="20.25" customHeight="1" spans="1:23">
      <c r="A143" s="162" t="str">
        <f t="shared" si="4"/>
        <v>       玉溪市社会组织服务中心</v>
      </c>
      <c r="B143" s="162" t="s">
        <v>343</v>
      </c>
      <c r="C143" s="162" t="s">
        <v>237</v>
      </c>
      <c r="D143" s="162" t="s">
        <v>94</v>
      </c>
      <c r="E143" s="162" t="s">
        <v>339</v>
      </c>
      <c r="F143" s="162" t="s">
        <v>254</v>
      </c>
      <c r="G143" s="162" t="s">
        <v>255</v>
      </c>
      <c r="H143" s="163">
        <v>6000</v>
      </c>
      <c r="I143" s="66">
        <v>6000</v>
      </c>
      <c r="J143" s="66">
        <v>1500</v>
      </c>
      <c r="K143" s="162"/>
      <c r="L143" s="66">
        <v>4500</v>
      </c>
      <c r="M143" s="162"/>
      <c r="N143" s="66"/>
      <c r="O143" s="66"/>
      <c r="P143" s="162"/>
      <c r="Q143" s="66"/>
      <c r="R143" s="66"/>
      <c r="S143" s="66"/>
      <c r="T143" s="66"/>
      <c r="U143" s="66"/>
      <c r="V143" s="66"/>
      <c r="W143" s="66"/>
    </row>
    <row r="144" ht="20.25" customHeight="1" spans="1:23">
      <c r="A144" s="162" t="str">
        <f t="shared" si="4"/>
        <v>       玉溪市社会组织服务中心</v>
      </c>
      <c r="B144" s="162" t="s">
        <v>343</v>
      </c>
      <c r="C144" s="162" t="s">
        <v>237</v>
      </c>
      <c r="D144" s="162" t="s">
        <v>94</v>
      </c>
      <c r="E144" s="162" t="s">
        <v>339</v>
      </c>
      <c r="F144" s="162" t="s">
        <v>231</v>
      </c>
      <c r="G144" s="162" t="s">
        <v>232</v>
      </c>
      <c r="H144" s="163">
        <v>2000</v>
      </c>
      <c r="I144" s="66">
        <v>2000</v>
      </c>
      <c r="J144" s="66">
        <v>500</v>
      </c>
      <c r="K144" s="162"/>
      <c r="L144" s="66">
        <v>1500</v>
      </c>
      <c r="M144" s="162"/>
      <c r="N144" s="66"/>
      <c r="O144" s="66"/>
      <c r="P144" s="162"/>
      <c r="Q144" s="66"/>
      <c r="R144" s="66"/>
      <c r="S144" s="66"/>
      <c r="T144" s="66"/>
      <c r="U144" s="66"/>
      <c r="V144" s="66"/>
      <c r="W144" s="66"/>
    </row>
    <row r="145" ht="20.25" customHeight="1" spans="1:23">
      <c r="A145" s="162" t="str">
        <f t="shared" si="4"/>
        <v>       玉溪市社会组织服务中心</v>
      </c>
      <c r="B145" s="162" t="s">
        <v>344</v>
      </c>
      <c r="C145" s="162" t="s">
        <v>164</v>
      </c>
      <c r="D145" s="162" t="s">
        <v>94</v>
      </c>
      <c r="E145" s="162" t="s">
        <v>339</v>
      </c>
      <c r="F145" s="162" t="s">
        <v>259</v>
      </c>
      <c r="G145" s="162" t="s">
        <v>164</v>
      </c>
      <c r="H145" s="163">
        <v>2000</v>
      </c>
      <c r="I145" s="66">
        <v>2000</v>
      </c>
      <c r="J145" s="66"/>
      <c r="K145" s="162"/>
      <c r="L145" s="66">
        <v>2000</v>
      </c>
      <c r="M145" s="162"/>
      <c r="N145" s="66"/>
      <c r="O145" s="66"/>
      <c r="P145" s="162"/>
      <c r="Q145" s="66"/>
      <c r="R145" s="66"/>
      <c r="S145" s="66"/>
      <c r="T145" s="66"/>
      <c r="U145" s="66"/>
      <c r="V145" s="66"/>
      <c r="W145" s="66"/>
    </row>
    <row r="146" ht="20.25" customHeight="1" spans="1:23">
      <c r="A146" s="162" t="str">
        <f t="shared" si="4"/>
        <v>       玉溪市社会组织服务中心</v>
      </c>
      <c r="B146" s="162" t="s">
        <v>345</v>
      </c>
      <c r="C146" s="162" t="s">
        <v>309</v>
      </c>
      <c r="D146" s="162" t="s">
        <v>94</v>
      </c>
      <c r="E146" s="162" t="s">
        <v>339</v>
      </c>
      <c r="F146" s="162" t="s">
        <v>296</v>
      </c>
      <c r="G146" s="162" t="s">
        <v>297</v>
      </c>
      <c r="H146" s="163">
        <v>296400</v>
      </c>
      <c r="I146" s="66">
        <v>296400</v>
      </c>
      <c r="J146" s="66">
        <v>296400</v>
      </c>
      <c r="K146" s="162"/>
      <c r="L146" s="66"/>
      <c r="M146" s="162"/>
      <c r="N146" s="66"/>
      <c r="O146" s="66"/>
      <c r="P146" s="162"/>
      <c r="Q146" s="66"/>
      <c r="R146" s="66"/>
      <c r="S146" s="66"/>
      <c r="T146" s="66"/>
      <c r="U146" s="66"/>
      <c r="V146" s="66"/>
      <c r="W146" s="66"/>
    </row>
    <row r="147" ht="20.25" customHeight="1" spans="1:23">
      <c r="A147" s="162" t="str">
        <f t="shared" si="4"/>
        <v>       玉溪市社会组织服务中心</v>
      </c>
      <c r="B147" s="162" t="s">
        <v>346</v>
      </c>
      <c r="C147" s="162" t="s">
        <v>311</v>
      </c>
      <c r="D147" s="162" t="s">
        <v>94</v>
      </c>
      <c r="E147" s="162" t="s">
        <v>339</v>
      </c>
      <c r="F147" s="162" t="s">
        <v>296</v>
      </c>
      <c r="G147" s="162" t="s">
        <v>297</v>
      </c>
      <c r="H147" s="163">
        <v>150000</v>
      </c>
      <c r="I147" s="66">
        <v>150000</v>
      </c>
      <c r="J147" s="66"/>
      <c r="K147" s="162"/>
      <c r="L147" s="66">
        <v>150000</v>
      </c>
      <c r="M147" s="162"/>
      <c r="N147" s="66"/>
      <c r="O147" s="66"/>
      <c r="P147" s="162"/>
      <c r="Q147" s="66"/>
      <c r="R147" s="66"/>
      <c r="S147" s="66"/>
      <c r="T147" s="66"/>
      <c r="U147" s="66"/>
      <c r="V147" s="66"/>
      <c r="W147" s="66"/>
    </row>
    <row r="148" ht="20.25" customHeight="1" spans="1:23">
      <c r="A148" s="162" t="str">
        <f t="shared" si="4"/>
        <v>       玉溪市社会组织服务中心</v>
      </c>
      <c r="B148" s="162" t="s">
        <v>347</v>
      </c>
      <c r="C148" s="162" t="s">
        <v>348</v>
      </c>
      <c r="D148" s="162" t="s">
        <v>94</v>
      </c>
      <c r="E148" s="162" t="s">
        <v>339</v>
      </c>
      <c r="F148" s="162" t="s">
        <v>197</v>
      </c>
      <c r="G148" s="162" t="s">
        <v>198</v>
      </c>
      <c r="H148" s="163">
        <v>10000</v>
      </c>
      <c r="I148" s="66">
        <v>10000</v>
      </c>
      <c r="J148" s="66"/>
      <c r="K148" s="162"/>
      <c r="L148" s="66">
        <v>10000</v>
      </c>
      <c r="M148" s="162"/>
      <c r="N148" s="66"/>
      <c r="O148" s="66"/>
      <c r="P148" s="162"/>
      <c r="Q148" s="66"/>
      <c r="R148" s="66"/>
      <c r="S148" s="66"/>
      <c r="T148" s="66"/>
      <c r="U148" s="66"/>
      <c r="V148" s="66"/>
      <c r="W148" s="66"/>
    </row>
    <row r="149" ht="20.25" customHeight="1" spans="1:23">
      <c r="A149" s="160" t="s">
        <v>31</v>
      </c>
      <c r="B149" s="160"/>
      <c r="C149" s="160"/>
      <c r="D149" s="160"/>
      <c r="E149" s="160"/>
      <c r="F149" s="160"/>
      <c r="G149" s="160"/>
      <c r="H149" s="66">
        <v>22744123.38</v>
      </c>
      <c r="I149" s="66">
        <v>20644123.38</v>
      </c>
      <c r="J149" s="66">
        <v>8228899.47</v>
      </c>
      <c r="K149" s="66"/>
      <c r="L149" s="66">
        <v>12415223.91</v>
      </c>
      <c r="M149" s="66"/>
      <c r="N149" s="66"/>
      <c r="O149" s="66"/>
      <c r="P149" s="66"/>
      <c r="Q149" s="66"/>
      <c r="R149" s="66">
        <v>2100000</v>
      </c>
      <c r="S149" s="66">
        <v>2100000</v>
      </c>
      <c r="T149" s="66"/>
      <c r="U149" s="66"/>
      <c r="V149" s="66"/>
      <c r="W149" s="66"/>
    </row>
  </sheetData>
  <mergeCells count="17">
    <mergeCell ref="A1:W1"/>
    <mergeCell ref="A2:W2"/>
    <mergeCell ref="A3:V3"/>
    <mergeCell ref="H4:W4"/>
    <mergeCell ref="I5:M5"/>
    <mergeCell ref="N5:P5"/>
    <mergeCell ref="R5:W5"/>
    <mergeCell ref="A149:G149"/>
    <mergeCell ref="A4:A6"/>
    <mergeCell ref="B4:B6"/>
    <mergeCell ref="C4:C6"/>
    <mergeCell ref="D4:D6"/>
    <mergeCell ref="E4:E6"/>
    <mergeCell ref="F4:F6"/>
    <mergeCell ref="G4:G6"/>
    <mergeCell ref="H5:H6"/>
    <mergeCell ref="Q5:Q6"/>
  </mergeCells>
  <pageMargins left="0.751388888888889" right="0.751388888888889" top="1" bottom="1" header="0.5" footer="0.5"/>
  <pageSetup paperSize="1" scale="30"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9"/>
  <sheetViews>
    <sheetView showZeros="0" workbookViewId="0">
      <pane ySplit="1" topLeftCell="A44" activePane="bottomLeft" state="frozen"/>
      <selection/>
      <selection pane="bottomLeft" activeCell="C144" sqref="C144"/>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8"/>
      <c r="E1" s="150"/>
      <c r="F1" s="150"/>
      <c r="G1" s="150"/>
      <c r="H1" s="150"/>
      <c r="K1" s="138"/>
      <c r="N1" s="138"/>
      <c r="O1" s="138"/>
      <c r="P1" s="138"/>
      <c r="U1" s="155"/>
      <c r="W1" s="139" t="s">
        <v>349</v>
      </c>
    </row>
    <row r="2" ht="27.75" customHeight="1" spans="1:23">
      <c r="A2" s="34" t="s">
        <v>350</v>
      </c>
      <c r="B2" s="34"/>
      <c r="C2" s="34"/>
      <c r="D2" s="34"/>
      <c r="E2" s="34"/>
      <c r="F2" s="34"/>
      <c r="G2" s="34"/>
      <c r="H2" s="34"/>
      <c r="I2" s="34"/>
      <c r="J2" s="34"/>
      <c r="K2" s="34"/>
      <c r="L2" s="34"/>
      <c r="M2" s="34"/>
      <c r="N2" s="34"/>
      <c r="O2" s="34"/>
      <c r="P2" s="34"/>
      <c r="Q2" s="34"/>
      <c r="R2" s="34"/>
      <c r="S2" s="34"/>
      <c r="T2" s="34"/>
      <c r="U2" s="34"/>
      <c r="V2" s="34"/>
      <c r="W2" s="34"/>
    </row>
    <row r="3" ht="13.5" customHeight="1" spans="1:23">
      <c r="A3" s="6" t="s">
        <v>2</v>
      </c>
      <c r="B3" s="151" t="str">
        <f t="shared" ref="A3:B3" si="0">"单位名称："&amp;"玉溪市民政局"</f>
        <v>单位名称：玉溪市民政局</v>
      </c>
      <c r="C3" s="151"/>
      <c r="D3" s="151"/>
      <c r="E3" s="151"/>
      <c r="F3" s="151"/>
      <c r="G3" s="151"/>
      <c r="H3" s="151"/>
      <c r="I3" s="151"/>
      <c r="J3" s="8"/>
      <c r="K3" s="8"/>
      <c r="L3" s="8"/>
      <c r="M3" s="8"/>
      <c r="N3" s="8"/>
      <c r="O3" s="8"/>
      <c r="P3" s="8"/>
      <c r="Q3" s="8"/>
      <c r="U3" s="155"/>
      <c r="W3" s="142" t="s">
        <v>3</v>
      </c>
    </row>
    <row r="4" ht="21.75" customHeight="1" spans="1:23">
      <c r="A4" s="10" t="s">
        <v>351</v>
      </c>
      <c r="B4" s="10" t="s">
        <v>169</v>
      </c>
      <c r="C4" s="10" t="s">
        <v>170</v>
      </c>
      <c r="D4" s="10" t="s">
        <v>352</v>
      </c>
      <c r="E4" s="11" t="s">
        <v>171</v>
      </c>
      <c r="F4" s="11" t="s">
        <v>172</v>
      </c>
      <c r="G4" s="11" t="s">
        <v>173</v>
      </c>
      <c r="H4" s="11" t="s">
        <v>174</v>
      </c>
      <c r="I4" s="21" t="s">
        <v>31</v>
      </c>
      <c r="J4" s="21" t="s">
        <v>353</v>
      </c>
      <c r="K4" s="21"/>
      <c r="L4" s="21"/>
      <c r="M4" s="21"/>
      <c r="N4" s="21" t="s">
        <v>176</v>
      </c>
      <c r="O4" s="21"/>
      <c r="P4" s="21"/>
      <c r="Q4" s="11" t="s">
        <v>37</v>
      </c>
      <c r="R4" s="12" t="s">
        <v>354</v>
      </c>
      <c r="S4" s="13"/>
      <c r="T4" s="13"/>
      <c r="U4" s="13"/>
      <c r="V4" s="13"/>
      <c r="W4" s="14"/>
    </row>
    <row r="5" ht="21.75" customHeight="1" spans="1:23">
      <c r="A5" s="15"/>
      <c r="B5" s="15"/>
      <c r="C5" s="15"/>
      <c r="D5" s="15"/>
      <c r="E5" s="16"/>
      <c r="F5" s="16"/>
      <c r="G5" s="16"/>
      <c r="H5" s="16"/>
      <c r="I5" s="21"/>
      <c r="J5" s="154" t="s">
        <v>34</v>
      </c>
      <c r="K5" s="154"/>
      <c r="L5" s="154" t="s">
        <v>35</v>
      </c>
      <c r="M5" s="154" t="s">
        <v>36</v>
      </c>
      <c r="N5" s="11" t="s">
        <v>34</v>
      </c>
      <c r="O5" s="11" t="s">
        <v>35</v>
      </c>
      <c r="P5" s="11" t="s">
        <v>36</v>
      </c>
      <c r="Q5" s="16"/>
      <c r="R5" s="11" t="s">
        <v>33</v>
      </c>
      <c r="S5" s="11" t="s">
        <v>40</v>
      </c>
      <c r="T5" s="11" t="s">
        <v>182</v>
      </c>
      <c r="U5" s="11" t="s">
        <v>42</v>
      </c>
      <c r="V5" s="11" t="s">
        <v>43</v>
      </c>
      <c r="W5" s="11" t="s">
        <v>44</v>
      </c>
    </row>
    <row r="6" ht="40.5" customHeight="1" spans="1:23">
      <c r="A6" s="18"/>
      <c r="B6" s="18"/>
      <c r="C6" s="18"/>
      <c r="D6" s="18"/>
      <c r="E6" s="19"/>
      <c r="F6" s="19"/>
      <c r="G6" s="19"/>
      <c r="H6" s="19"/>
      <c r="I6" s="21"/>
      <c r="J6" s="154" t="s">
        <v>33</v>
      </c>
      <c r="K6" s="154" t="s">
        <v>355</v>
      </c>
      <c r="L6" s="154"/>
      <c r="M6" s="154"/>
      <c r="N6" s="19"/>
      <c r="O6" s="19"/>
      <c r="P6" s="19"/>
      <c r="Q6" s="19"/>
      <c r="R6" s="19"/>
      <c r="S6" s="19"/>
      <c r="T6" s="19"/>
      <c r="U6" s="20"/>
      <c r="V6" s="19"/>
      <c r="W6" s="19"/>
    </row>
    <row r="7" ht="15" customHeight="1" spans="1:23">
      <c r="A7" s="152">
        <v>1</v>
      </c>
      <c r="B7" s="152">
        <v>2</v>
      </c>
      <c r="C7" s="152">
        <v>3</v>
      </c>
      <c r="D7" s="152">
        <v>4</v>
      </c>
      <c r="E7" s="152">
        <v>5</v>
      </c>
      <c r="F7" s="152">
        <v>6</v>
      </c>
      <c r="G7" s="152">
        <v>7</v>
      </c>
      <c r="H7" s="152">
        <v>8</v>
      </c>
      <c r="I7" s="152">
        <v>9</v>
      </c>
      <c r="J7" s="152">
        <v>10</v>
      </c>
      <c r="K7" s="152">
        <v>11</v>
      </c>
      <c r="L7" s="152">
        <v>12</v>
      </c>
      <c r="M7" s="152">
        <v>13</v>
      </c>
      <c r="N7" s="152">
        <v>14</v>
      </c>
      <c r="O7" s="152">
        <v>15</v>
      </c>
      <c r="P7" s="152">
        <v>16</v>
      </c>
      <c r="Q7" s="152">
        <v>17</v>
      </c>
      <c r="R7" s="152">
        <v>18</v>
      </c>
      <c r="S7" s="152">
        <v>19</v>
      </c>
      <c r="T7" s="152">
        <v>20</v>
      </c>
      <c r="U7" s="152">
        <v>21</v>
      </c>
      <c r="V7" s="152">
        <v>22</v>
      </c>
      <c r="W7" s="152">
        <v>23</v>
      </c>
    </row>
    <row r="8" ht="32.9" customHeight="1" spans="1:23">
      <c r="A8" s="28"/>
      <c r="B8" s="153"/>
      <c r="C8" s="28" t="s">
        <v>356</v>
      </c>
      <c r="D8" s="28"/>
      <c r="E8" s="28"/>
      <c r="F8" s="28"/>
      <c r="G8" s="28"/>
      <c r="H8" s="28"/>
      <c r="I8" s="47">
        <v>48679200</v>
      </c>
      <c r="J8" s="47">
        <v>48679200</v>
      </c>
      <c r="K8" s="47">
        <v>48679200</v>
      </c>
      <c r="L8" s="47"/>
      <c r="M8" s="47"/>
      <c r="N8" s="47"/>
      <c r="O8" s="47"/>
      <c r="P8" s="47"/>
      <c r="Q8" s="47"/>
      <c r="R8" s="47"/>
      <c r="S8" s="47"/>
      <c r="T8" s="47"/>
      <c r="U8" s="47"/>
      <c r="V8" s="47"/>
      <c r="W8" s="47"/>
    </row>
    <row r="9" ht="32.9" customHeight="1" spans="1:23">
      <c r="A9" s="28" t="s">
        <v>357</v>
      </c>
      <c r="B9" s="153" t="s">
        <v>358</v>
      </c>
      <c r="C9" s="28" t="s">
        <v>356</v>
      </c>
      <c r="D9" s="28" t="s">
        <v>65</v>
      </c>
      <c r="E9" s="28" t="s">
        <v>105</v>
      </c>
      <c r="F9" s="28" t="s">
        <v>359</v>
      </c>
      <c r="G9" s="28" t="s">
        <v>360</v>
      </c>
      <c r="H9" s="28" t="s">
        <v>89</v>
      </c>
      <c r="I9" s="47">
        <v>379200</v>
      </c>
      <c r="J9" s="47">
        <v>379200</v>
      </c>
      <c r="K9" s="47">
        <v>379200</v>
      </c>
      <c r="L9" s="47"/>
      <c r="M9" s="47"/>
      <c r="N9" s="47"/>
      <c r="O9" s="47"/>
      <c r="P9" s="47"/>
      <c r="Q9" s="47"/>
      <c r="R9" s="47"/>
      <c r="S9" s="47"/>
      <c r="T9" s="47"/>
      <c r="U9" s="47"/>
      <c r="V9" s="47"/>
      <c r="W9" s="47"/>
    </row>
    <row r="10" ht="32.9" customHeight="1" spans="1:23">
      <c r="A10" s="28" t="s">
        <v>357</v>
      </c>
      <c r="B10" s="153" t="s">
        <v>358</v>
      </c>
      <c r="C10" s="28" t="s">
        <v>356</v>
      </c>
      <c r="D10" s="28" t="s">
        <v>65</v>
      </c>
      <c r="E10" s="28" t="s">
        <v>112</v>
      </c>
      <c r="F10" s="28" t="s">
        <v>361</v>
      </c>
      <c r="G10" s="28" t="s">
        <v>360</v>
      </c>
      <c r="H10" s="28" t="s">
        <v>89</v>
      </c>
      <c r="I10" s="47">
        <v>15000000</v>
      </c>
      <c r="J10" s="47">
        <v>15000000</v>
      </c>
      <c r="K10" s="47">
        <v>15000000</v>
      </c>
      <c r="L10" s="47"/>
      <c r="M10" s="47"/>
      <c r="N10" s="47"/>
      <c r="O10" s="47"/>
      <c r="P10" s="47"/>
      <c r="Q10" s="47"/>
      <c r="R10" s="47"/>
      <c r="S10" s="47"/>
      <c r="T10" s="47"/>
      <c r="U10" s="47"/>
      <c r="V10" s="47"/>
      <c r="W10" s="47"/>
    </row>
    <row r="11" ht="32.9" customHeight="1" spans="1:23">
      <c r="A11" s="28" t="s">
        <v>357</v>
      </c>
      <c r="B11" s="153" t="s">
        <v>358</v>
      </c>
      <c r="C11" s="28" t="s">
        <v>356</v>
      </c>
      <c r="D11" s="28" t="s">
        <v>65</v>
      </c>
      <c r="E11" s="28" t="s">
        <v>113</v>
      </c>
      <c r="F11" s="28" t="s">
        <v>362</v>
      </c>
      <c r="G11" s="28" t="s">
        <v>360</v>
      </c>
      <c r="H11" s="28" t="s">
        <v>89</v>
      </c>
      <c r="I11" s="47">
        <v>27000000</v>
      </c>
      <c r="J11" s="47">
        <v>27000000</v>
      </c>
      <c r="K11" s="47">
        <v>27000000</v>
      </c>
      <c r="L11" s="47"/>
      <c r="M11" s="47"/>
      <c r="N11" s="47"/>
      <c r="O11" s="47"/>
      <c r="P11" s="47"/>
      <c r="Q11" s="47"/>
      <c r="R11" s="47"/>
      <c r="S11" s="47"/>
      <c r="T11" s="47"/>
      <c r="U11" s="47"/>
      <c r="V11" s="47"/>
      <c r="W11" s="47"/>
    </row>
    <row r="12" ht="32.9" customHeight="1" spans="1:23">
      <c r="A12" s="28" t="s">
        <v>357</v>
      </c>
      <c r="B12" s="153" t="s">
        <v>358</v>
      </c>
      <c r="C12" s="28" t="s">
        <v>356</v>
      </c>
      <c r="D12" s="28" t="s">
        <v>65</v>
      </c>
      <c r="E12" s="28" t="s">
        <v>115</v>
      </c>
      <c r="F12" s="28" t="s">
        <v>363</v>
      </c>
      <c r="G12" s="28" t="s">
        <v>360</v>
      </c>
      <c r="H12" s="28" t="s">
        <v>89</v>
      </c>
      <c r="I12" s="47">
        <v>300000</v>
      </c>
      <c r="J12" s="47">
        <v>300000</v>
      </c>
      <c r="K12" s="47">
        <v>300000</v>
      </c>
      <c r="L12" s="47"/>
      <c r="M12" s="47"/>
      <c r="N12" s="47"/>
      <c r="O12" s="47"/>
      <c r="P12" s="47"/>
      <c r="Q12" s="47"/>
      <c r="R12" s="47"/>
      <c r="S12" s="47"/>
      <c r="T12" s="47"/>
      <c r="U12" s="47"/>
      <c r="V12" s="47"/>
      <c r="W12" s="47"/>
    </row>
    <row r="13" ht="32.9" customHeight="1" spans="1:23">
      <c r="A13" s="28" t="s">
        <v>357</v>
      </c>
      <c r="B13" s="153" t="s">
        <v>358</v>
      </c>
      <c r="C13" s="28" t="s">
        <v>356</v>
      </c>
      <c r="D13" s="28" t="s">
        <v>65</v>
      </c>
      <c r="E13" s="28" t="s">
        <v>118</v>
      </c>
      <c r="F13" s="28" t="s">
        <v>364</v>
      </c>
      <c r="G13" s="28" t="s">
        <v>360</v>
      </c>
      <c r="H13" s="28" t="s">
        <v>89</v>
      </c>
      <c r="I13" s="47">
        <v>6000000</v>
      </c>
      <c r="J13" s="47">
        <v>6000000</v>
      </c>
      <c r="K13" s="47">
        <v>6000000</v>
      </c>
      <c r="L13" s="47"/>
      <c r="M13" s="47"/>
      <c r="N13" s="47"/>
      <c r="O13" s="47"/>
      <c r="P13" s="47"/>
      <c r="Q13" s="47"/>
      <c r="R13" s="47"/>
      <c r="S13" s="47"/>
      <c r="T13" s="47"/>
      <c r="U13" s="47"/>
      <c r="V13" s="47"/>
      <c r="W13" s="47"/>
    </row>
    <row r="14" ht="32.9" customHeight="1" spans="1:23">
      <c r="A14" s="28"/>
      <c r="B14" s="28"/>
      <c r="C14" s="28" t="s">
        <v>365</v>
      </c>
      <c r="D14" s="28"/>
      <c r="E14" s="28"/>
      <c r="F14" s="28"/>
      <c r="G14" s="28"/>
      <c r="H14" s="28"/>
      <c r="I14" s="47">
        <v>8184</v>
      </c>
      <c r="J14" s="47">
        <v>8184</v>
      </c>
      <c r="K14" s="47">
        <v>8184</v>
      </c>
      <c r="L14" s="47"/>
      <c r="M14" s="47"/>
      <c r="N14" s="47"/>
      <c r="O14" s="47"/>
      <c r="P14" s="47"/>
      <c r="Q14" s="47"/>
      <c r="R14" s="47"/>
      <c r="S14" s="47"/>
      <c r="T14" s="47"/>
      <c r="U14" s="47"/>
      <c r="V14" s="47"/>
      <c r="W14" s="47"/>
    </row>
    <row r="15" ht="32.9" customHeight="1" spans="1:23">
      <c r="A15" s="28" t="s">
        <v>357</v>
      </c>
      <c r="B15" s="153" t="s">
        <v>366</v>
      </c>
      <c r="C15" s="28" t="s">
        <v>365</v>
      </c>
      <c r="D15" s="28" t="s">
        <v>65</v>
      </c>
      <c r="E15" s="28" t="s">
        <v>120</v>
      </c>
      <c r="F15" s="28" t="s">
        <v>367</v>
      </c>
      <c r="G15" s="28" t="s">
        <v>368</v>
      </c>
      <c r="H15" s="28" t="s">
        <v>369</v>
      </c>
      <c r="I15" s="47">
        <v>8184</v>
      </c>
      <c r="J15" s="47">
        <v>8184</v>
      </c>
      <c r="K15" s="47">
        <v>8184</v>
      </c>
      <c r="L15" s="47"/>
      <c r="M15" s="47"/>
      <c r="N15" s="47"/>
      <c r="O15" s="47"/>
      <c r="P15" s="47"/>
      <c r="Q15" s="47"/>
      <c r="R15" s="47"/>
      <c r="S15" s="47"/>
      <c r="T15" s="47"/>
      <c r="U15" s="47"/>
      <c r="V15" s="47"/>
      <c r="W15" s="47"/>
    </row>
    <row r="16" ht="32.9" customHeight="1" spans="1:23">
      <c r="A16" s="28"/>
      <c r="B16" s="28"/>
      <c r="C16" s="28" t="s">
        <v>370</v>
      </c>
      <c r="D16" s="28"/>
      <c r="E16" s="28"/>
      <c r="F16" s="28"/>
      <c r="G16" s="28"/>
      <c r="H16" s="28"/>
      <c r="I16" s="47">
        <v>135000</v>
      </c>
      <c r="J16" s="47">
        <v>135000</v>
      </c>
      <c r="K16" s="47">
        <v>135000</v>
      </c>
      <c r="L16" s="47"/>
      <c r="M16" s="47"/>
      <c r="N16" s="47"/>
      <c r="O16" s="47"/>
      <c r="P16" s="47"/>
      <c r="Q16" s="47"/>
      <c r="R16" s="47"/>
      <c r="S16" s="47"/>
      <c r="T16" s="47"/>
      <c r="U16" s="47"/>
      <c r="V16" s="47"/>
      <c r="W16" s="47"/>
    </row>
    <row r="17" ht="32.9" customHeight="1" spans="1:23">
      <c r="A17" s="28" t="s">
        <v>357</v>
      </c>
      <c r="B17" s="153" t="s">
        <v>371</v>
      </c>
      <c r="C17" s="28" t="s">
        <v>370</v>
      </c>
      <c r="D17" s="28" t="s">
        <v>65</v>
      </c>
      <c r="E17" s="28" t="s">
        <v>120</v>
      </c>
      <c r="F17" s="28" t="s">
        <v>367</v>
      </c>
      <c r="G17" s="28" t="s">
        <v>360</v>
      </c>
      <c r="H17" s="28" t="s">
        <v>89</v>
      </c>
      <c r="I17" s="47">
        <v>135000</v>
      </c>
      <c r="J17" s="47">
        <v>135000</v>
      </c>
      <c r="K17" s="47">
        <v>135000</v>
      </c>
      <c r="L17" s="47"/>
      <c r="M17" s="47"/>
      <c r="N17" s="47"/>
      <c r="O17" s="47"/>
      <c r="P17" s="47"/>
      <c r="Q17" s="47"/>
      <c r="R17" s="47"/>
      <c r="S17" s="47"/>
      <c r="T17" s="47"/>
      <c r="U17" s="47"/>
      <c r="V17" s="47"/>
      <c r="W17" s="47"/>
    </row>
    <row r="18" ht="32.9" customHeight="1" spans="1:23">
      <c r="A18" s="28"/>
      <c r="B18" s="28"/>
      <c r="C18" s="28" t="s">
        <v>372</v>
      </c>
      <c r="D18" s="28"/>
      <c r="E18" s="28"/>
      <c r="F18" s="28"/>
      <c r="G18" s="28"/>
      <c r="H18" s="28"/>
      <c r="I18" s="47">
        <v>8675700</v>
      </c>
      <c r="J18" s="47">
        <v>8675700</v>
      </c>
      <c r="K18" s="47">
        <v>8675700</v>
      </c>
      <c r="L18" s="47"/>
      <c r="M18" s="47"/>
      <c r="N18" s="47"/>
      <c r="O18" s="47"/>
      <c r="P18" s="47"/>
      <c r="Q18" s="47"/>
      <c r="R18" s="47"/>
      <c r="S18" s="47"/>
      <c r="T18" s="47"/>
      <c r="U18" s="47"/>
      <c r="V18" s="47"/>
      <c r="W18" s="47"/>
    </row>
    <row r="19" ht="32.9" customHeight="1" spans="1:23">
      <c r="A19" s="28" t="s">
        <v>357</v>
      </c>
      <c r="B19" s="153" t="s">
        <v>373</v>
      </c>
      <c r="C19" s="28" t="s">
        <v>372</v>
      </c>
      <c r="D19" s="28" t="s">
        <v>65</v>
      </c>
      <c r="E19" s="28" t="s">
        <v>106</v>
      </c>
      <c r="F19" s="28" t="s">
        <v>374</v>
      </c>
      <c r="G19" s="28" t="s">
        <v>360</v>
      </c>
      <c r="H19" s="28" t="s">
        <v>89</v>
      </c>
      <c r="I19" s="47">
        <v>8675700</v>
      </c>
      <c r="J19" s="47">
        <v>8675700</v>
      </c>
      <c r="K19" s="47">
        <v>8675700</v>
      </c>
      <c r="L19" s="47"/>
      <c r="M19" s="47"/>
      <c r="N19" s="47"/>
      <c r="O19" s="47"/>
      <c r="P19" s="47"/>
      <c r="Q19" s="47"/>
      <c r="R19" s="47"/>
      <c r="S19" s="47"/>
      <c r="T19" s="47"/>
      <c r="U19" s="47"/>
      <c r="V19" s="47"/>
      <c r="W19" s="47"/>
    </row>
    <row r="20" ht="32.9" customHeight="1" spans="1:23">
      <c r="A20" s="28"/>
      <c r="B20" s="28"/>
      <c r="C20" s="28" t="s">
        <v>375</v>
      </c>
      <c r="D20" s="28"/>
      <c r="E20" s="28"/>
      <c r="F20" s="28"/>
      <c r="G20" s="28"/>
      <c r="H20" s="28"/>
      <c r="I20" s="47">
        <v>90000</v>
      </c>
      <c r="J20" s="47">
        <v>90000</v>
      </c>
      <c r="K20" s="47">
        <v>90000</v>
      </c>
      <c r="L20" s="47"/>
      <c r="M20" s="47"/>
      <c r="N20" s="47"/>
      <c r="O20" s="47"/>
      <c r="P20" s="47"/>
      <c r="Q20" s="47"/>
      <c r="R20" s="47"/>
      <c r="S20" s="47"/>
      <c r="T20" s="47"/>
      <c r="U20" s="47"/>
      <c r="V20" s="47"/>
      <c r="W20" s="47"/>
    </row>
    <row r="21" ht="32.9" customHeight="1" spans="1:23">
      <c r="A21" s="28" t="s">
        <v>357</v>
      </c>
      <c r="B21" s="153" t="s">
        <v>376</v>
      </c>
      <c r="C21" s="28" t="s">
        <v>375</v>
      </c>
      <c r="D21" s="28" t="s">
        <v>65</v>
      </c>
      <c r="E21" s="28" t="s">
        <v>120</v>
      </c>
      <c r="F21" s="28" t="s">
        <v>367</v>
      </c>
      <c r="G21" s="28" t="s">
        <v>360</v>
      </c>
      <c r="H21" s="28" t="s">
        <v>89</v>
      </c>
      <c r="I21" s="47">
        <v>90000</v>
      </c>
      <c r="J21" s="47">
        <v>90000</v>
      </c>
      <c r="K21" s="47">
        <v>90000</v>
      </c>
      <c r="L21" s="47"/>
      <c r="M21" s="47"/>
      <c r="N21" s="47"/>
      <c r="O21" s="47"/>
      <c r="P21" s="47"/>
      <c r="Q21" s="47"/>
      <c r="R21" s="47"/>
      <c r="S21" s="47"/>
      <c r="T21" s="47"/>
      <c r="U21" s="47"/>
      <c r="V21" s="47"/>
      <c r="W21" s="47"/>
    </row>
    <row r="22" ht="32.9" customHeight="1" spans="1:23">
      <c r="A22" s="28"/>
      <c r="B22" s="28"/>
      <c r="C22" s="28" t="s">
        <v>377</v>
      </c>
      <c r="D22" s="28"/>
      <c r="E22" s="28"/>
      <c r="F22" s="28"/>
      <c r="G22" s="28"/>
      <c r="H22" s="28"/>
      <c r="I22" s="47">
        <v>2000000</v>
      </c>
      <c r="J22" s="47">
        <v>2000000</v>
      </c>
      <c r="K22" s="47">
        <v>2000000</v>
      </c>
      <c r="L22" s="47"/>
      <c r="M22" s="47"/>
      <c r="N22" s="47"/>
      <c r="O22" s="47"/>
      <c r="P22" s="47"/>
      <c r="Q22" s="47"/>
      <c r="R22" s="47"/>
      <c r="S22" s="47"/>
      <c r="T22" s="47"/>
      <c r="U22" s="47"/>
      <c r="V22" s="47"/>
      <c r="W22" s="47"/>
    </row>
    <row r="23" ht="32.9" customHeight="1" spans="1:23">
      <c r="A23" s="28" t="s">
        <v>357</v>
      </c>
      <c r="B23" s="153" t="s">
        <v>378</v>
      </c>
      <c r="C23" s="28" t="s">
        <v>377</v>
      </c>
      <c r="D23" s="28" t="s">
        <v>65</v>
      </c>
      <c r="E23" s="28" t="s">
        <v>108</v>
      </c>
      <c r="F23" s="28" t="s">
        <v>379</v>
      </c>
      <c r="G23" s="28" t="s">
        <v>360</v>
      </c>
      <c r="H23" s="28" t="s">
        <v>89</v>
      </c>
      <c r="I23" s="47">
        <v>2000000</v>
      </c>
      <c r="J23" s="47">
        <v>2000000</v>
      </c>
      <c r="K23" s="47">
        <v>2000000</v>
      </c>
      <c r="L23" s="47"/>
      <c r="M23" s="47"/>
      <c r="N23" s="47"/>
      <c r="O23" s="47"/>
      <c r="P23" s="47"/>
      <c r="Q23" s="47"/>
      <c r="R23" s="47"/>
      <c r="S23" s="47"/>
      <c r="T23" s="47"/>
      <c r="U23" s="47"/>
      <c r="V23" s="47"/>
      <c r="W23" s="47"/>
    </row>
    <row r="24" ht="32.9" customHeight="1" spans="1:23">
      <c r="A24" s="28"/>
      <c r="B24" s="28"/>
      <c r="C24" s="28" t="s">
        <v>380</v>
      </c>
      <c r="D24" s="28"/>
      <c r="E24" s="28"/>
      <c r="F24" s="28"/>
      <c r="G24" s="28"/>
      <c r="H24" s="28"/>
      <c r="I24" s="47">
        <v>14411500</v>
      </c>
      <c r="J24" s="47"/>
      <c r="K24" s="47"/>
      <c r="L24" s="47">
        <v>14411500</v>
      </c>
      <c r="M24" s="47"/>
      <c r="N24" s="47"/>
      <c r="O24" s="47"/>
      <c r="P24" s="47"/>
      <c r="Q24" s="47"/>
      <c r="R24" s="47"/>
      <c r="S24" s="47"/>
      <c r="T24" s="47"/>
      <c r="U24" s="47"/>
      <c r="V24" s="47"/>
      <c r="W24" s="47"/>
    </row>
    <row r="25" ht="32.9" customHeight="1" spans="1:23">
      <c r="A25" s="28" t="s">
        <v>381</v>
      </c>
      <c r="B25" s="153" t="s">
        <v>382</v>
      </c>
      <c r="C25" s="28" t="s">
        <v>380</v>
      </c>
      <c r="D25" s="28" t="s">
        <v>65</v>
      </c>
      <c r="E25" s="28" t="s">
        <v>138</v>
      </c>
      <c r="F25" s="28" t="s">
        <v>383</v>
      </c>
      <c r="G25" s="28" t="s">
        <v>360</v>
      </c>
      <c r="H25" s="28" t="s">
        <v>89</v>
      </c>
      <c r="I25" s="47">
        <v>14411500</v>
      </c>
      <c r="J25" s="47"/>
      <c r="K25" s="47"/>
      <c r="L25" s="47">
        <v>14411500</v>
      </c>
      <c r="M25" s="47"/>
      <c r="N25" s="47"/>
      <c r="O25" s="47"/>
      <c r="P25" s="47"/>
      <c r="Q25" s="47"/>
      <c r="R25" s="47"/>
      <c r="S25" s="47"/>
      <c r="T25" s="47"/>
      <c r="U25" s="47"/>
      <c r="V25" s="47"/>
      <c r="W25" s="47"/>
    </row>
    <row r="26" ht="32.9" customHeight="1" spans="1:23">
      <c r="A26" s="28"/>
      <c r="B26" s="28"/>
      <c r="C26" s="28" t="s">
        <v>384</v>
      </c>
      <c r="D26" s="28"/>
      <c r="E26" s="28"/>
      <c r="F26" s="28"/>
      <c r="G26" s="28"/>
      <c r="H26" s="28"/>
      <c r="I26" s="47">
        <v>4798884</v>
      </c>
      <c r="J26" s="47">
        <v>4798884</v>
      </c>
      <c r="K26" s="47">
        <v>4798884</v>
      </c>
      <c r="L26" s="47"/>
      <c r="M26" s="47"/>
      <c r="N26" s="47"/>
      <c r="O26" s="47"/>
      <c r="P26" s="47"/>
      <c r="Q26" s="47"/>
      <c r="R26" s="47"/>
      <c r="S26" s="47"/>
      <c r="T26" s="47"/>
      <c r="U26" s="47"/>
      <c r="V26" s="47"/>
      <c r="W26" s="47"/>
    </row>
    <row r="27" ht="32.9" customHeight="1" spans="1:23">
      <c r="A27" s="28" t="s">
        <v>357</v>
      </c>
      <c r="B27" s="153" t="s">
        <v>385</v>
      </c>
      <c r="C27" s="28" t="s">
        <v>384</v>
      </c>
      <c r="D27" s="28" t="s">
        <v>65</v>
      </c>
      <c r="E27" s="28" t="s">
        <v>110</v>
      </c>
      <c r="F27" s="28" t="s">
        <v>386</v>
      </c>
      <c r="G27" s="28" t="s">
        <v>360</v>
      </c>
      <c r="H27" s="28" t="s">
        <v>89</v>
      </c>
      <c r="I27" s="47">
        <v>4798884</v>
      </c>
      <c r="J27" s="47">
        <v>4798884</v>
      </c>
      <c r="K27" s="47">
        <v>4798884</v>
      </c>
      <c r="L27" s="47"/>
      <c r="M27" s="47"/>
      <c r="N27" s="47"/>
      <c r="O27" s="47"/>
      <c r="P27" s="47"/>
      <c r="Q27" s="47"/>
      <c r="R27" s="47"/>
      <c r="S27" s="47"/>
      <c r="T27" s="47"/>
      <c r="U27" s="47"/>
      <c r="V27" s="47"/>
      <c r="W27" s="47"/>
    </row>
    <row r="28" ht="32.9" customHeight="1" spans="1:23">
      <c r="A28" s="28"/>
      <c r="B28" s="28"/>
      <c r="C28" s="28" t="s">
        <v>387</v>
      </c>
      <c r="D28" s="28"/>
      <c r="E28" s="28"/>
      <c r="F28" s="28"/>
      <c r="G28" s="28"/>
      <c r="H28" s="28"/>
      <c r="I28" s="47">
        <v>43640.54</v>
      </c>
      <c r="J28" s="47"/>
      <c r="K28" s="47"/>
      <c r="L28" s="47"/>
      <c r="M28" s="47"/>
      <c r="N28" s="47">
        <v>43640.54</v>
      </c>
      <c r="O28" s="47"/>
      <c r="P28" s="47"/>
      <c r="Q28" s="47"/>
      <c r="R28" s="47"/>
      <c r="S28" s="47"/>
      <c r="T28" s="47"/>
      <c r="U28" s="47"/>
      <c r="V28" s="47"/>
      <c r="W28" s="47"/>
    </row>
    <row r="29" ht="32.9" customHeight="1" spans="1:23">
      <c r="A29" s="28" t="s">
        <v>381</v>
      </c>
      <c r="B29" s="153" t="s">
        <v>388</v>
      </c>
      <c r="C29" s="28" t="s">
        <v>387</v>
      </c>
      <c r="D29" s="28" t="s">
        <v>65</v>
      </c>
      <c r="E29" s="28" t="s">
        <v>93</v>
      </c>
      <c r="F29" s="28" t="s">
        <v>262</v>
      </c>
      <c r="G29" s="28" t="s">
        <v>389</v>
      </c>
      <c r="H29" s="28" t="s">
        <v>390</v>
      </c>
      <c r="I29" s="47">
        <v>43640.54</v>
      </c>
      <c r="J29" s="47"/>
      <c r="K29" s="47"/>
      <c r="L29" s="47"/>
      <c r="M29" s="47"/>
      <c r="N29" s="47">
        <v>43640.54</v>
      </c>
      <c r="O29" s="47"/>
      <c r="P29" s="47"/>
      <c r="Q29" s="47"/>
      <c r="R29" s="47"/>
      <c r="S29" s="47"/>
      <c r="T29" s="47"/>
      <c r="U29" s="47"/>
      <c r="V29" s="47"/>
      <c r="W29" s="47"/>
    </row>
    <row r="30" ht="32.9" customHeight="1" spans="1:23">
      <c r="A30" s="28"/>
      <c r="B30" s="28"/>
      <c r="C30" s="28" t="s">
        <v>391</v>
      </c>
      <c r="D30" s="28"/>
      <c r="E30" s="28"/>
      <c r="F30" s="28"/>
      <c r="G30" s="28"/>
      <c r="H30" s="28"/>
      <c r="I30" s="47">
        <v>150000</v>
      </c>
      <c r="J30" s="47">
        <v>150000</v>
      </c>
      <c r="K30" s="47">
        <v>150000</v>
      </c>
      <c r="L30" s="47"/>
      <c r="M30" s="47"/>
      <c r="N30" s="47"/>
      <c r="O30" s="47"/>
      <c r="P30" s="47"/>
      <c r="Q30" s="47"/>
      <c r="R30" s="47"/>
      <c r="S30" s="47"/>
      <c r="T30" s="47"/>
      <c r="U30" s="47"/>
      <c r="V30" s="47"/>
      <c r="W30" s="47"/>
    </row>
    <row r="31" ht="32.9" customHeight="1" spans="1:23">
      <c r="A31" s="28" t="s">
        <v>381</v>
      </c>
      <c r="B31" s="153" t="s">
        <v>392</v>
      </c>
      <c r="C31" s="28" t="s">
        <v>391</v>
      </c>
      <c r="D31" s="28" t="s">
        <v>65</v>
      </c>
      <c r="E31" s="28" t="s">
        <v>94</v>
      </c>
      <c r="F31" s="28" t="s">
        <v>339</v>
      </c>
      <c r="G31" s="28" t="s">
        <v>265</v>
      </c>
      <c r="H31" s="28" t="s">
        <v>266</v>
      </c>
      <c r="I31" s="47">
        <v>150000</v>
      </c>
      <c r="J31" s="47">
        <v>150000</v>
      </c>
      <c r="K31" s="47">
        <v>150000</v>
      </c>
      <c r="L31" s="47"/>
      <c r="M31" s="47"/>
      <c r="N31" s="47"/>
      <c r="O31" s="47"/>
      <c r="P31" s="47"/>
      <c r="Q31" s="47"/>
      <c r="R31" s="47"/>
      <c r="S31" s="47"/>
      <c r="T31" s="47"/>
      <c r="U31" s="47"/>
      <c r="V31" s="47"/>
      <c r="W31" s="47"/>
    </row>
    <row r="32" ht="32.9" customHeight="1" spans="1:23">
      <c r="A32" s="28"/>
      <c r="B32" s="28"/>
      <c r="C32" s="28" t="s">
        <v>393</v>
      </c>
      <c r="D32" s="28"/>
      <c r="E32" s="28"/>
      <c r="F32" s="28"/>
      <c r="G32" s="28"/>
      <c r="H32" s="28"/>
      <c r="I32" s="47">
        <v>211480000</v>
      </c>
      <c r="J32" s="47">
        <v>211480000</v>
      </c>
      <c r="K32" s="47">
        <v>211480000</v>
      </c>
      <c r="L32" s="47"/>
      <c r="M32" s="47"/>
      <c r="N32" s="47"/>
      <c r="O32" s="47"/>
      <c r="P32" s="47"/>
      <c r="Q32" s="47"/>
      <c r="R32" s="47"/>
      <c r="S32" s="47"/>
      <c r="T32" s="47"/>
      <c r="U32" s="47"/>
      <c r="V32" s="47"/>
      <c r="W32" s="47"/>
    </row>
    <row r="33" ht="32.9" customHeight="1" spans="1:23">
      <c r="A33" s="28" t="s">
        <v>357</v>
      </c>
      <c r="B33" s="153" t="s">
        <v>394</v>
      </c>
      <c r="C33" s="28" t="s">
        <v>393</v>
      </c>
      <c r="D33" s="28" t="s">
        <v>65</v>
      </c>
      <c r="E33" s="28" t="s">
        <v>141</v>
      </c>
      <c r="F33" s="28" t="s">
        <v>395</v>
      </c>
      <c r="G33" s="28" t="s">
        <v>360</v>
      </c>
      <c r="H33" s="28" t="s">
        <v>89</v>
      </c>
      <c r="I33" s="47">
        <v>211480000</v>
      </c>
      <c r="J33" s="47">
        <v>211480000</v>
      </c>
      <c r="K33" s="47">
        <v>211480000</v>
      </c>
      <c r="L33" s="47"/>
      <c r="M33" s="47"/>
      <c r="N33" s="47"/>
      <c r="O33" s="47"/>
      <c r="P33" s="47"/>
      <c r="Q33" s="47"/>
      <c r="R33" s="47"/>
      <c r="S33" s="47"/>
      <c r="T33" s="47"/>
      <c r="U33" s="47"/>
      <c r="V33" s="47"/>
      <c r="W33" s="47"/>
    </row>
    <row r="34" ht="32.9" customHeight="1" spans="1:23">
      <c r="A34" s="28"/>
      <c r="B34" s="28"/>
      <c r="C34" s="28" t="s">
        <v>396</v>
      </c>
      <c r="D34" s="28"/>
      <c r="E34" s="28"/>
      <c r="F34" s="28"/>
      <c r="G34" s="28"/>
      <c r="H34" s="28"/>
      <c r="I34" s="47">
        <v>19660000</v>
      </c>
      <c r="J34" s="47">
        <v>19660000</v>
      </c>
      <c r="K34" s="47">
        <v>19660000</v>
      </c>
      <c r="L34" s="47"/>
      <c r="M34" s="47"/>
      <c r="N34" s="47"/>
      <c r="O34" s="47"/>
      <c r="P34" s="47"/>
      <c r="Q34" s="47"/>
      <c r="R34" s="47"/>
      <c r="S34" s="47"/>
      <c r="T34" s="47"/>
      <c r="U34" s="47"/>
      <c r="V34" s="47"/>
      <c r="W34" s="47"/>
    </row>
    <row r="35" ht="32.9" customHeight="1" spans="1:23">
      <c r="A35" s="28" t="s">
        <v>357</v>
      </c>
      <c r="B35" s="153" t="s">
        <v>397</v>
      </c>
      <c r="C35" s="28" t="s">
        <v>396</v>
      </c>
      <c r="D35" s="28" t="s">
        <v>65</v>
      </c>
      <c r="E35" s="28" t="s">
        <v>141</v>
      </c>
      <c r="F35" s="28" t="s">
        <v>395</v>
      </c>
      <c r="G35" s="28" t="s">
        <v>360</v>
      </c>
      <c r="H35" s="28" t="s">
        <v>89</v>
      </c>
      <c r="I35" s="47">
        <v>19660000</v>
      </c>
      <c r="J35" s="47">
        <v>19660000</v>
      </c>
      <c r="K35" s="47">
        <v>19660000</v>
      </c>
      <c r="L35" s="47"/>
      <c r="M35" s="47"/>
      <c r="N35" s="47"/>
      <c r="O35" s="47"/>
      <c r="P35" s="47"/>
      <c r="Q35" s="47"/>
      <c r="R35" s="47"/>
      <c r="S35" s="47"/>
      <c r="T35" s="47"/>
      <c r="U35" s="47"/>
      <c r="V35" s="47"/>
      <c r="W35" s="47"/>
    </row>
    <row r="36" ht="32.9" customHeight="1" spans="1:23">
      <c r="A36" s="28"/>
      <c r="B36" s="28"/>
      <c r="C36" s="28" t="s">
        <v>398</v>
      </c>
      <c r="D36" s="28"/>
      <c r="E36" s="28"/>
      <c r="F36" s="28"/>
      <c r="G36" s="28"/>
      <c r="H36" s="28"/>
      <c r="I36" s="47">
        <v>11780000</v>
      </c>
      <c r="J36" s="47">
        <v>11780000</v>
      </c>
      <c r="K36" s="47">
        <v>11780000</v>
      </c>
      <c r="L36" s="47"/>
      <c r="M36" s="47"/>
      <c r="N36" s="47"/>
      <c r="O36" s="47"/>
      <c r="P36" s="47"/>
      <c r="Q36" s="47"/>
      <c r="R36" s="47"/>
      <c r="S36" s="47"/>
      <c r="T36" s="47"/>
      <c r="U36" s="47"/>
      <c r="V36" s="47"/>
      <c r="W36" s="47"/>
    </row>
    <row r="37" ht="32.9" customHeight="1" spans="1:23">
      <c r="A37" s="28" t="s">
        <v>357</v>
      </c>
      <c r="B37" s="153" t="s">
        <v>399</v>
      </c>
      <c r="C37" s="28" t="s">
        <v>398</v>
      </c>
      <c r="D37" s="28" t="s">
        <v>65</v>
      </c>
      <c r="E37" s="28" t="s">
        <v>141</v>
      </c>
      <c r="F37" s="28" t="s">
        <v>395</v>
      </c>
      <c r="G37" s="28" t="s">
        <v>360</v>
      </c>
      <c r="H37" s="28" t="s">
        <v>89</v>
      </c>
      <c r="I37" s="47">
        <v>11780000</v>
      </c>
      <c r="J37" s="47">
        <v>11780000</v>
      </c>
      <c r="K37" s="47">
        <v>11780000</v>
      </c>
      <c r="L37" s="47"/>
      <c r="M37" s="47"/>
      <c r="N37" s="47"/>
      <c r="O37" s="47"/>
      <c r="P37" s="47"/>
      <c r="Q37" s="47"/>
      <c r="R37" s="47"/>
      <c r="S37" s="47"/>
      <c r="T37" s="47"/>
      <c r="U37" s="47"/>
      <c r="V37" s="47"/>
      <c r="W37" s="47"/>
    </row>
    <row r="38" ht="32.9" customHeight="1" spans="1:23">
      <c r="A38" s="28"/>
      <c r="B38" s="28"/>
      <c r="C38" s="28" t="s">
        <v>400</v>
      </c>
      <c r="D38" s="28"/>
      <c r="E38" s="28"/>
      <c r="F38" s="28"/>
      <c r="G38" s="28"/>
      <c r="H38" s="28"/>
      <c r="I38" s="47">
        <v>240000</v>
      </c>
      <c r="J38" s="47"/>
      <c r="K38" s="47"/>
      <c r="L38" s="47"/>
      <c r="M38" s="47"/>
      <c r="N38" s="47"/>
      <c r="O38" s="47">
        <v>240000</v>
      </c>
      <c r="P38" s="47"/>
      <c r="Q38" s="47"/>
      <c r="R38" s="47"/>
      <c r="S38" s="47"/>
      <c r="T38" s="47"/>
      <c r="U38" s="47"/>
      <c r="V38" s="47"/>
      <c r="W38" s="47"/>
    </row>
    <row r="39" ht="32.9" customHeight="1" spans="1:23">
      <c r="A39" s="28" t="s">
        <v>381</v>
      </c>
      <c r="B39" s="153" t="s">
        <v>401</v>
      </c>
      <c r="C39" s="28" t="s">
        <v>400</v>
      </c>
      <c r="D39" s="28" t="s">
        <v>65</v>
      </c>
      <c r="E39" s="28" t="s">
        <v>138</v>
      </c>
      <c r="F39" s="28" t="s">
        <v>383</v>
      </c>
      <c r="G39" s="28" t="s">
        <v>265</v>
      </c>
      <c r="H39" s="28" t="s">
        <v>266</v>
      </c>
      <c r="I39" s="47">
        <v>240000</v>
      </c>
      <c r="J39" s="47"/>
      <c r="K39" s="47"/>
      <c r="L39" s="47"/>
      <c r="M39" s="47"/>
      <c r="N39" s="47"/>
      <c r="O39" s="47">
        <v>240000</v>
      </c>
      <c r="P39" s="47"/>
      <c r="Q39" s="47"/>
      <c r="R39" s="47"/>
      <c r="S39" s="47"/>
      <c r="T39" s="47"/>
      <c r="U39" s="47"/>
      <c r="V39" s="47"/>
      <c r="W39" s="47"/>
    </row>
    <row r="40" ht="32.9" customHeight="1" spans="1:23">
      <c r="A40" s="28"/>
      <c r="B40" s="28"/>
      <c r="C40" s="28" t="s">
        <v>402</v>
      </c>
      <c r="D40" s="28"/>
      <c r="E40" s="28"/>
      <c r="F40" s="28"/>
      <c r="G40" s="28"/>
      <c r="H40" s="28"/>
      <c r="I40" s="47">
        <v>300000</v>
      </c>
      <c r="J40" s="47"/>
      <c r="K40" s="47"/>
      <c r="L40" s="47">
        <v>300000</v>
      </c>
      <c r="M40" s="47"/>
      <c r="N40" s="47"/>
      <c r="O40" s="47"/>
      <c r="P40" s="47"/>
      <c r="Q40" s="47"/>
      <c r="R40" s="47"/>
      <c r="S40" s="47"/>
      <c r="T40" s="47"/>
      <c r="U40" s="47"/>
      <c r="V40" s="47"/>
      <c r="W40" s="47"/>
    </row>
    <row r="41" ht="32.9" customHeight="1" spans="1:23">
      <c r="A41" s="28" t="s">
        <v>381</v>
      </c>
      <c r="B41" s="153" t="s">
        <v>403</v>
      </c>
      <c r="C41" s="28" t="s">
        <v>402</v>
      </c>
      <c r="D41" s="28" t="s">
        <v>65</v>
      </c>
      <c r="E41" s="28" t="s">
        <v>138</v>
      </c>
      <c r="F41" s="28" t="s">
        <v>383</v>
      </c>
      <c r="G41" s="28" t="s">
        <v>265</v>
      </c>
      <c r="H41" s="28" t="s">
        <v>266</v>
      </c>
      <c r="I41" s="47">
        <v>300000</v>
      </c>
      <c r="J41" s="47"/>
      <c r="K41" s="47"/>
      <c r="L41" s="47">
        <v>300000</v>
      </c>
      <c r="M41" s="47"/>
      <c r="N41" s="47"/>
      <c r="O41" s="47"/>
      <c r="P41" s="47"/>
      <c r="Q41" s="47"/>
      <c r="R41" s="47"/>
      <c r="S41" s="47"/>
      <c r="T41" s="47"/>
      <c r="U41" s="47"/>
      <c r="V41" s="47"/>
      <c r="W41" s="47"/>
    </row>
    <row r="42" ht="32.9" customHeight="1" spans="1:23">
      <c r="A42" s="28"/>
      <c r="B42" s="28"/>
      <c r="C42" s="28" t="s">
        <v>404</v>
      </c>
      <c r="D42" s="28"/>
      <c r="E42" s="28"/>
      <c r="F42" s="28"/>
      <c r="G42" s="28"/>
      <c r="H42" s="28"/>
      <c r="I42" s="47">
        <v>660000</v>
      </c>
      <c r="J42" s="47"/>
      <c r="K42" s="47"/>
      <c r="L42" s="47"/>
      <c r="M42" s="47"/>
      <c r="N42" s="47"/>
      <c r="O42" s="47">
        <v>660000</v>
      </c>
      <c r="P42" s="47"/>
      <c r="Q42" s="47"/>
      <c r="R42" s="47"/>
      <c r="S42" s="47"/>
      <c r="T42" s="47"/>
      <c r="U42" s="47"/>
      <c r="V42" s="47"/>
      <c r="W42" s="47"/>
    </row>
    <row r="43" ht="32.9" customHeight="1" spans="1:23">
      <c r="A43" s="28" t="s">
        <v>381</v>
      </c>
      <c r="B43" s="153" t="s">
        <v>405</v>
      </c>
      <c r="C43" s="28" t="s">
        <v>404</v>
      </c>
      <c r="D43" s="28" t="s">
        <v>65</v>
      </c>
      <c r="E43" s="28" t="s">
        <v>138</v>
      </c>
      <c r="F43" s="28" t="s">
        <v>383</v>
      </c>
      <c r="G43" s="28" t="s">
        <v>265</v>
      </c>
      <c r="H43" s="28" t="s">
        <v>266</v>
      </c>
      <c r="I43" s="47">
        <v>660000</v>
      </c>
      <c r="J43" s="47"/>
      <c r="K43" s="47"/>
      <c r="L43" s="47"/>
      <c r="M43" s="47"/>
      <c r="N43" s="47"/>
      <c r="O43" s="47">
        <v>660000</v>
      </c>
      <c r="P43" s="47"/>
      <c r="Q43" s="47"/>
      <c r="R43" s="47"/>
      <c r="S43" s="47"/>
      <c r="T43" s="47"/>
      <c r="U43" s="47"/>
      <c r="V43" s="47"/>
      <c r="W43" s="47"/>
    </row>
    <row r="44" ht="32.9" customHeight="1" spans="1:23">
      <c r="A44" s="28"/>
      <c r="B44" s="28"/>
      <c r="C44" s="28" t="s">
        <v>406</v>
      </c>
      <c r="D44" s="28"/>
      <c r="E44" s="28"/>
      <c r="F44" s="28"/>
      <c r="G44" s="28"/>
      <c r="H44" s="28"/>
      <c r="I44" s="47">
        <v>510000</v>
      </c>
      <c r="J44" s="47"/>
      <c r="K44" s="47"/>
      <c r="L44" s="47"/>
      <c r="M44" s="47"/>
      <c r="N44" s="47"/>
      <c r="O44" s="47">
        <v>510000</v>
      </c>
      <c r="P44" s="47"/>
      <c r="Q44" s="47"/>
      <c r="R44" s="47"/>
      <c r="S44" s="47"/>
      <c r="T44" s="47"/>
      <c r="U44" s="47"/>
      <c r="V44" s="47"/>
      <c r="W44" s="47"/>
    </row>
    <row r="45" ht="32.9" customHeight="1" spans="1:23">
      <c r="A45" s="28" t="s">
        <v>381</v>
      </c>
      <c r="B45" s="153" t="s">
        <v>407</v>
      </c>
      <c r="C45" s="28" t="s">
        <v>406</v>
      </c>
      <c r="D45" s="28" t="s">
        <v>65</v>
      </c>
      <c r="E45" s="28" t="s">
        <v>138</v>
      </c>
      <c r="F45" s="28" t="s">
        <v>383</v>
      </c>
      <c r="G45" s="28" t="s">
        <v>265</v>
      </c>
      <c r="H45" s="28" t="s">
        <v>266</v>
      </c>
      <c r="I45" s="47">
        <v>510000</v>
      </c>
      <c r="J45" s="47"/>
      <c r="K45" s="47"/>
      <c r="L45" s="47"/>
      <c r="M45" s="47"/>
      <c r="N45" s="47"/>
      <c r="O45" s="47">
        <v>510000</v>
      </c>
      <c r="P45" s="47"/>
      <c r="Q45" s="47"/>
      <c r="R45" s="47"/>
      <c r="S45" s="47"/>
      <c r="T45" s="47"/>
      <c r="U45" s="47"/>
      <c r="V45" s="47"/>
      <c r="W45" s="47"/>
    </row>
    <row r="46" ht="32.9" customHeight="1" spans="1:23">
      <c r="A46" s="28"/>
      <c r="B46" s="28"/>
      <c r="C46" s="28" t="s">
        <v>408</v>
      </c>
      <c r="D46" s="28"/>
      <c r="E46" s="28"/>
      <c r="F46" s="28"/>
      <c r="G46" s="28"/>
      <c r="H46" s="28"/>
      <c r="I46" s="47">
        <v>410000</v>
      </c>
      <c r="J46" s="47">
        <v>410000</v>
      </c>
      <c r="K46" s="47">
        <v>410000</v>
      </c>
      <c r="L46" s="47"/>
      <c r="M46" s="47"/>
      <c r="N46" s="47"/>
      <c r="O46" s="47"/>
      <c r="P46" s="47"/>
      <c r="Q46" s="47"/>
      <c r="R46" s="47"/>
      <c r="S46" s="47"/>
      <c r="T46" s="47"/>
      <c r="U46" s="47"/>
      <c r="V46" s="47"/>
      <c r="W46" s="47"/>
    </row>
    <row r="47" ht="32.9" customHeight="1" spans="1:23">
      <c r="A47" s="28" t="s">
        <v>357</v>
      </c>
      <c r="B47" s="153" t="s">
        <v>409</v>
      </c>
      <c r="C47" s="28" t="s">
        <v>408</v>
      </c>
      <c r="D47" s="28" t="s">
        <v>65</v>
      </c>
      <c r="E47" s="28" t="s">
        <v>95</v>
      </c>
      <c r="F47" s="28" t="s">
        <v>410</v>
      </c>
      <c r="G47" s="28" t="s">
        <v>360</v>
      </c>
      <c r="H47" s="28" t="s">
        <v>89</v>
      </c>
      <c r="I47" s="47">
        <v>410000</v>
      </c>
      <c r="J47" s="47">
        <v>410000</v>
      </c>
      <c r="K47" s="47">
        <v>410000</v>
      </c>
      <c r="L47" s="47"/>
      <c r="M47" s="47"/>
      <c r="N47" s="47"/>
      <c r="O47" s="47"/>
      <c r="P47" s="47"/>
      <c r="Q47" s="47"/>
      <c r="R47" s="47"/>
      <c r="S47" s="47"/>
      <c r="T47" s="47"/>
      <c r="U47" s="47"/>
      <c r="V47" s="47"/>
      <c r="W47" s="47"/>
    </row>
    <row r="48" ht="32.9" customHeight="1" spans="1:23">
      <c r="A48" s="28"/>
      <c r="B48" s="28"/>
      <c r="C48" s="28" t="s">
        <v>411</v>
      </c>
      <c r="D48" s="28"/>
      <c r="E48" s="28"/>
      <c r="F48" s="28"/>
      <c r="G48" s="28"/>
      <c r="H48" s="28"/>
      <c r="I48" s="47">
        <v>950000</v>
      </c>
      <c r="J48" s="47">
        <v>950000</v>
      </c>
      <c r="K48" s="47">
        <v>950000</v>
      </c>
      <c r="L48" s="47"/>
      <c r="M48" s="47"/>
      <c r="N48" s="47"/>
      <c r="O48" s="47"/>
      <c r="P48" s="47"/>
      <c r="Q48" s="47"/>
      <c r="R48" s="47"/>
      <c r="S48" s="47"/>
      <c r="T48" s="47"/>
      <c r="U48" s="47"/>
      <c r="V48" s="47"/>
      <c r="W48" s="47"/>
    </row>
    <row r="49" ht="32.9" customHeight="1" spans="1:23">
      <c r="A49" s="28" t="s">
        <v>357</v>
      </c>
      <c r="B49" s="153" t="s">
        <v>412</v>
      </c>
      <c r="C49" s="28" t="s">
        <v>411</v>
      </c>
      <c r="D49" s="28" t="s">
        <v>65</v>
      </c>
      <c r="E49" s="28" t="s">
        <v>95</v>
      </c>
      <c r="F49" s="28" t="s">
        <v>410</v>
      </c>
      <c r="G49" s="28" t="s">
        <v>360</v>
      </c>
      <c r="H49" s="28" t="s">
        <v>89</v>
      </c>
      <c r="I49" s="47">
        <v>950000</v>
      </c>
      <c r="J49" s="47">
        <v>950000</v>
      </c>
      <c r="K49" s="47">
        <v>950000</v>
      </c>
      <c r="L49" s="47"/>
      <c r="M49" s="47"/>
      <c r="N49" s="47"/>
      <c r="O49" s="47"/>
      <c r="P49" s="47"/>
      <c r="Q49" s="47"/>
      <c r="R49" s="47"/>
      <c r="S49" s="47"/>
      <c r="T49" s="47"/>
      <c r="U49" s="47"/>
      <c r="V49" s="47"/>
      <c r="W49" s="47"/>
    </row>
    <row r="50" ht="32.9" customHeight="1" spans="1:23">
      <c r="A50" s="28"/>
      <c r="B50" s="28"/>
      <c r="C50" s="28" t="s">
        <v>413</v>
      </c>
      <c r="D50" s="28"/>
      <c r="E50" s="28"/>
      <c r="F50" s="28"/>
      <c r="G50" s="28"/>
      <c r="H50" s="28"/>
      <c r="I50" s="47">
        <v>717000</v>
      </c>
      <c r="J50" s="47">
        <v>717000</v>
      </c>
      <c r="K50" s="47">
        <v>717000</v>
      </c>
      <c r="L50" s="47"/>
      <c r="M50" s="47"/>
      <c r="N50" s="47"/>
      <c r="O50" s="47"/>
      <c r="P50" s="47"/>
      <c r="Q50" s="47"/>
      <c r="R50" s="47"/>
      <c r="S50" s="47"/>
      <c r="T50" s="47"/>
      <c r="U50" s="47"/>
      <c r="V50" s="47"/>
      <c r="W50" s="47"/>
    </row>
    <row r="51" ht="32.9" customHeight="1" spans="1:23">
      <c r="A51" s="28" t="s">
        <v>357</v>
      </c>
      <c r="B51" s="153" t="s">
        <v>414</v>
      </c>
      <c r="C51" s="28" t="s">
        <v>413</v>
      </c>
      <c r="D51" s="28" t="s">
        <v>65</v>
      </c>
      <c r="E51" s="28" t="s">
        <v>120</v>
      </c>
      <c r="F51" s="28" t="s">
        <v>367</v>
      </c>
      <c r="G51" s="28" t="s">
        <v>360</v>
      </c>
      <c r="H51" s="28" t="s">
        <v>89</v>
      </c>
      <c r="I51" s="47">
        <v>717000</v>
      </c>
      <c r="J51" s="47">
        <v>717000</v>
      </c>
      <c r="K51" s="47">
        <v>717000</v>
      </c>
      <c r="L51" s="47"/>
      <c r="M51" s="47"/>
      <c r="N51" s="47"/>
      <c r="O51" s="47"/>
      <c r="P51" s="47"/>
      <c r="Q51" s="47"/>
      <c r="R51" s="47"/>
      <c r="S51" s="47"/>
      <c r="T51" s="47"/>
      <c r="U51" s="47"/>
      <c r="V51" s="47"/>
      <c r="W51" s="47"/>
    </row>
    <row r="52" ht="32.9" customHeight="1" spans="1:23">
      <c r="A52" s="28"/>
      <c r="B52" s="28"/>
      <c r="C52" s="28" t="s">
        <v>415</v>
      </c>
      <c r="D52" s="28"/>
      <c r="E52" s="28"/>
      <c r="F52" s="28"/>
      <c r="G52" s="28"/>
      <c r="H52" s="28"/>
      <c r="I52" s="47">
        <v>200000</v>
      </c>
      <c r="J52" s="47">
        <v>200000</v>
      </c>
      <c r="K52" s="47">
        <v>200000</v>
      </c>
      <c r="L52" s="47"/>
      <c r="M52" s="47"/>
      <c r="N52" s="47"/>
      <c r="O52" s="47"/>
      <c r="P52" s="47"/>
      <c r="Q52" s="47"/>
      <c r="R52" s="47"/>
      <c r="S52" s="47"/>
      <c r="T52" s="47"/>
      <c r="U52" s="47"/>
      <c r="V52" s="47"/>
      <c r="W52" s="47"/>
    </row>
    <row r="53" ht="32.9" customHeight="1" spans="1:23">
      <c r="A53" s="28" t="s">
        <v>416</v>
      </c>
      <c r="B53" s="153" t="s">
        <v>417</v>
      </c>
      <c r="C53" s="28" t="s">
        <v>415</v>
      </c>
      <c r="D53" s="28" t="s">
        <v>65</v>
      </c>
      <c r="E53" s="28" t="s">
        <v>95</v>
      </c>
      <c r="F53" s="28" t="s">
        <v>410</v>
      </c>
      <c r="G53" s="28" t="s">
        <v>238</v>
      </c>
      <c r="H53" s="28" t="s">
        <v>239</v>
      </c>
      <c r="I53" s="47">
        <v>200000</v>
      </c>
      <c r="J53" s="47">
        <v>200000</v>
      </c>
      <c r="K53" s="47">
        <v>200000</v>
      </c>
      <c r="L53" s="47"/>
      <c r="M53" s="47"/>
      <c r="N53" s="47"/>
      <c r="O53" s="47"/>
      <c r="P53" s="47"/>
      <c r="Q53" s="47"/>
      <c r="R53" s="47"/>
      <c r="S53" s="47"/>
      <c r="T53" s="47"/>
      <c r="U53" s="47"/>
      <c r="V53" s="47"/>
      <c r="W53" s="47"/>
    </row>
    <row r="54" ht="32.9" customHeight="1" spans="1:23">
      <c r="A54" s="28"/>
      <c r="B54" s="28"/>
      <c r="C54" s="28" t="s">
        <v>418</v>
      </c>
      <c r="D54" s="28"/>
      <c r="E54" s="28"/>
      <c r="F54" s="28"/>
      <c r="G54" s="28"/>
      <c r="H54" s="28"/>
      <c r="I54" s="47">
        <v>400000</v>
      </c>
      <c r="J54" s="47"/>
      <c r="K54" s="47"/>
      <c r="L54" s="47">
        <v>400000</v>
      </c>
      <c r="M54" s="47"/>
      <c r="N54" s="47"/>
      <c r="O54" s="47"/>
      <c r="P54" s="47"/>
      <c r="Q54" s="47"/>
      <c r="R54" s="47"/>
      <c r="S54" s="47"/>
      <c r="T54" s="47"/>
      <c r="U54" s="47"/>
      <c r="V54" s="47"/>
      <c r="W54" s="47"/>
    </row>
    <row r="55" ht="32.9" customHeight="1" spans="1:23">
      <c r="A55" s="28" t="s">
        <v>357</v>
      </c>
      <c r="B55" s="153" t="s">
        <v>419</v>
      </c>
      <c r="C55" s="28" t="s">
        <v>418</v>
      </c>
      <c r="D55" s="28" t="s">
        <v>65</v>
      </c>
      <c r="E55" s="28" t="s">
        <v>138</v>
      </c>
      <c r="F55" s="28" t="s">
        <v>383</v>
      </c>
      <c r="G55" s="28" t="s">
        <v>265</v>
      </c>
      <c r="H55" s="28" t="s">
        <v>266</v>
      </c>
      <c r="I55" s="47">
        <v>400000</v>
      </c>
      <c r="J55" s="47"/>
      <c r="K55" s="47"/>
      <c r="L55" s="47">
        <v>400000</v>
      </c>
      <c r="M55" s="47"/>
      <c r="N55" s="47"/>
      <c r="O55" s="47"/>
      <c r="P55" s="47"/>
      <c r="Q55" s="47"/>
      <c r="R55" s="47"/>
      <c r="S55" s="47"/>
      <c r="T55" s="47"/>
      <c r="U55" s="47"/>
      <c r="V55" s="47"/>
      <c r="W55" s="47"/>
    </row>
    <row r="56" ht="32.9" customHeight="1" spans="1:23">
      <c r="A56" s="28"/>
      <c r="B56" s="28"/>
      <c r="C56" s="28" t="s">
        <v>420</v>
      </c>
      <c r="D56" s="28"/>
      <c r="E56" s="28"/>
      <c r="F56" s="28"/>
      <c r="G56" s="28"/>
      <c r="H56" s="28"/>
      <c r="I56" s="47">
        <v>400000</v>
      </c>
      <c r="J56" s="47"/>
      <c r="K56" s="47"/>
      <c r="L56" s="47">
        <v>400000</v>
      </c>
      <c r="M56" s="47"/>
      <c r="N56" s="47"/>
      <c r="O56" s="47"/>
      <c r="P56" s="47"/>
      <c r="Q56" s="47"/>
      <c r="R56" s="47"/>
      <c r="S56" s="47"/>
      <c r="T56" s="47"/>
      <c r="U56" s="47"/>
      <c r="V56" s="47"/>
      <c r="W56" s="47"/>
    </row>
    <row r="57" ht="32.9" customHeight="1" spans="1:23">
      <c r="A57" s="28" t="s">
        <v>357</v>
      </c>
      <c r="B57" s="153" t="s">
        <v>421</v>
      </c>
      <c r="C57" s="28" t="s">
        <v>420</v>
      </c>
      <c r="D57" s="28" t="s">
        <v>65</v>
      </c>
      <c r="E57" s="28" t="s">
        <v>138</v>
      </c>
      <c r="F57" s="28" t="s">
        <v>383</v>
      </c>
      <c r="G57" s="28" t="s">
        <v>265</v>
      </c>
      <c r="H57" s="28" t="s">
        <v>266</v>
      </c>
      <c r="I57" s="47">
        <v>400000</v>
      </c>
      <c r="J57" s="47"/>
      <c r="K57" s="47"/>
      <c r="L57" s="47">
        <v>400000</v>
      </c>
      <c r="M57" s="47"/>
      <c r="N57" s="47"/>
      <c r="O57" s="47"/>
      <c r="P57" s="47"/>
      <c r="Q57" s="47"/>
      <c r="R57" s="47"/>
      <c r="S57" s="47"/>
      <c r="T57" s="47"/>
      <c r="U57" s="47"/>
      <c r="V57" s="47"/>
      <c r="W57" s="47"/>
    </row>
    <row r="58" ht="32.9" customHeight="1" spans="1:23">
      <c r="A58" s="28"/>
      <c r="B58" s="28"/>
      <c r="C58" s="28" t="s">
        <v>422</v>
      </c>
      <c r="D58" s="28"/>
      <c r="E58" s="28"/>
      <c r="F58" s="28"/>
      <c r="G58" s="28"/>
      <c r="H58" s="28"/>
      <c r="I58" s="47">
        <v>9000000</v>
      </c>
      <c r="J58" s="47"/>
      <c r="K58" s="47"/>
      <c r="L58" s="47">
        <v>9000000</v>
      </c>
      <c r="M58" s="47"/>
      <c r="N58" s="47"/>
      <c r="O58" s="47"/>
      <c r="P58" s="47"/>
      <c r="Q58" s="47"/>
      <c r="R58" s="47"/>
      <c r="S58" s="47"/>
      <c r="T58" s="47"/>
      <c r="U58" s="47"/>
      <c r="V58" s="47"/>
      <c r="W58" s="47"/>
    </row>
    <row r="59" ht="32.9" customHeight="1" spans="1:23">
      <c r="A59" s="28" t="s">
        <v>357</v>
      </c>
      <c r="B59" s="153" t="s">
        <v>423</v>
      </c>
      <c r="C59" s="28" t="s">
        <v>422</v>
      </c>
      <c r="D59" s="28" t="s">
        <v>65</v>
      </c>
      <c r="E59" s="28" t="s">
        <v>138</v>
      </c>
      <c r="F59" s="28" t="s">
        <v>383</v>
      </c>
      <c r="G59" s="28" t="s">
        <v>360</v>
      </c>
      <c r="H59" s="28" t="s">
        <v>89</v>
      </c>
      <c r="I59" s="47">
        <v>9000000</v>
      </c>
      <c r="J59" s="47"/>
      <c r="K59" s="47"/>
      <c r="L59" s="47">
        <v>9000000</v>
      </c>
      <c r="M59" s="47"/>
      <c r="N59" s="47"/>
      <c r="O59" s="47"/>
      <c r="P59" s="47"/>
      <c r="Q59" s="47"/>
      <c r="R59" s="47"/>
      <c r="S59" s="47"/>
      <c r="T59" s="47"/>
      <c r="U59" s="47"/>
      <c r="V59" s="47"/>
      <c r="W59" s="47"/>
    </row>
    <row r="60" ht="32.9" customHeight="1" spans="1:23">
      <c r="A60" s="28"/>
      <c r="B60" s="28"/>
      <c r="C60" s="28" t="s">
        <v>424</v>
      </c>
      <c r="D60" s="28"/>
      <c r="E60" s="28"/>
      <c r="F60" s="28"/>
      <c r="G60" s="28"/>
      <c r="H60" s="28"/>
      <c r="I60" s="47">
        <v>5310000</v>
      </c>
      <c r="J60" s="47">
        <v>5310000</v>
      </c>
      <c r="K60" s="47">
        <v>5310000</v>
      </c>
      <c r="L60" s="47"/>
      <c r="M60" s="47"/>
      <c r="N60" s="47"/>
      <c r="O60" s="47"/>
      <c r="P60" s="47"/>
      <c r="Q60" s="47"/>
      <c r="R60" s="47"/>
      <c r="S60" s="47"/>
      <c r="T60" s="47"/>
      <c r="U60" s="47"/>
      <c r="V60" s="47"/>
      <c r="W60" s="47"/>
    </row>
    <row r="61" ht="32.9" customHeight="1" spans="1:23">
      <c r="A61" s="28" t="s">
        <v>357</v>
      </c>
      <c r="B61" s="153" t="s">
        <v>425</v>
      </c>
      <c r="C61" s="28" t="s">
        <v>424</v>
      </c>
      <c r="D61" s="28" t="s">
        <v>65</v>
      </c>
      <c r="E61" s="28" t="s">
        <v>141</v>
      </c>
      <c r="F61" s="28" t="s">
        <v>395</v>
      </c>
      <c r="G61" s="28" t="s">
        <v>360</v>
      </c>
      <c r="H61" s="28" t="s">
        <v>89</v>
      </c>
      <c r="I61" s="47">
        <v>5310000</v>
      </c>
      <c r="J61" s="47">
        <v>5310000</v>
      </c>
      <c r="K61" s="47">
        <v>5310000</v>
      </c>
      <c r="L61" s="47"/>
      <c r="M61" s="47"/>
      <c r="N61" s="47"/>
      <c r="O61" s="47"/>
      <c r="P61" s="47"/>
      <c r="Q61" s="47"/>
      <c r="R61" s="47"/>
      <c r="S61" s="47"/>
      <c r="T61" s="47"/>
      <c r="U61" s="47"/>
      <c r="V61" s="47"/>
      <c r="W61" s="47"/>
    </row>
    <row r="62" ht="32.9" customHeight="1" spans="1:23">
      <c r="A62" s="28"/>
      <c r="B62" s="28"/>
      <c r="C62" s="28" t="s">
        <v>426</v>
      </c>
      <c r="D62" s="28"/>
      <c r="E62" s="28"/>
      <c r="F62" s="28"/>
      <c r="G62" s="28"/>
      <c r="H62" s="28"/>
      <c r="I62" s="47">
        <v>330000</v>
      </c>
      <c r="J62" s="47"/>
      <c r="K62" s="47"/>
      <c r="L62" s="47">
        <v>330000</v>
      </c>
      <c r="M62" s="47"/>
      <c r="N62" s="47"/>
      <c r="O62" s="47"/>
      <c r="P62" s="47"/>
      <c r="Q62" s="47"/>
      <c r="R62" s="47"/>
      <c r="S62" s="47"/>
      <c r="T62" s="47"/>
      <c r="U62" s="47"/>
      <c r="V62" s="47"/>
      <c r="W62" s="47"/>
    </row>
    <row r="63" ht="32.9" customHeight="1" spans="1:23">
      <c r="A63" s="28" t="s">
        <v>357</v>
      </c>
      <c r="B63" s="153" t="s">
        <v>427</v>
      </c>
      <c r="C63" s="28" t="s">
        <v>426</v>
      </c>
      <c r="D63" s="28" t="s">
        <v>65</v>
      </c>
      <c r="E63" s="28" t="s">
        <v>138</v>
      </c>
      <c r="F63" s="28" t="s">
        <v>383</v>
      </c>
      <c r="G63" s="28" t="s">
        <v>360</v>
      </c>
      <c r="H63" s="28" t="s">
        <v>89</v>
      </c>
      <c r="I63" s="47">
        <v>330000</v>
      </c>
      <c r="J63" s="47"/>
      <c r="K63" s="47"/>
      <c r="L63" s="47">
        <v>330000</v>
      </c>
      <c r="M63" s="47"/>
      <c r="N63" s="47"/>
      <c r="O63" s="47"/>
      <c r="P63" s="47"/>
      <c r="Q63" s="47"/>
      <c r="R63" s="47"/>
      <c r="S63" s="47"/>
      <c r="T63" s="47"/>
      <c r="U63" s="47"/>
      <c r="V63" s="47"/>
      <c r="W63" s="47"/>
    </row>
    <row r="64" ht="32.9" customHeight="1" spans="1:23">
      <c r="A64" s="28"/>
      <c r="B64" s="28"/>
      <c r="C64" s="28" t="s">
        <v>428</v>
      </c>
      <c r="D64" s="28"/>
      <c r="E64" s="28"/>
      <c r="F64" s="28"/>
      <c r="G64" s="28"/>
      <c r="H64" s="28"/>
      <c r="I64" s="47">
        <v>6475</v>
      </c>
      <c r="J64" s="47"/>
      <c r="K64" s="47"/>
      <c r="L64" s="47"/>
      <c r="M64" s="47"/>
      <c r="N64" s="47">
        <v>6475</v>
      </c>
      <c r="O64" s="47"/>
      <c r="P64" s="47"/>
      <c r="Q64" s="47"/>
      <c r="R64" s="47"/>
      <c r="S64" s="47"/>
      <c r="T64" s="47"/>
      <c r="U64" s="47"/>
      <c r="V64" s="47"/>
      <c r="W64" s="47"/>
    </row>
    <row r="65" ht="32.9" customHeight="1" spans="1:23">
      <c r="A65" s="28" t="s">
        <v>357</v>
      </c>
      <c r="B65" s="153" t="s">
        <v>429</v>
      </c>
      <c r="C65" s="28" t="s">
        <v>428</v>
      </c>
      <c r="D65" s="28" t="s">
        <v>70</v>
      </c>
      <c r="E65" s="28" t="s">
        <v>116</v>
      </c>
      <c r="F65" s="28" t="s">
        <v>295</v>
      </c>
      <c r="G65" s="28" t="s">
        <v>246</v>
      </c>
      <c r="H65" s="28" t="s">
        <v>247</v>
      </c>
      <c r="I65" s="47">
        <v>6475</v>
      </c>
      <c r="J65" s="47"/>
      <c r="K65" s="47"/>
      <c r="L65" s="47"/>
      <c r="M65" s="47"/>
      <c r="N65" s="47">
        <v>6475</v>
      </c>
      <c r="O65" s="47"/>
      <c r="P65" s="47"/>
      <c r="Q65" s="47"/>
      <c r="R65" s="47"/>
      <c r="S65" s="47"/>
      <c r="T65" s="47"/>
      <c r="U65" s="47"/>
      <c r="V65" s="47"/>
      <c r="W65" s="47"/>
    </row>
    <row r="66" ht="32.9" customHeight="1" spans="1:23">
      <c r="A66" s="28"/>
      <c r="B66" s="28"/>
      <c r="C66" s="28" t="s">
        <v>430</v>
      </c>
      <c r="D66" s="28"/>
      <c r="E66" s="28"/>
      <c r="F66" s="28"/>
      <c r="G66" s="28"/>
      <c r="H66" s="28"/>
      <c r="I66" s="47">
        <v>400000</v>
      </c>
      <c r="J66" s="47"/>
      <c r="K66" s="47"/>
      <c r="L66" s="47">
        <v>400000</v>
      </c>
      <c r="M66" s="47"/>
      <c r="N66" s="47"/>
      <c r="O66" s="47"/>
      <c r="P66" s="47"/>
      <c r="Q66" s="47"/>
      <c r="R66" s="47"/>
      <c r="S66" s="47"/>
      <c r="T66" s="47"/>
      <c r="U66" s="47"/>
      <c r="V66" s="47"/>
      <c r="W66" s="47"/>
    </row>
    <row r="67" ht="32.9" customHeight="1" spans="1:23">
      <c r="A67" s="28" t="s">
        <v>357</v>
      </c>
      <c r="B67" s="153" t="s">
        <v>431</v>
      </c>
      <c r="C67" s="28" t="s">
        <v>430</v>
      </c>
      <c r="D67" s="28" t="s">
        <v>70</v>
      </c>
      <c r="E67" s="28" t="s">
        <v>138</v>
      </c>
      <c r="F67" s="28" t="s">
        <v>383</v>
      </c>
      <c r="G67" s="28" t="s">
        <v>265</v>
      </c>
      <c r="H67" s="28" t="s">
        <v>266</v>
      </c>
      <c r="I67" s="47">
        <v>200000</v>
      </c>
      <c r="J67" s="47"/>
      <c r="K67" s="47"/>
      <c r="L67" s="47">
        <v>200000</v>
      </c>
      <c r="M67" s="47"/>
      <c r="N67" s="47"/>
      <c r="O67" s="47"/>
      <c r="P67" s="47"/>
      <c r="Q67" s="47"/>
      <c r="R67" s="47"/>
      <c r="S67" s="47"/>
      <c r="T67" s="47"/>
      <c r="U67" s="47"/>
      <c r="V67" s="47"/>
      <c r="W67" s="47"/>
    </row>
    <row r="68" ht="32.9" customHeight="1" spans="1:23">
      <c r="A68" s="28" t="s">
        <v>357</v>
      </c>
      <c r="B68" s="153" t="s">
        <v>431</v>
      </c>
      <c r="C68" s="28" t="s">
        <v>430</v>
      </c>
      <c r="D68" s="28" t="s">
        <v>70</v>
      </c>
      <c r="E68" s="28" t="s">
        <v>138</v>
      </c>
      <c r="F68" s="28" t="s">
        <v>383</v>
      </c>
      <c r="G68" s="28" t="s">
        <v>368</v>
      </c>
      <c r="H68" s="28" t="s">
        <v>369</v>
      </c>
      <c r="I68" s="47">
        <v>200000</v>
      </c>
      <c r="J68" s="47"/>
      <c r="K68" s="47"/>
      <c r="L68" s="47">
        <v>200000</v>
      </c>
      <c r="M68" s="47"/>
      <c r="N68" s="47"/>
      <c r="O68" s="47"/>
      <c r="P68" s="47"/>
      <c r="Q68" s="47"/>
      <c r="R68" s="47"/>
      <c r="S68" s="47"/>
      <c r="T68" s="47"/>
      <c r="U68" s="47"/>
      <c r="V68" s="47"/>
      <c r="W68" s="47"/>
    </row>
    <row r="69" ht="32.9" customHeight="1" spans="1:23">
      <c r="A69" s="28"/>
      <c r="B69" s="28"/>
      <c r="C69" s="28" t="s">
        <v>432</v>
      </c>
      <c r="D69" s="28"/>
      <c r="E69" s="28"/>
      <c r="F69" s="28"/>
      <c r="G69" s="28"/>
      <c r="H69" s="28"/>
      <c r="I69" s="47">
        <v>262080</v>
      </c>
      <c r="J69" s="47">
        <v>262080</v>
      </c>
      <c r="K69" s="47">
        <v>262080</v>
      </c>
      <c r="L69" s="47"/>
      <c r="M69" s="47"/>
      <c r="N69" s="47"/>
      <c r="O69" s="47"/>
      <c r="P69" s="47"/>
      <c r="Q69" s="47"/>
      <c r="R69" s="47"/>
      <c r="S69" s="47"/>
      <c r="T69" s="47"/>
      <c r="U69" s="47"/>
      <c r="V69" s="47"/>
      <c r="W69" s="47"/>
    </row>
    <row r="70" ht="32.9" customHeight="1" spans="1:23">
      <c r="A70" s="28" t="s">
        <v>357</v>
      </c>
      <c r="B70" s="153" t="s">
        <v>433</v>
      </c>
      <c r="C70" s="28" t="s">
        <v>432</v>
      </c>
      <c r="D70" s="28" t="s">
        <v>72</v>
      </c>
      <c r="E70" s="28" t="s">
        <v>105</v>
      </c>
      <c r="F70" s="28" t="s">
        <v>359</v>
      </c>
      <c r="G70" s="28" t="s">
        <v>368</v>
      </c>
      <c r="H70" s="28" t="s">
        <v>369</v>
      </c>
      <c r="I70" s="47">
        <v>262080</v>
      </c>
      <c r="J70" s="47">
        <v>262080</v>
      </c>
      <c r="K70" s="47">
        <v>262080</v>
      </c>
      <c r="L70" s="47"/>
      <c r="M70" s="47"/>
      <c r="N70" s="47"/>
      <c r="O70" s="47"/>
      <c r="P70" s="47"/>
      <c r="Q70" s="47"/>
      <c r="R70" s="47"/>
      <c r="S70" s="47"/>
      <c r="T70" s="47"/>
      <c r="U70" s="47"/>
      <c r="V70" s="47"/>
      <c r="W70" s="47"/>
    </row>
    <row r="71" ht="32.9" customHeight="1" spans="1:23">
      <c r="A71" s="28"/>
      <c r="B71" s="28"/>
      <c r="C71" s="28" t="s">
        <v>434</v>
      </c>
      <c r="D71" s="28"/>
      <c r="E71" s="28"/>
      <c r="F71" s="28"/>
      <c r="G71" s="28"/>
      <c r="H71" s="28"/>
      <c r="I71" s="47">
        <v>7328500</v>
      </c>
      <c r="J71" s="47"/>
      <c r="K71" s="47"/>
      <c r="L71" s="47">
        <v>7328500</v>
      </c>
      <c r="M71" s="47"/>
      <c r="N71" s="47"/>
      <c r="O71" s="47"/>
      <c r="P71" s="47"/>
      <c r="Q71" s="47"/>
      <c r="R71" s="47"/>
      <c r="S71" s="47"/>
      <c r="T71" s="47"/>
      <c r="U71" s="47"/>
      <c r="V71" s="47"/>
      <c r="W71" s="47"/>
    </row>
    <row r="72" ht="32.9" customHeight="1" spans="1:23">
      <c r="A72" s="28" t="s">
        <v>381</v>
      </c>
      <c r="B72" s="153" t="s">
        <v>435</v>
      </c>
      <c r="C72" s="28" t="s">
        <v>434</v>
      </c>
      <c r="D72" s="28" t="s">
        <v>72</v>
      </c>
      <c r="E72" s="28" t="s">
        <v>138</v>
      </c>
      <c r="F72" s="28" t="s">
        <v>383</v>
      </c>
      <c r="G72" s="28" t="s">
        <v>256</v>
      </c>
      <c r="H72" s="28" t="s">
        <v>257</v>
      </c>
      <c r="I72" s="47">
        <v>450000</v>
      </c>
      <c r="J72" s="47"/>
      <c r="K72" s="47"/>
      <c r="L72" s="47">
        <v>450000</v>
      </c>
      <c r="M72" s="47"/>
      <c r="N72" s="47"/>
      <c r="O72" s="47"/>
      <c r="P72" s="47"/>
      <c r="Q72" s="47"/>
      <c r="R72" s="47"/>
      <c r="S72" s="47"/>
      <c r="T72" s="47"/>
      <c r="U72" s="47"/>
      <c r="V72" s="47"/>
      <c r="W72" s="47"/>
    </row>
    <row r="73" ht="32.9" customHeight="1" spans="1:23">
      <c r="A73" s="28" t="s">
        <v>381</v>
      </c>
      <c r="B73" s="153" t="s">
        <v>435</v>
      </c>
      <c r="C73" s="28" t="s">
        <v>434</v>
      </c>
      <c r="D73" s="28" t="s">
        <v>72</v>
      </c>
      <c r="E73" s="28" t="s">
        <v>138</v>
      </c>
      <c r="F73" s="28" t="s">
        <v>383</v>
      </c>
      <c r="G73" s="28" t="s">
        <v>436</v>
      </c>
      <c r="H73" s="28" t="s">
        <v>437</v>
      </c>
      <c r="I73" s="47">
        <v>4708500</v>
      </c>
      <c r="J73" s="47"/>
      <c r="K73" s="47"/>
      <c r="L73" s="47">
        <v>4708500</v>
      </c>
      <c r="M73" s="47"/>
      <c r="N73" s="47"/>
      <c r="O73" s="47"/>
      <c r="P73" s="47"/>
      <c r="Q73" s="47"/>
      <c r="R73" s="47"/>
      <c r="S73" s="47"/>
      <c r="T73" s="47"/>
      <c r="U73" s="47"/>
      <c r="V73" s="47"/>
      <c r="W73" s="47"/>
    </row>
    <row r="74" ht="32.9" customHeight="1" spans="1:23">
      <c r="A74" s="28" t="s">
        <v>381</v>
      </c>
      <c r="B74" s="153" t="s">
        <v>435</v>
      </c>
      <c r="C74" s="28" t="s">
        <v>434</v>
      </c>
      <c r="D74" s="28" t="s">
        <v>72</v>
      </c>
      <c r="E74" s="28" t="s">
        <v>138</v>
      </c>
      <c r="F74" s="28" t="s">
        <v>383</v>
      </c>
      <c r="G74" s="28" t="s">
        <v>438</v>
      </c>
      <c r="H74" s="28" t="s">
        <v>439</v>
      </c>
      <c r="I74" s="47">
        <v>2170000</v>
      </c>
      <c r="J74" s="47"/>
      <c r="K74" s="47"/>
      <c r="L74" s="47">
        <v>2170000</v>
      </c>
      <c r="M74" s="47"/>
      <c r="N74" s="47"/>
      <c r="O74" s="47"/>
      <c r="P74" s="47"/>
      <c r="Q74" s="47"/>
      <c r="R74" s="47"/>
      <c r="S74" s="47"/>
      <c r="T74" s="47"/>
      <c r="U74" s="47"/>
      <c r="V74" s="47"/>
      <c r="W74" s="47"/>
    </row>
    <row r="75" ht="32.9" customHeight="1" spans="1:23">
      <c r="A75" s="28"/>
      <c r="B75" s="28"/>
      <c r="C75" s="28" t="s">
        <v>440</v>
      </c>
      <c r="D75" s="28"/>
      <c r="E75" s="28"/>
      <c r="F75" s="28"/>
      <c r="G75" s="28"/>
      <c r="H75" s="28"/>
      <c r="I75" s="47">
        <v>800000</v>
      </c>
      <c r="J75" s="47"/>
      <c r="K75" s="47"/>
      <c r="L75" s="47">
        <v>800000</v>
      </c>
      <c r="M75" s="47"/>
      <c r="N75" s="47"/>
      <c r="O75" s="47"/>
      <c r="P75" s="47"/>
      <c r="Q75" s="47"/>
      <c r="R75" s="47"/>
      <c r="S75" s="47"/>
      <c r="T75" s="47"/>
      <c r="U75" s="47"/>
      <c r="V75" s="47"/>
      <c r="W75" s="47"/>
    </row>
    <row r="76" ht="32.9" customHeight="1" spans="1:23">
      <c r="A76" s="28" t="s">
        <v>357</v>
      </c>
      <c r="B76" s="153" t="s">
        <v>441</v>
      </c>
      <c r="C76" s="28" t="s">
        <v>440</v>
      </c>
      <c r="D76" s="28" t="s">
        <v>72</v>
      </c>
      <c r="E76" s="28" t="s">
        <v>138</v>
      </c>
      <c r="F76" s="28" t="s">
        <v>383</v>
      </c>
      <c r="G76" s="28" t="s">
        <v>252</v>
      </c>
      <c r="H76" s="28" t="s">
        <v>253</v>
      </c>
      <c r="I76" s="47">
        <v>397000</v>
      </c>
      <c r="J76" s="47"/>
      <c r="K76" s="47"/>
      <c r="L76" s="47">
        <v>397000</v>
      </c>
      <c r="M76" s="47"/>
      <c r="N76" s="47"/>
      <c r="O76" s="47"/>
      <c r="P76" s="47"/>
      <c r="Q76" s="47"/>
      <c r="R76" s="47"/>
      <c r="S76" s="47"/>
      <c r="T76" s="47"/>
      <c r="U76" s="47"/>
      <c r="V76" s="47"/>
      <c r="W76" s="47"/>
    </row>
    <row r="77" ht="32.9" customHeight="1" spans="1:23">
      <c r="A77" s="28" t="s">
        <v>357</v>
      </c>
      <c r="B77" s="153" t="s">
        <v>441</v>
      </c>
      <c r="C77" s="28" t="s">
        <v>440</v>
      </c>
      <c r="D77" s="28" t="s">
        <v>72</v>
      </c>
      <c r="E77" s="28" t="s">
        <v>138</v>
      </c>
      <c r="F77" s="28" t="s">
        <v>383</v>
      </c>
      <c r="G77" s="28" t="s">
        <v>368</v>
      </c>
      <c r="H77" s="28" t="s">
        <v>369</v>
      </c>
      <c r="I77" s="47">
        <v>403000</v>
      </c>
      <c r="J77" s="47"/>
      <c r="K77" s="47"/>
      <c r="L77" s="47">
        <v>403000</v>
      </c>
      <c r="M77" s="47"/>
      <c r="N77" s="47"/>
      <c r="O77" s="47"/>
      <c r="P77" s="47"/>
      <c r="Q77" s="47"/>
      <c r="R77" s="47"/>
      <c r="S77" s="47"/>
      <c r="T77" s="47"/>
      <c r="U77" s="47"/>
      <c r="V77" s="47"/>
      <c r="W77" s="47"/>
    </row>
    <row r="78" ht="32.9" customHeight="1" spans="1:23">
      <c r="A78" s="28"/>
      <c r="B78" s="28"/>
      <c r="C78" s="28" t="s">
        <v>442</v>
      </c>
      <c r="D78" s="28"/>
      <c r="E78" s="28"/>
      <c r="F78" s="28"/>
      <c r="G78" s="28"/>
      <c r="H78" s="28"/>
      <c r="I78" s="47">
        <v>239319.05</v>
      </c>
      <c r="J78" s="47"/>
      <c r="K78" s="47"/>
      <c r="L78" s="47"/>
      <c r="M78" s="47"/>
      <c r="N78" s="47">
        <v>239319.05</v>
      </c>
      <c r="O78" s="47"/>
      <c r="P78" s="47"/>
      <c r="Q78" s="47"/>
      <c r="R78" s="47"/>
      <c r="S78" s="47"/>
      <c r="T78" s="47"/>
      <c r="U78" s="47"/>
      <c r="V78" s="47"/>
      <c r="W78" s="47"/>
    </row>
    <row r="79" ht="32.9" customHeight="1" spans="1:23">
      <c r="A79" s="28" t="s">
        <v>381</v>
      </c>
      <c r="B79" s="153" t="s">
        <v>443</v>
      </c>
      <c r="C79" s="28" t="s">
        <v>442</v>
      </c>
      <c r="D79" s="28" t="s">
        <v>72</v>
      </c>
      <c r="E79" s="28" t="s">
        <v>108</v>
      </c>
      <c r="F79" s="28" t="s">
        <v>379</v>
      </c>
      <c r="G79" s="28" t="s">
        <v>242</v>
      </c>
      <c r="H79" s="28" t="s">
        <v>243</v>
      </c>
      <c r="I79" s="47">
        <v>90331.5</v>
      </c>
      <c r="J79" s="47"/>
      <c r="K79" s="47"/>
      <c r="L79" s="47"/>
      <c r="M79" s="47"/>
      <c r="N79" s="47">
        <v>90331.5</v>
      </c>
      <c r="O79" s="47"/>
      <c r="P79" s="47"/>
      <c r="Q79" s="47"/>
      <c r="R79" s="47"/>
      <c r="S79" s="47"/>
      <c r="T79" s="47"/>
      <c r="U79" s="47"/>
      <c r="V79" s="47"/>
      <c r="W79" s="47"/>
    </row>
    <row r="80" ht="32.9" customHeight="1" spans="1:23">
      <c r="A80" s="28" t="s">
        <v>381</v>
      </c>
      <c r="B80" s="153" t="s">
        <v>443</v>
      </c>
      <c r="C80" s="28" t="s">
        <v>442</v>
      </c>
      <c r="D80" s="28" t="s">
        <v>72</v>
      </c>
      <c r="E80" s="28" t="s">
        <v>108</v>
      </c>
      <c r="F80" s="28" t="s">
        <v>379</v>
      </c>
      <c r="G80" s="28" t="s">
        <v>326</v>
      </c>
      <c r="H80" s="28" t="s">
        <v>327</v>
      </c>
      <c r="I80" s="47">
        <v>144850.3</v>
      </c>
      <c r="J80" s="47"/>
      <c r="K80" s="47"/>
      <c r="L80" s="47"/>
      <c r="M80" s="47"/>
      <c r="N80" s="47">
        <v>144850.3</v>
      </c>
      <c r="O80" s="47"/>
      <c r="P80" s="47"/>
      <c r="Q80" s="47"/>
      <c r="R80" s="47"/>
      <c r="S80" s="47"/>
      <c r="T80" s="47"/>
      <c r="U80" s="47"/>
      <c r="V80" s="47"/>
      <c r="W80" s="47"/>
    </row>
    <row r="81" ht="32.9" customHeight="1" spans="1:23">
      <c r="A81" s="28" t="s">
        <v>381</v>
      </c>
      <c r="B81" s="153" t="s">
        <v>443</v>
      </c>
      <c r="C81" s="28" t="s">
        <v>442</v>
      </c>
      <c r="D81" s="28" t="s">
        <v>72</v>
      </c>
      <c r="E81" s="28" t="s">
        <v>108</v>
      </c>
      <c r="F81" s="28" t="s">
        <v>379</v>
      </c>
      <c r="G81" s="28" t="s">
        <v>256</v>
      </c>
      <c r="H81" s="28" t="s">
        <v>257</v>
      </c>
      <c r="I81" s="47">
        <v>3269.25</v>
      </c>
      <c r="J81" s="47"/>
      <c r="K81" s="47"/>
      <c r="L81" s="47"/>
      <c r="M81" s="47"/>
      <c r="N81" s="47">
        <v>3269.25</v>
      </c>
      <c r="O81" s="47"/>
      <c r="P81" s="47"/>
      <c r="Q81" s="47"/>
      <c r="R81" s="47"/>
      <c r="S81" s="47"/>
      <c r="T81" s="47"/>
      <c r="U81" s="47"/>
      <c r="V81" s="47"/>
      <c r="W81" s="47"/>
    </row>
    <row r="82" ht="32.9" customHeight="1" spans="1:23">
      <c r="A82" s="28" t="s">
        <v>381</v>
      </c>
      <c r="B82" s="153" t="s">
        <v>443</v>
      </c>
      <c r="C82" s="28" t="s">
        <v>442</v>
      </c>
      <c r="D82" s="28" t="s">
        <v>72</v>
      </c>
      <c r="E82" s="28" t="s">
        <v>108</v>
      </c>
      <c r="F82" s="28" t="s">
        <v>379</v>
      </c>
      <c r="G82" s="28" t="s">
        <v>438</v>
      </c>
      <c r="H82" s="28" t="s">
        <v>439</v>
      </c>
      <c r="I82" s="47">
        <v>868</v>
      </c>
      <c r="J82" s="47"/>
      <c r="K82" s="47"/>
      <c r="L82" s="47"/>
      <c r="M82" s="47"/>
      <c r="N82" s="47">
        <v>868</v>
      </c>
      <c r="O82" s="47"/>
      <c r="P82" s="47"/>
      <c r="Q82" s="47"/>
      <c r="R82" s="47"/>
      <c r="S82" s="47"/>
      <c r="T82" s="47"/>
      <c r="U82" s="47"/>
      <c r="V82" s="47"/>
      <c r="W82" s="47"/>
    </row>
    <row r="83" ht="32.9" customHeight="1" spans="1:23">
      <c r="A83" s="28"/>
      <c r="B83" s="28"/>
      <c r="C83" s="28" t="s">
        <v>444</v>
      </c>
      <c r="D83" s="28"/>
      <c r="E83" s="28"/>
      <c r="F83" s="28"/>
      <c r="G83" s="28"/>
      <c r="H83" s="28"/>
      <c r="I83" s="47">
        <v>5386000</v>
      </c>
      <c r="J83" s="47"/>
      <c r="K83" s="47"/>
      <c r="L83" s="47"/>
      <c r="M83" s="47"/>
      <c r="N83" s="47"/>
      <c r="O83" s="47"/>
      <c r="P83" s="47"/>
      <c r="Q83" s="47"/>
      <c r="R83" s="47">
        <v>5386000</v>
      </c>
      <c r="S83" s="47">
        <v>4134000</v>
      </c>
      <c r="T83" s="47"/>
      <c r="U83" s="47"/>
      <c r="V83" s="47"/>
      <c r="W83" s="47">
        <v>1252000</v>
      </c>
    </row>
    <row r="84" ht="32.9" customHeight="1" spans="1:23">
      <c r="A84" s="28" t="s">
        <v>357</v>
      </c>
      <c r="B84" s="153" t="s">
        <v>445</v>
      </c>
      <c r="C84" s="28" t="s">
        <v>444</v>
      </c>
      <c r="D84" s="28" t="s">
        <v>72</v>
      </c>
      <c r="E84" s="28" t="s">
        <v>105</v>
      </c>
      <c r="F84" s="28" t="s">
        <v>359</v>
      </c>
      <c r="G84" s="28" t="s">
        <v>368</v>
      </c>
      <c r="H84" s="28" t="s">
        <v>369</v>
      </c>
      <c r="I84" s="47">
        <v>64000</v>
      </c>
      <c r="J84" s="47"/>
      <c r="K84" s="47"/>
      <c r="L84" s="47"/>
      <c r="M84" s="47"/>
      <c r="N84" s="47"/>
      <c r="O84" s="47"/>
      <c r="P84" s="47"/>
      <c r="Q84" s="47"/>
      <c r="R84" s="47">
        <v>64000</v>
      </c>
      <c r="S84" s="47"/>
      <c r="T84" s="47"/>
      <c r="U84" s="47"/>
      <c r="V84" s="47"/>
      <c r="W84" s="47">
        <v>64000</v>
      </c>
    </row>
    <row r="85" ht="32.9" customHeight="1" spans="1:23">
      <c r="A85" s="28" t="s">
        <v>357</v>
      </c>
      <c r="B85" s="153" t="s">
        <v>445</v>
      </c>
      <c r="C85" s="28" t="s">
        <v>444</v>
      </c>
      <c r="D85" s="28" t="s">
        <v>72</v>
      </c>
      <c r="E85" s="28" t="s">
        <v>105</v>
      </c>
      <c r="F85" s="28" t="s">
        <v>359</v>
      </c>
      <c r="G85" s="28" t="s">
        <v>438</v>
      </c>
      <c r="H85" s="28" t="s">
        <v>439</v>
      </c>
      <c r="I85" s="47">
        <v>18000</v>
      </c>
      <c r="J85" s="47"/>
      <c r="K85" s="47"/>
      <c r="L85" s="47"/>
      <c r="M85" s="47"/>
      <c r="N85" s="47"/>
      <c r="O85" s="47"/>
      <c r="P85" s="47"/>
      <c r="Q85" s="47"/>
      <c r="R85" s="47">
        <v>18000</v>
      </c>
      <c r="S85" s="47"/>
      <c r="T85" s="47"/>
      <c r="U85" s="47"/>
      <c r="V85" s="47"/>
      <c r="W85" s="47">
        <v>18000</v>
      </c>
    </row>
    <row r="86" ht="32.9" customHeight="1" spans="1:23">
      <c r="A86" s="28" t="s">
        <v>357</v>
      </c>
      <c r="B86" s="153" t="s">
        <v>445</v>
      </c>
      <c r="C86" s="28" t="s">
        <v>444</v>
      </c>
      <c r="D86" s="28" t="s">
        <v>72</v>
      </c>
      <c r="E86" s="28" t="s">
        <v>106</v>
      </c>
      <c r="F86" s="28" t="s">
        <v>374</v>
      </c>
      <c r="G86" s="28" t="s">
        <v>252</v>
      </c>
      <c r="H86" s="28" t="s">
        <v>253</v>
      </c>
      <c r="I86" s="47">
        <v>440000</v>
      </c>
      <c r="J86" s="47"/>
      <c r="K86" s="47"/>
      <c r="L86" s="47"/>
      <c r="M86" s="47"/>
      <c r="N86" s="47"/>
      <c r="O86" s="47"/>
      <c r="P86" s="47"/>
      <c r="Q86" s="47"/>
      <c r="R86" s="47">
        <v>440000</v>
      </c>
      <c r="S86" s="47"/>
      <c r="T86" s="47"/>
      <c r="U86" s="47"/>
      <c r="V86" s="47"/>
      <c r="W86" s="47">
        <v>440000</v>
      </c>
    </row>
    <row r="87" ht="32.9" customHeight="1" spans="1:23">
      <c r="A87" s="28" t="s">
        <v>357</v>
      </c>
      <c r="B87" s="153" t="s">
        <v>445</v>
      </c>
      <c r="C87" s="28" t="s">
        <v>444</v>
      </c>
      <c r="D87" s="28" t="s">
        <v>72</v>
      </c>
      <c r="E87" s="28" t="s">
        <v>106</v>
      </c>
      <c r="F87" s="28" t="s">
        <v>374</v>
      </c>
      <c r="G87" s="28" t="s">
        <v>256</v>
      </c>
      <c r="H87" s="28" t="s">
        <v>257</v>
      </c>
      <c r="I87" s="47">
        <v>104000</v>
      </c>
      <c r="J87" s="47"/>
      <c r="K87" s="47"/>
      <c r="L87" s="47"/>
      <c r="M87" s="47"/>
      <c r="N87" s="47"/>
      <c r="O87" s="47"/>
      <c r="P87" s="47"/>
      <c r="Q87" s="47"/>
      <c r="R87" s="47">
        <v>104000</v>
      </c>
      <c r="S87" s="47"/>
      <c r="T87" s="47"/>
      <c r="U87" s="47"/>
      <c r="V87" s="47"/>
      <c r="W87" s="47">
        <v>104000</v>
      </c>
    </row>
    <row r="88" ht="32.9" customHeight="1" spans="1:23">
      <c r="A88" s="28" t="s">
        <v>357</v>
      </c>
      <c r="B88" s="153" t="s">
        <v>445</v>
      </c>
      <c r="C88" s="28" t="s">
        <v>444</v>
      </c>
      <c r="D88" s="28" t="s">
        <v>72</v>
      </c>
      <c r="E88" s="28" t="s">
        <v>106</v>
      </c>
      <c r="F88" s="28" t="s">
        <v>374</v>
      </c>
      <c r="G88" s="28" t="s">
        <v>368</v>
      </c>
      <c r="H88" s="28" t="s">
        <v>369</v>
      </c>
      <c r="I88" s="47">
        <v>586000</v>
      </c>
      <c r="J88" s="47"/>
      <c r="K88" s="47"/>
      <c r="L88" s="47"/>
      <c r="M88" s="47"/>
      <c r="N88" s="47"/>
      <c r="O88" s="47"/>
      <c r="P88" s="47"/>
      <c r="Q88" s="47"/>
      <c r="R88" s="47">
        <v>586000</v>
      </c>
      <c r="S88" s="47"/>
      <c r="T88" s="47"/>
      <c r="U88" s="47"/>
      <c r="V88" s="47"/>
      <c r="W88" s="47">
        <v>586000</v>
      </c>
    </row>
    <row r="89" ht="32.9" customHeight="1" spans="1:23">
      <c r="A89" s="28" t="s">
        <v>357</v>
      </c>
      <c r="B89" s="153" t="s">
        <v>445</v>
      </c>
      <c r="C89" s="28" t="s">
        <v>444</v>
      </c>
      <c r="D89" s="28" t="s">
        <v>72</v>
      </c>
      <c r="E89" s="28" t="s">
        <v>106</v>
      </c>
      <c r="F89" s="28" t="s">
        <v>374</v>
      </c>
      <c r="G89" s="28" t="s">
        <v>438</v>
      </c>
      <c r="H89" s="28" t="s">
        <v>439</v>
      </c>
      <c r="I89" s="47">
        <v>40000</v>
      </c>
      <c r="J89" s="47"/>
      <c r="K89" s="47"/>
      <c r="L89" s="47"/>
      <c r="M89" s="47"/>
      <c r="N89" s="47"/>
      <c r="O89" s="47"/>
      <c r="P89" s="47"/>
      <c r="Q89" s="47"/>
      <c r="R89" s="47">
        <v>40000</v>
      </c>
      <c r="S89" s="47"/>
      <c r="T89" s="47"/>
      <c r="U89" s="47"/>
      <c r="V89" s="47"/>
      <c r="W89" s="47">
        <v>40000</v>
      </c>
    </row>
    <row r="90" ht="32.9" customHeight="1" spans="1:23">
      <c r="A90" s="28" t="s">
        <v>357</v>
      </c>
      <c r="B90" s="153" t="s">
        <v>445</v>
      </c>
      <c r="C90" s="28" t="s">
        <v>444</v>
      </c>
      <c r="D90" s="28" t="s">
        <v>72</v>
      </c>
      <c r="E90" s="28" t="s">
        <v>107</v>
      </c>
      <c r="F90" s="28" t="s">
        <v>314</v>
      </c>
      <c r="G90" s="28" t="s">
        <v>238</v>
      </c>
      <c r="H90" s="28" t="s">
        <v>239</v>
      </c>
      <c r="I90" s="47">
        <v>95000</v>
      </c>
      <c r="J90" s="47"/>
      <c r="K90" s="47"/>
      <c r="L90" s="47"/>
      <c r="M90" s="47"/>
      <c r="N90" s="47"/>
      <c r="O90" s="47"/>
      <c r="P90" s="47"/>
      <c r="Q90" s="47"/>
      <c r="R90" s="47">
        <v>95000</v>
      </c>
      <c r="S90" s="47">
        <v>95000</v>
      </c>
      <c r="T90" s="47"/>
      <c r="U90" s="47"/>
      <c r="V90" s="47"/>
      <c r="W90" s="47"/>
    </row>
    <row r="91" ht="32.9" customHeight="1" spans="1:23">
      <c r="A91" s="28" t="s">
        <v>357</v>
      </c>
      <c r="B91" s="153" t="s">
        <v>445</v>
      </c>
      <c r="C91" s="28" t="s">
        <v>444</v>
      </c>
      <c r="D91" s="28" t="s">
        <v>72</v>
      </c>
      <c r="E91" s="28" t="s">
        <v>107</v>
      </c>
      <c r="F91" s="28" t="s">
        <v>314</v>
      </c>
      <c r="G91" s="28" t="s">
        <v>240</v>
      </c>
      <c r="H91" s="28" t="s">
        <v>241</v>
      </c>
      <c r="I91" s="47">
        <v>60000</v>
      </c>
      <c r="J91" s="47"/>
      <c r="K91" s="47"/>
      <c r="L91" s="47"/>
      <c r="M91" s="47"/>
      <c r="N91" s="47"/>
      <c r="O91" s="47"/>
      <c r="P91" s="47"/>
      <c r="Q91" s="47"/>
      <c r="R91" s="47">
        <v>60000</v>
      </c>
      <c r="S91" s="47">
        <v>60000</v>
      </c>
      <c r="T91" s="47"/>
      <c r="U91" s="47"/>
      <c r="V91" s="47"/>
      <c r="W91" s="47"/>
    </row>
    <row r="92" ht="32.9" customHeight="1" spans="1:23">
      <c r="A92" s="28" t="s">
        <v>357</v>
      </c>
      <c r="B92" s="153" t="s">
        <v>445</v>
      </c>
      <c r="C92" s="28" t="s">
        <v>444</v>
      </c>
      <c r="D92" s="28" t="s">
        <v>72</v>
      </c>
      <c r="E92" s="28" t="s">
        <v>107</v>
      </c>
      <c r="F92" s="28" t="s">
        <v>314</v>
      </c>
      <c r="G92" s="28" t="s">
        <v>248</v>
      </c>
      <c r="H92" s="28" t="s">
        <v>249</v>
      </c>
      <c r="I92" s="47">
        <v>250000</v>
      </c>
      <c r="J92" s="47"/>
      <c r="K92" s="47"/>
      <c r="L92" s="47"/>
      <c r="M92" s="47"/>
      <c r="N92" s="47"/>
      <c r="O92" s="47"/>
      <c r="P92" s="47"/>
      <c r="Q92" s="47"/>
      <c r="R92" s="47">
        <v>250000</v>
      </c>
      <c r="S92" s="47">
        <v>250000</v>
      </c>
      <c r="T92" s="47"/>
      <c r="U92" s="47"/>
      <c r="V92" s="47"/>
      <c r="W92" s="47"/>
    </row>
    <row r="93" ht="32.9" customHeight="1" spans="1:23">
      <c r="A93" s="28" t="s">
        <v>357</v>
      </c>
      <c r="B93" s="153" t="s">
        <v>445</v>
      </c>
      <c r="C93" s="28" t="s">
        <v>444</v>
      </c>
      <c r="D93" s="28" t="s">
        <v>72</v>
      </c>
      <c r="E93" s="28" t="s">
        <v>107</v>
      </c>
      <c r="F93" s="28" t="s">
        <v>314</v>
      </c>
      <c r="G93" s="28" t="s">
        <v>252</v>
      </c>
      <c r="H93" s="28" t="s">
        <v>253</v>
      </c>
      <c r="I93" s="47">
        <v>841000</v>
      </c>
      <c r="J93" s="47"/>
      <c r="K93" s="47"/>
      <c r="L93" s="47"/>
      <c r="M93" s="47"/>
      <c r="N93" s="47"/>
      <c r="O93" s="47"/>
      <c r="P93" s="47"/>
      <c r="Q93" s="47"/>
      <c r="R93" s="47">
        <v>841000</v>
      </c>
      <c r="S93" s="47">
        <v>841000</v>
      </c>
      <c r="T93" s="47"/>
      <c r="U93" s="47"/>
      <c r="V93" s="47"/>
      <c r="W93" s="47"/>
    </row>
    <row r="94" ht="32.9" customHeight="1" spans="1:23">
      <c r="A94" s="28" t="s">
        <v>357</v>
      </c>
      <c r="B94" s="153" t="s">
        <v>445</v>
      </c>
      <c r="C94" s="28" t="s">
        <v>444</v>
      </c>
      <c r="D94" s="28" t="s">
        <v>72</v>
      </c>
      <c r="E94" s="28" t="s">
        <v>107</v>
      </c>
      <c r="F94" s="28" t="s">
        <v>314</v>
      </c>
      <c r="G94" s="28" t="s">
        <v>265</v>
      </c>
      <c r="H94" s="28" t="s">
        <v>266</v>
      </c>
      <c r="I94" s="47">
        <v>2088000</v>
      </c>
      <c r="J94" s="47"/>
      <c r="K94" s="47"/>
      <c r="L94" s="47"/>
      <c r="M94" s="47"/>
      <c r="N94" s="47"/>
      <c r="O94" s="47"/>
      <c r="P94" s="47"/>
      <c r="Q94" s="47"/>
      <c r="R94" s="47">
        <v>2088000</v>
      </c>
      <c r="S94" s="47">
        <v>2088000</v>
      </c>
      <c r="T94" s="47"/>
      <c r="U94" s="47"/>
      <c r="V94" s="47"/>
      <c r="W94" s="47"/>
    </row>
    <row r="95" ht="32.9" customHeight="1" spans="1:23">
      <c r="A95" s="28" t="s">
        <v>357</v>
      </c>
      <c r="B95" s="153" t="s">
        <v>445</v>
      </c>
      <c r="C95" s="28" t="s">
        <v>444</v>
      </c>
      <c r="D95" s="28" t="s">
        <v>72</v>
      </c>
      <c r="E95" s="28" t="s">
        <v>107</v>
      </c>
      <c r="F95" s="28" t="s">
        <v>314</v>
      </c>
      <c r="G95" s="28" t="s">
        <v>256</v>
      </c>
      <c r="H95" s="28" t="s">
        <v>257</v>
      </c>
      <c r="I95" s="47">
        <v>410000</v>
      </c>
      <c r="J95" s="47"/>
      <c r="K95" s="47"/>
      <c r="L95" s="47"/>
      <c r="M95" s="47"/>
      <c r="N95" s="47"/>
      <c r="O95" s="47"/>
      <c r="P95" s="47"/>
      <c r="Q95" s="47"/>
      <c r="R95" s="47">
        <v>410000</v>
      </c>
      <c r="S95" s="47">
        <v>410000</v>
      </c>
      <c r="T95" s="47"/>
      <c r="U95" s="47"/>
      <c r="V95" s="47"/>
      <c r="W95" s="47"/>
    </row>
    <row r="96" ht="32.9" customHeight="1" spans="1:23">
      <c r="A96" s="28" t="s">
        <v>357</v>
      </c>
      <c r="B96" s="153" t="s">
        <v>445</v>
      </c>
      <c r="C96" s="28" t="s">
        <v>444</v>
      </c>
      <c r="D96" s="28" t="s">
        <v>72</v>
      </c>
      <c r="E96" s="28" t="s">
        <v>107</v>
      </c>
      <c r="F96" s="28" t="s">
        <v>314</v>
      </c>
      <c r="G96" s="28" t="s">
        <v>438</v>
      </c>
      <c r="H96" s="28" t="s">
        <v>439</v>
      </c>
      <c r="I96" s="47">
        <v>390000</v>
      </c>
      <c r="J96" s="47"/>
      <c r="K96" s="47"/>
      <c r="L96" s="47"/>
      <c r="M96" s="47"/>
      <c r="N96" s="47"/>
      <c r="O96" s="47"/>
      <c r="P96" s="47"/>
      <c r="Q96" s="47"/>
      <c r="R96" s="47">
        <v>390000</v>
      </c>
      <c r="S96" s="47">
        <v>390000</v>
      </c>
      <c r="T96" s="47"/>
      <c r="U96" s="47"/>
      <c r="V96" s="47"/>
      <c r="W96" s="47"/>
    </row>
    <row r="97" ht="32.9" customHeight="1" spans="1:23">
      <c r="A97" s="28"/>
      <c r="B97" s="28"/>
      <c r="C97" s="28" t="s">
        <v>446</v>
      </c>
      <c r="D97" s="28"/>
      <c r="E97" s="28"/>
      <c r="F97" s="28"/>
      <c r="G97" s="28"/>
      <c r="H97" s="28"/>
      <c r="I97" s="47">
        <v>1755178.99</v>
      </c>
      <c r="J97" s="47"/>
      <c r="K97" s="47"/>
      <c r="L97" s="47"/>
      <c r="M97" s="47"/>
      <c r="N97" s="47"/>
      <c r="O97" s="47">
        <v>1755178.99</v>
      </c>
      <c r="P97" s="47"/>
      <c r="Q97" s="47"/>
      <c r="R97" s="47"/>
      <c r="S97" s="47"/>
      <c r="T97" s="47"/>
      <c r="U97" s="47"/>
      <c r="V97" s="47"/>
      <c r="W97" s="47"/>
    </row>
    <row r="98" ht="32.9" customHeight="1" spans="1:23">
      <c r="A98" s="28" t="s">
        <v>381</v>
      </c>
      <c r="B98" s="153" t="s">
        <v>447</v>
      </c>
      <c r="C98" s="28" t="s">
        <v>446</v>
      </c>
      <c r="D98" s="28" t="s">
        <v>72</v>
      </c>
      <c r="E98" s="28" t="s">
        <v>138</v>
      </c>
      <c r="F98" s="28" t="s">
        <v>383</v>
      </c>
      <c r="G98" s="28" t="s">
        <v>265</v>
      </c>
      <c r="H98" s="28" t="s">
        <v>266</v>
      </c>
      <c r="I98" s="47">
        <v>66700</v>
      </c>
      <c r="J98" s="47"/>
      <c r="K98" s="47"/>
      <c r="L98" s="47"/>
      <c r="M98" s="47"/>
      <c r="N98" s="47"/>
      <c r="O98" s="47">
        <v>66700</v>
      </c>
      <c r="P98" s="47"/>
      <c r="Q98" s="47"/>
      <c r="R98" s="47"/>
      <c r="S98" s="47"/>
      <c r="T98" s="47"/>
      <c r="U98" s="47"/>
      <c r="V98" s="47"/>
      <c r="W98" s="47"/>
    </row>
    <row r="99" ht="32.9" customHeight="1" spans="1:23">
      <c r="A99" s="28" t="s">
        <v>381</v>
      </c>
      <c r="B99" s="153" t="s">
        <v>447</v>
      </c>
      <c r="C99" s="28" t="s">
        <v>446</v>
      </c>
      <c r="D99" s="28" t="s">
        <v>72</v>
      </c>
      <c r="E99" s="28" t="s">
        <v>138</v>
      </c>
      <c r="F99" s="28" t="s">
        <v>383</v>
      </c>
      <c r="G99" s="28" t="s">
        <v>256</v>
      </c>
      <c r="H99" s="28" t="s">
        <v>257</v>
      </c>
      <c r="I99" s="47">
        <v>109167.23</v>
      </c>
      <c r="J99" s="47"/>
      <c r="K99" s="47"/>
      <c r="L99" s="47"/>
      <c r="M99" s="47"/>
      <c r="N99" s="47"/>
      <c r="O99" s="47">
        <v>109167.23</v>
      </c>
      <c r="P99" s="47"/>
      <c r="Q99" s="47"/>
      <c r="R99" s="47"/>
      <c r="S99" s="47"/>
      <c r="T99" s="47"/>
      <c r="U99" s="47"/>
      <c r="V99" s="47"/>
      <c r="W99" s="47"/>
    </row>
    <row r="100" ht="32.9" customHeight="1" spans="1:23">
      <c r="A100" s="28" t="s">
        <v>381</v>
      </c>
      <c r="B100" s="153" t="s">
        <v>447</v>
      </c>
      <c r="C100" s="28" t="s">
        <v>446</v>
      </c>
      <c r="D100" s="28" t="s">
        <v>72</v>
      </c>
      <c r="E100" s="28" t="s">
        <v>138</v>
      </c>
      <c r="F100" s="28" t="s">
        <v>383</v>
      </c>
      <c r="G100" s="28" t="s">
        <v>436</v>
      </c>
      <c r="H100" s="28" t="s">
        <v>437</v>
      </c>
      <c r="I100" s="47">
        <v>907099.65</v>
      </c>
      <c r="J100" s="47"/>
      <c r="K100" s="47"/>
      <c r="L100" s="47"/>
      <c r="M100" s="47"/>
      <c r="N100" s="47"/>
      <c r="O100" s="47">
        <v>907099.65</v>
      </c>
      <c r="P100" s="47"/>
      <c r="Q100" s="47"/>
      <c r="R100" s="47"/>
      <c r="S100" s="47"/>
      <c r="T100" s="47"/>
      <c r="U100" s="47"/>
      <c r="V100" s="47"/>
      <c r="W100" s="47"/>
    </row>
    <row r="101" ht="32.9" customHeight="1" spans="1:23">
      <c r="A101" s="28" t="s">
        <v>381</v>
      </c>
      <c r="B101" s="153" t="s">
        <v>447</v>
      </c>
      <c r="C101" s="28" t="s">
        <v>446</v>
      </c>
      <c r="D101" s="28" t="s">
        <v>72</v>
      </c>
      <c r="E101" s="28" t="s">
        <v>138</v>
      </c>
      <c r="F101" s="28" t="s">
        <v>383</v>
      </c>
      <c r="G101" s="28" t="s">
        <v>438</v>
      </c>
      <c r="H101" s="28" t="s">
        <v>439</v>
      </c>
      <c r="I101" s="47">
        <v>672212.11</v>
      </c>
      <c r="J101" s="47"/>
      <c r="K101" s="47"/>
      <c r="L101" s="47"/>
      <c r="M101" s="47"/>
      <c r="N101" s="47"/>
      <c r="O101" s="47">
        <v>672212.11</v>
      </c>
      <c r="P101" s="47"/>
      <c r="Q101" s="47"/>
      <c r="R101" s="47"/>
      <c r="S101" s="47"/>
      <c r="T101" s="47"/>
      <c r="U101" s="47"/>
      <c r="V101" s="47"/>
      <c r="W101" s="47"/>
    </row>
    <row r="102" ht="32.9" customHeight="1" spans="1:23">
      <c r="A102" s="28"/>
      <c r="B102" s="28"/>
      <c r="C102" s="28" t="s">
        <v>448</v>
      </c>
      <c r="D102" s="28"/>
      <c r="E102" s="28"/>
      <c r="F102" s="28"/>
      <c r="G102" s="28"/>
      <c r="H102" s="28"/>
      <c r="I102" s="47">
        <v>2400000</v>
      </c>
      <c r="J102" s="47"/>
      <c r="K102" s="47"/>
      <c r="L102" s="47"/>
      <c r="M102" s="47"/>
      <c r="N102" s="47"/>
      <c r="O102" s="47">
        <v>2400000</v>
      </c>
      <c r="P102" s="47"/>
      <c r="Q102" s="47"/>
      <c r="R102" s="47"/>
      <c r="S102" s="47"/>
      <c r="T102" s="47"/>
      <c r="U102" s="47"/>
      <c r="V102" s="47"/>
      <c r="W102" s="47"/>
    </row>
    <row r="103" ht="32.9" customHeight="1" spans="1:23">
      <c r="A103" s="28" t="s">
        <v>381</v>
      </c>
      <c r="B103" s="153" t="s">
        <v>449</v>
      </c>
      <c r="C103" s="28" t="s">
        <v>448</v>
      </c>
      <c r="D103" s="28" t="s">
        <v>72</v>
      </c>
      <c r="E103" s="28" t="s">
        <v>138</v>
      </c>
      <c r="F103" s="28" t="s">
        <v>383</v>
      </c>
      <c r="G103" s="28" t="s">
        <v>256</v>
      </c>
      <c r="H103" s="28" t="s">
        <v>257</v>
      </c>
      <c r="I103" s="47">
        <v>200000</v>
      </c>
      <c r="J103" s="47"/>
      <c r="K103" s="47"/>
      <c r="L103" s="47"/>
      <c r="M103" s="47"/>
      <c r="N103" s="47"/>
      <c r="O103" s="47">
        <v>200000</v>
      </c>
      <c r="P103" s="47"/>
      <c r="Q103" s="47"/>
      <c r="R103" s="47"/>
      <c r="S103" s="47"/>
      <c r="T103" s="47"/>
      <c r="U103" s="47"/>
      <c r="V103" s="47"/>
      <c r="W103" s="47"/>
    </row>
    <row r="104" ht="32.9" customHeight="1" spans="1:23">
      <c r="A104" s="28" t="s">
        <v>381</v>
      </c>
      <c r="B104" s="153" t="s">
        <v>449</v>
      </c>
      <c r="C104" s="28" t="s">
        <v>448</v>
      </c>
      <c r="D104" s="28" t="s">
        <v>72</v>
      </c>
      <c r="E104" s="28" t="s">
        <v>138</v>
      </c>
      <c r="F104" s="28" t="s">
        <v>383</v>
      </c>
      <c r="G104" s="28" t="s">
        <v>436</v>
      </c>
      <c r="H104" s="28" t="s">
        <v>437</v>
      </c>
      <c r="I104" s="47">
        <v>500000</v>
      </c>
      <c r="J104" s="47"/>
      <c r="K104" s="47"/>
      <c r="L104" s="47"/>
      <c r="M104" s="47"/>
      <c r="N104" s="47"/>
      <c r="O104" s="47">
        <v>500000</v>
      </c>
      <c r="P104" s="47"/>
      <c r="Q104" s="47"/>
      <c r="R104" s="47"/>
      <c r="S104" s="47"/>
      <c r="T104" s="47"/>
      <c r="U104" s="47"/>
      <c r="V104" s="47"/>
      <c r="W104" s="47"/>
    </row>
    <row r="105" ht="32.9" customHeight="1" spans="1:23">
      <c r="A105" s="28" t="s">
        <v>381</v>
      </c>
      <c r="B105" s="153" t="s">
        <v>449</v>
      </c>
      <c r="C105" s="28" t="s">
        <v>448</v>
      </c>
      <c r="D105" s="28" t="s">
        <v>72</v>
      </c>
      <c r="E105" s="28" t="s">
        <v>138</v>
      </c>
      <c r="F105" s="28" t="s">
        <v>383</v>
      </c>
      <c r="G105" s="28" t="s">
        <v>438</v>
      </c>
      <c r="H105" s="28" t="s">
        <v>439</v>
      </c>
      <c r="I105" s="47">
        <v>1700000</v>
      </c>
      <c r="J105" s="47"/>
      <c r="K105" s="47"/>
      <c r="L105" s="47"/>
      <c r="M105" s="47"/>
      <c r="N105" s="47"/>
      <c r="O105" s="47">
        <v>1700000</v>
      </c>
      <c r="P105" s="47"/>
      <c r="Q105" s="47"/>
      <c r="R105" s="47"/>
      <c r="S105" s="47"/>
      <c r="T105" s="47"/>
      <c r="U105" s="47"/>
      <c r="V105" s="47"/>
      <c r="W105" s="47"/>
    </row>
    <row r="106" ht="32.9" customHeight="1" spans="1:23">
      <c r="A106" s="28"/>
      <c r="B106" s="28"/>
      <c r="C106" s="28" t="s">
        <v>450</v>
      </c>
      <c r="D106" s="28"/>
      <c r="E106" s="28"/>
      <c r="F106" s="28"/>
      <c r="G106" s="28"/>
      <c r="H106" s="28"/>
      <c r="I106" s="47">
        <v>550000</v>
      </c>
      <c r="J106" s="47"/>
      <c r="K106" s="47"/>
      <c r="L106" s="47">
        <v>550000</v>
      </c>
      <c r="M106" s="47"/>
      <c r="N106" s="47"/>
      <c r="O106" s="47"/>
      <c r="P106" s="47"/>
      <c r="Q106" s="47"/>
      <c r="R106" s="47"/>
      <c r="S106" s="47"/>
      <c r="T106" s="47"/>
      <c r="U106" s="47"/>
      <c r="V106" s="47"/>
      <c r="W106" s="47"/>
    </row>
    <row r="107" ht="32.9" customHeight="1" spans="1:23">
      <c r="A107" s="28" t="s">
        <v>381</v>
      </c>
      <c r="B107" s="153" t="s">
        <v>451</v>
      </c>
      <c r="C107" s="28" t="s">
        <v>450</v>
      </c>
      <c r="D107" s="28" t="s">
        <v>72</v>
      </c>
      <c r="E107" s="28" t="s">
        <v>138</v>
      </c>
      <c r="F107" s="28" t="s">
        <v>383</v>
      </c>
      <c r="G107" s="28" t="s">
        <v>263</v>
      </c>
      <c r="H107" s="28" t="s">
        <v>264</v>
      </c>
      <c r="I107" s="47">
        <v>300000</v>
      </c>
      <c r="J107" s="47"/>
      <c r="K107" s="47"/>
      <c r="L107" s="47">
        <v>300000</v>
      </c>
      <c r="M107" s="47"/>
      <c r="N107" s="47"/>
      <c r="O107" s="47"/>
      <c r="P107" s="47"/>
      <c r="Q107" s="47"/>
      <c r="R107" s="47"/>
      <c r="S107" s="47"/>
      <c r="T107" s="47"/>
      <c r="U107" s="47"/>
      <c r="V107" s="47"/>
      <c r="W107" s="47"/>
    </row>
    <row r="108" ht="32.9" customHeight="1" spans="1:23">
      <c r="A108" s="28" t="s">
        <v>381</v>
      </c>
      <c r="B108" s="153" t="s">
        <v>451</v>
      </c>
      <c r="C108" s="28" t="s">
        <v>450</v>
      </c>
      <c r="D108" s="28" t="s">
        <v>72</v>
      </c>
      <c r="E108" s="28" t="s">
        <v>138</v>
      </c>
      <c r="F108" s="28" t="s">
        <v>383</v>
      </c>
      <c r="G108" s="28" t="s">
        <v>265</v>
      </c>
      <c r="H108" s="28" t="s">
        <v>266</v>
      </c>
      <c r="I108" s="47">
        <v>250000</v>
      </c>
      <c r="J108" s="47"/>
      <c r="K108" s="47"/>
      <c r="L108" s="47">
        <v>250000</v>
      </c>
      <c r="M108" s="47"/>
      <c r="N108" s="47"/>
      <c r="O108" s="47"/>
      <c r="P108" s="47"/>
      <c r="Q108" s="47"/>
      <c r="R108" s="47"/>
      <c r="S108" s="47"/>
      <c r="T108" s="47"/>
      <c r="U108" s="47"/>
      <c r="V108" s="47"/>
      <c r="W108" s="47"/>
    </row>
    <row r="109" ht="32.9" customHeight="1" spans="1:23">
      <c r="A109" s="28"/>
      <c r="B109" s="28"/>
      <c r="C109" s="28" t="s">
        <v>452</v>
      </c>
      <c r="D109" s="28"/>
      <c r="E109" s="28"/>
      <c r="F109" s="28"/>
      <c r="G109" s="28"/>
      <c r="H109" s="28"/>
      <c r="I109" s="47">
        <v>215493.32</v>
      </c>
      <c r="J109" s="47"/>
      <c r="K109" s="47"/>
      <c r="L109" s="47"/>
      <c r="M109" s="47"/>
      <c r="N109" s="47"/>
      <c r="O109" s="47">
        <v>215493.32</v>
      </c>
      <c r="P109" s="47"/>
      <c r="Q109" s="47"/>
      <c r="R109" s="47"/>
      <c r="S109" s="47"/>
      <c r="T109" s="47"/>
      <c r="U109" s="47"/>
      <c r="V109" s="47"/>
      <c r="W109" s="47"/>
    </row>
    <row r="110" ht="32.9" customHeight="1" spans="1:23">
      <c r="A110" s="28" t="s">
        <v>416</v>
      </c>
      <c r="B110" s="153" t="s">
        <v>453</v>
      </c>
      <c r="C110" s="28" t="s">
        <v>452</v>
      </c>
      <c r="D110" s="28" t="s">
        <v>74</v>
      </c>
      <c r="E110" s="28" t="s">
        <v>133</v>
      </c>
      <c r="F110" s="28" t="s">
        <v>454</v>
      </c>
      <c r="G110" s="28" t="s">
        <v>244</v>
      </c>
      <c r="H110" s="28" t="s">
        <v>245</v>
      </c>
      <c r="I110" s="47">
        <v>26935.53</v>
      </c>
      <c r="J110" s="47"/>
      <c r="K110" s="47"/>
      <c r="L110" s="47"/>
      <c r="M110" s="47"/>
      <c r="N110" s="47"/>
      <c r="O110" s="47">
        <v>26935.53</v>
      </c>
      <c r="P110" s="47"/>
      <c r="Q110" s="47"/>
      <c r="R110" s="47"/>
      <c r="S110" s="47"/>
      <c r="T110" s="47"/>
      <c r="U110" s="47"/>
      <c r="V110" s="47"/>
      <c r="W110" s="47"/>
    </row>
    <row r="111" ht="32.9" customHeight="1" spans="1:23">
      <c r="A111" s="28" t="s">
        <v>416</v>
      </c>
      <c r="B111" s="153" t="s">
        <v>453</v>
      </c>
      <c r="C111" s="28" t="s">
        <v>452</v>
      </c>
      <c r="D111" s="28" t="s">
        <v>74</v>
      </c>
      <c r="E111" s="28" t="s">
        <v>133</v>
      </c>
      <c r="F111" s="28" t="s">
        <v>454</v>
      </c>
      <c r="G111" s="28" t="s">
        <v>292</v>
      </c>
      <c r="H111" s="28" t="s">
        <v>291</v>
      </c>
      <c r="I111" s="47">
        <v>71999</v>
      </c>
      <c r="J111" s="47"/>
      <c r="K111" s="47"/>
      <c r="L111" s="47"/>
      <c r="M111" s="47"/>
      <c r="N111" s="47"/>
      <c r="O111" s="47">
        <v>71999</v>
      </c>
      <c r="P111" s="47"/>
      <c r="Q111" s="47"/>
      <c r="R111" s="47"/>
      <c r="S111" s="47"/>
      <c r="T111" s="47"/>
      <c r="U111" s="47"/>
      <c r="V111" s="47"/>
      <c r="W111" s="47"/>
    </row>
    <row r="112" ht="32.9" customHeight="1" spans="1:23">
      <c r="A112" s="28" t="s">
        <v>416</v>
      </c>
      <c r="B112" s="153" t="s">
        <v>453</v>
      </c>
      <c r="C112" s="28" t="s">
        <v>452</v>
      </c>
      <c r="D112" s="28" t="s">
        <v>74</v>
      </c>
      <c r="E112" s="28" t="s">
        <v>133</v>
      </c>
      <c r="F112" s="28" t="s">
        <v>454</v>
      </c>
      <c r="G112" s="28" t="s">
        <v>259</v>
      </c>
      <c r="H112" s="28" t="s">
        <v>164</v>
      </c>
      <c r="I112" s="47">
        <v>2537</v>
      </c>
      <c r="J112" s="47"/>
      <c r="K112" s="47"/>
      <c r="L112" s="47"/>
      <c r="M112" s="47"/>
      <c r="N112" s="47"/>
      <c r="O112" s="47">
        <v>2537</v>
      </c>
      <c r="P112" s="47"/>
      <c r="Q112" s="47"/>
      <c r="R112" s="47"/>
      <c r="S112" s="47"/>
      <c r="T112" s="47"/>
      <c r="U112" s="47"/>
      <c r="V112" s="47"/>
      <c r="W112" s="47"/>
    </row>
    <row r="113" ht="32.9" customHeight="1" spans="1:23">
      <c r="A113" s="28" t="s">
        <v>416</v>
      </c>
      <c r="B113" s="153" t="s">
        <v>453</v>
      </c>
      <c r="C113" s="28" t="s">
        <v>452</v>
      </c>
      <c r="D113" s="28" t="s">
        <v>74</v>
      </c>
      <c r="E113" s="28" t="s">
        <v>133</v>
      </c>
      <c r="F113" s="28" t="s">
        <v>454</v>
      </c>
      <c r="G113" s="28" t="s">
        <v>265</v>
      </c>
      <c r="H113" s="28" t="s">
        <v>266</v>
      </c>
      <c r="I113" s="47">
        <v>57700</v>
      </c>
      <c r="J113" s="47"/>
      <c r="K113" s="47"/>
      <c r="L113" s="47"/>
      <c r="M113" s="47"/>
      <c r="N113" s="47"/>
      <c r="O113" s="47">
        <v>57700</v>
      </c>
      <c r="P113" s="47"/>
      <c r="Q113" s="47"/>
      <c r="R113" s="47"/>
      <c r="S113" s="47"/>
      <c r="T113" s="47"/>
      <c r="U113" s="47"/>
      <c r="V113" s="47"/>
      <c r="W113" s="47"/>
    </row>
    <row r="114" ht="32.9" customHeight="1" spans="1:23">
      <c r="A114" s="28" t="s">
        <v>416</v>
      </c>
      <c r="B114" s="153" t="s">
        <v>453</v>
      </c>
      <c r="C114" s="28" t="s">
        <v>452</v>
      </c>
      <c r="D114" s="28" t="s">
        <v>74</v>
      </c>
      <c r="E114" s="28" t="s">
        <v>133</v>
      </c>
      <c r="F114" s="28" t="s">
        <v>454</v>
      </c>
      <c r="G114" s="28" t="s">
        <v>227</v>
      </c>
      <c r="H114" s="28" t="s">
        <v>228</v>
      </c>
      <c r="I114" s="47">
        <v>28956.63</v>
      </c>
      <c r="J114" s="47"/>
      <c r="K114" s="47"/>
      <c r="L114" s="47"/>
      <c r="M114" s="47"/>
      <c r="N114" s="47"/>
      <c r="O114" s="47">
        <v>28956.63</v>
      </c>
      <c r="P114" s="47"/>
      <c r="Q114" s="47"/>
      <c r="R114" s="47"/>
      <c r="S114" s="47"/>
      <c r="T114" s="47"/>
      <c r="U114" s="47"/>
      <c r="V114" s="47"/>
      <c r="W114" s="47"/>
    </row>
    <row r="115" ht="32.9" customHeight="1" spans="1:23">
      <c r="A115" s="28" t="s">
        <v>416</v>
      </c>
      <c r="B115" s="153" t="s">
        <v>453</v>
      </c>
      <c r="C115" s="28" t="s">
        <v>452</v>
      </c>
      <c r="D115" s="28" t="s">
        <v>74</v>
      </c>
      <c r="E115" s="28" t="s">
        <v>133</v>
      </c>
      <c r="F115" s="28" t="s">
        <v>454</v>
      </c>
      <c r="G115" s="28" t="s">
        <v>455</v>
      </c>
      <c r="H115" s="28" t="s">
        <v>456</v>
      </c>
      <c r="I115" s="47">
        <v>27365.16</v>
      </c>
      <c r="J115" s="47"/>
      <c r="K115" s="47"/>
      <c r="L115" s="47"/>
      <c r="M115" s="47"/>
      <c r="N115" s="47"/>
      <c r="O115" s="47">
        <v>27365.16</v>
      </c>
      <c r="P115" s="47"/>
      <c r="Q115" s="47"/>
      <c r="R115" s="47"/>
      <c r="S115" s="47"/>
      <c r="T115" s="47"/>
      <c r="U115" s="47"/>
      <c r="V115" s="47"/>
      <c r="W115" s="47"/>
    </row>
    <row r="116" ht="32.9" customHeight="1" spans="1:23">
      <c r="A116" s="28"/>
      <c r="B116" s="28"/>
      <c r="C116" s="28" t="s">
        <v>457</v>
      </c>
      <c r="D116" s="28"/>
      <c r="E116" s="28"/>
      <c r="F116" s="28"/>
      <c r="G116" s="28"/>
      <c r="H116" s="28"/>
      <c r="I116" s="47">
        <v>131450</v>
      </c>
      <c r="J116" s="47"/>
      <c r="K116" s="47"/>
      <c r="L116" s="47"/>
      <c r="M116" s="47"/>
      <c r="N116" s="47"/>
      <c r="O116" s="47">
        <v>131450</v>
      </c>
      <c r="P116" s="47"/>
      <c r="Q116" s="47"/>
      <c r="R116" s="47"/>
      <c r="S116" s="47"/>
      <c r="T116" s="47"/>
      <c r="U116" s="47"/>
      <c r="V116" s="47"/>
      <c r="W116" s="47"/>
    </row>
    <row r="117" ht="32.9" customHeight="1" spans="1:23">
      <c r="A117" s="28" t="s">
        <v>416</v>
      </c>
      <c r="B117" s="153" t="s">
        <v>458</v>
      </c>
      <c r="C117" s="28" t="s">
        <v>457</v>
      </c>
      <c r="D117" s="28" t="s">
        <v>74</v>
      </c>
      <c r="E117" s="28" t="s">
        <v>135</v>
      </c>
      <c r="F117" s="28" t="s">
        <v>459</v>
      </c>
      <c r="G117" s="28" t="s">
        <v>240</v>
      </c>
      <c r="H117" s="28" t="s">
        <v>241</v>
      </c>
      <c r="I117" s="47">
        <v>31450</v>
      </c>
      <c r="J117" s="47"/>
      <c r="K117" s="47"/>
      <c r="L117" s="47"/>
      <c r="M117" s="47"/>
      <c r="N117" s="47"/>
      <c r="O117" s="47">
        <v>31450</v>
      </c>
      <c r="P117" s="47"/>
      <c r="Q117" s="47"/>
      <c r="R117" s="47"/>
      <c r="S117" s="47"/>
      <c r="T117" s="47"/>
      <c r="U117" s="47"/>
      <c r="V117" s="47"/>
      <c r="W117" s="47"/>
    </row>
    <row r="118" ht="32.9" customHeight="1" spans="1:23">
      <c r="A118" s="28" t="s">
        <v>416</v>
      </c>
      <c r="B118" s="153" t="s">
        <v>458</v>
      </c>
      <c r="C118" s="28" t="s">
        <v>457</v>
      </c>
      <c r="D118" s="28" t="s">
        <v>74</v>
      </c>
      <c r="E118" s="28" t="s">
        <v>135</v>
      </c>
      <c r="F118" s="28" t="s">
        <v>459</v>
      </c>
      <c r="G118" s="28" t="s">
        <v>265</v>
      </c>
      <c r="H118" s="28" t="s">
        <v>266</v>
      </c>
      <c r="I118" s="47">
        <v>100000</v>
      </c>
      <c r="J118" s="47"/>
      <c r="K118" s="47"/>
      <c r="L118" s="47"/>
      <c r="M118" s="47"/>
      <c r="N118" s="47"/>
      <c r="O118" s="47">
        <v>100000</v>
      </c>
      <c r="P118" s="47"/>
      <c r="Q118" s="47"/>
      <c r="R118" s="47"/>
      <c r="S118" s="47"/>
      <c r="T118" s="47"/>
      <c r="U118" s="47"/>
      <c r="V118" s="47"/>
      <c r="W118" s="47"/>
    </row>
    <row r="119" ht="32.9" customHeight="1" spans="1:23">
      <c r="A119" s="28"/>
      <c r="B119" s="28"/>
      <c r="C119" s="28" t="s">
        <v>460</v>
      </c>
      <c r="D119" s="28"/>
      <c r="E119" s="28"/>
      <c r="F119" s="28"/>
      <c r="G119" s="28"/>
      <c r="H119" s="28"/>
      <c r="I119" s="47">
        <v>1922474.03</v>
      </c>
      <c r="J119" s="47"/>
      <c r="K119" s="47"/>
      <c r="L119" s="47"/>
      <c r="M119" s="47"/>
      <c r="N119" s="47"/>
      <c r="O119" s="47">
        <v>1922474.03</v>
      </c>
      <c r="P119" s="47"/>
      <c r="Q119" s="47"/>
      <c r="R119" s="47"/>
      <c r="S119" s="47"/>
      <c r="T119" s="47"/>
      <c r="U119" s="47"/>
      <c r="V119" s="47"/>
      <c r="W119" s="47"/>
    </row>
    <row r="120" ht="32.9" customHeight="1" spans="1:23">
      <c r="A120" s="28" t="s">
        <v>416</v>
      </c>
      <c r="B120" s="153" t="s">
        <v>461</v>
      </c>
      <c r="C120" s="28" t="s">
        <v>460</v>
      </c>
      <c r="D120" s="28" t="s">
        <v>74</v>
      </c>
      <c r="E120" s="28" t="s">
        <v>133</v>
      </c>
      <c r="F120" s="28" t="s">
        <v>454</v>
      </c>
      <c r="G120" s="28" t="s">
        <v>238</v>
      </c>
      <c r="H120" s="28" t="s">
        <v>239</v>
      </c>
      <c r="I120" s="47">
        <v>70385.26</v>
      </c>
      <c r="J120" s="47"/>
      <c r="K120" s="47"/>
      <c r="L120" s="47"/>
      <c r="M120" s="47"/>
      <c r="N120" s="47"/>
      <c r="O120" s="47">
        <v>70385.26</v>
      </c>
      <c r="P120" s="47"/>
      <c r="Q120" s="47"/>
      <c r="R120" s="47"/>
      <c r="S120" s="47"/>
      <c r="T120" s="47"/>
      <c r="U120" s="47"/>
      <c r="V120" s="47"/>
      <c r="W120" s="47"/>
    </row>
    <row r="121" ht="32.9" customHeight="1" spans="1:23">
      <c r="A121" s="28" t="s">
        <v>416</v>
      </c>
      <c r="B121" s="153" t="s">
        <v>461</v>
      </c>
      <c r="C121" s="28" t="s">
        <v>460</v>
      </c>
      <c r="D121" s="28" t="s">
        <v>74</v>
      </c>
      <c r="E121" s="28" t="s">
        <v>133</v>
      </c>
      <c r="F121" s="28" t="s">
        <v>454</v>
      </c>
      <c r="G121" s="28" t="s">
        <v>240</v>
      </c>
      <c r="H121" s="28" t="s">
        <v>241</v>
      </c>
      <c r="I121" s="47">
        <v>10000</v>
      </c>
      <c r="J121" s="47"/>
      <c r="K121" s="47"/>
      <c r="L121" s="47"/>
      <c r="M121" s="47"/>
      <c r="N121" s="47"/>
      <c r="O121" s="47">
        <v>10000</v>
      </c>
      <c r="P121" s="47"/>
      <c r="Q121" s="47"/>
      <c r="R121" s="47"/>
      <c r="S121" s="47"/>
      <c r="T121" s="47"/>
      <c r="U121" s="47"/>
      <c r="V121" s="47"/>
      <c r="W121" s="47"/>
    </row>
    <row r="122" ht="32.9" customHeight="1" spans="1:23">
      <c r="A122" s="28" t="s">
        <v>416</v>
      </c>
      <c r="B122" s="153" t="s">
        <v>461</v>
      </c>
      <c r="C122" s="28" t="s">
        <v>460</v>
      </c>
      <c r="D122" s="28" t="s">
        <v>74</v>
      </c>
      <c r="E122" s="28" t="s">
        <v>133</v>
      </c>
      <c r="F122" s="28" t="s">
        <v>454</v>
      </c>
      <c r="G122" s="28" t="s">
        <v>462</v>
      </c>
      <c r="H122" s="28" t="s">
        <v>463</v>
      </c>
      <c r="I122" s="47">
        <v>849.5</v>
      </c>
      <c r="J122" s="47"/>
      <c r="K122" s="47"/>
      <c r="L122" s="47"/>
      <c r="M122" s="47"/>
      <c r="N122" s="47"/>
      <c r="O122" s="47">
        <v>849.5</v>
      </c>
      <c r="P122" s="47"/>
      <c r="Q122" s="47"/>
      <c r="R122" s="47"/>
      <c r="S122" s="47"/>
      <c r="T122" s="47"/>
      <c r="U122" s="47"/>
      <c r="V122" s="47"/>
      <c r="W122" s="47"/>
    </row>
    <row r="123" ht="32.9" customHeight="1" spans="1:23">
      <c r="A123" s="28" t="s">
        <v>416</v>
      </c>
      <c r="B123" s="153" t="s">
        <v>461</v>
      </c>
      <c r="C123" s="28" t="s">
        <v>460</v>
      </c>
      <c r="D123" s="28" t="s">
        <v>74</v>
      </c>
      <c r="E123" s="28" t="s">
        <v>133</v>
      </c>
      <c r="F123" s="28" t="s">
        <v>454</v>
      </c>
      <c r="G123" s="28" t="s">
        <v>242</v>
      </c>
      <c r="H123" s="28" t="s">
        <v>243</v>
      </c>
      <c r="I123" s="47">
        <v>10000</v>
      </c>
      <c r="J123" s="47"/>
      <c r="K123" s="47"/>
      <c r="L123" s="47"/>
      <c r="M123" s="47"/>
      <c r="N123" s="47"/>
      <c r="O123" s="47">
        <v>10000</v>
      </c>
      <c r="P123" s="47"/>
      <c r="Q123" s="47"/>
      <c r="R123" s="47"/>
      <c r="S123" s="47"/>
      <c r="T123" s="47"/>
      <c r="U123" s="47"/>
      <c r="V123" s="47"/>
      <c r="W123" s="47"/>
    </row>
    <row r="124" ht="32.9" customHeight="1" spans="1:23">
      <c r="A124" s="28" t="s">
        <v>416</v>
      </c>
      <c r="B124" s="153" t="s">
        <v>461</v>
      </c>
      <c r="C124" s="28" t="s">
        <v>460</v>
      </c>
      <c r="D124" s="28" t="s">
        <v>74</v>
      </c>
      <c r="E124" s="28" t="s">
        <v>133</v>
      </c>
      <c r="F124" s="28" t="s">
        <v>454</v>
      </c>
      <c r="G124" s="28" t="s">
        <v>326</v>
      </c>
      <c r="H124" s="28" t="s">
        <v>327</v>
      </c>
      <c r="I124" s="47">
        <v>39614.47</v>
      </c>
      <c r="J124" s="47"/>
      <c r="K124" s="47"/>
      <c r="L124" s="47"/>
      <c r="M124" s="47"/>
      <c r="N124" s="47"/>
      <c r="O124" s="47">
        <v>39614.47</v>
      </c>
      <c r="P124" s="47"/>
      <c r="Q124" s="47"/>
      <c r="R124" s="47"/>
      <c r="S124" s="47"/>
      <c r="T124" s="47"/>
      <c r="U124" s="47"/>
      <c r="V124" s="47"/>
      <c r="W124" s="47"/>
    </row>
    <row r="125" ht="32.9" customHeight="1" spans="1:23">
      <c r="A125" s="28" t="s">
        <v>416</v>
      </c>
      <c r="B125" s="153" t="s">
        <v>461</v>
      </c>
      <c r="C125" s="28" t="s">
        <v>460</v>
      </c>
      <c r="D125" s="28" t="s">
        <v>74</v>
      </c>
      <c r="E125" s="28" t="s">
        <v>133</v>
      </c>
      <c r="F125" s="28" t="s">
        <v>454</v>
      </c>
      <c r="G125" s="28" t="s">
        <v>244</v>
      </c>
      <c r="H125" s="28" t="s">
        <v>245</v>
      </c>
      <c r="I125" s="47">
        <v>77774.89</v>
      </c>
      <c r="J125" s="47"/>
      <c r="K125" s="47"/>
      <c r="L125" s="47"/>
      <c r="M125" s="47"/>
      <c r="N125" s="47"/>
      <c r="O125" s="47">
        <v>77774.89</v>
      </c>
      <c r="P125" s="47"/>
      <c r="Q125" s="47"/>
      <c r="R125" s="47"/>
      <c r="S125" s="47"/>
      <c r="T125" s="47"/>
      <c r="U125" s="47"/>
      <c r="V125" s="47"/>
      <c r="W125" s="47"/>
    </row>
    <row r="126" ht="32.9" customHeight="1" spans="1:23">
      <c r="A126" s="28" t="s">
        <v>416</v>
      </c>
      <c r="B126" s="153" t="s">
        <v>461</v>
      </c>
      <c r="C126" s="28" t="s">
        <v>460</v>
      </c>
      <c r="D126" s="28" t="s">
        <v>74</v>
      </c>
      <c r="E126" s="28" t="s">
        <v>133</v>
      </c>
      <c r="F126" s="28" t="s">
        <v>454</v>
      </c>
      <c r="G126" s="28" t="s">
        <v>292</v>
      </c>
      <c r="H126" s="28" t="s">
        <v>291</v>
      </c>
      <c r="I126" s="47">
        <v>201372.44</v>
      </c>
      <c r="J126" s="47"/>
      <c r="K126" s="47"/>
      <c r="L126" s="47"/>
      <c r="M126" s="47"/>
      <c r="N126" s="47"/>
      <c r="O126" s="47">
        <v>201372.44</v>
      </c>
      <c r="P126" s="47"/>
      <c r="Q126" s="47"/>
      <c r="R126" s="47"/>
      <c r="S126" s="47"/>
      <c r="T126" s="47"/>
      <c r="U126" s="47"/>
      <c r="V126" s="47"/>
      <c r="W126" s="47"/>
    </row>
    <row r="127" ht="32.9" customHeight="1" spans="1:23">
      <c r="A127" s="28" t="s">
        <v>416</v>
      </c>
      <c r="B127" s="153" t="s">
        <v>461</v>
      </c>
      <c r="C127" s="28" t="s">
        <v>460</v>
      </c>
      <c r="D127" s="28" t="s">
        <v>74</v>
      </c>
      <c r="E127" s="28" t="s">
        <v>133</v>
      </c>
      <c r="F127" s="28" t="s">
        <v>454</v>
      </c>
      <c r="G127" s="28" t="s">
        <v>246</v>
      </c>
      <c r="H127" s="28" t="s">
        <v>247</v>
      </c>
      <c r="I127" s="47">
        <v>75574</v>
      </c>
      <c r="J127" s="47"/>
      <c r="K127" s="47"/>
      <c r="L127" s="47"/>
      <c r="M127" s="47"/>
      <c r="N127" s="47"/>
      <c r="O127" s="47">
        <v>75574</v>
      </c>
      <c r="P127" s="47"/>
      <c r="Q127" s="47"/>
      <c r="R127" s="47"/>
      <c r="S127" s="47"/>
      <c r="T127" s="47"/>
      <c r="U127" s="47"/>
      <c r="V127" s="47"/>
      <c r="W127" s="47"/>
    </row>
    <row r="128" ht="32.9" customHeight="1" spans="1:23">
      <c r="A128" s="28" t="s">
        <v>416</v>
      </c>
      <c r="B128" s="153" t="s">
        <v>461</v>
      </c>
      <c r="C128" s="28" t="s">
        <v>460</v>
      </c>
      <c r="D128" s="28" t="s">
        <v>74</v>
      </c>
      <c r="E128" s="28" t="s">
        <v>133</v>
      </c>
      <c r="F128" s="28" t="s">
        <v>454</v>
      </c>
      <c r="G128" s="28" t="s">
        <v>248</v>
      </c>
      <c r="H128" s="28" t="s">
        <v>249</v>
      </c>
      <c r="I128" s="47">
        <v>14489.1</v>
      </c>
      <c r="J128" s="47"/>
      <c r="K128" s="47"/>
      <c r="L128" s="47"/>
      <c r="M128" s="47"/>
      <c r="N128" s="47"/>
      <c r="O128" s="47">
        <v>14489.1</v>
      </c>
      <c r="P128" s="47"/>
      <c r="Q128" s="47"/>
      <c r="R128" s="47"/>
      <c r="S128" s="47"/>
      <c r="T128" s="47"/>
      <c r="U128" s="47"/>
      <c r="V128" s="47"/>
      <c r="W128" s="47"/>
    </row>
    <row r="129" ht="32.9" customHeight="1" spans="1:23">
      <c r="A129" s="28" t="s">
        <v>416</v>
      </c>
      <c r="B129" s="153" t="s">
        <v>461</v>
      </c>
      <c r="C129" s="28" t="s">
        <v>460</v>
      </c>
      <c r="D129" s="28" t="s">
        <v>74</v>
      </c>
      <c r="E129" s="28" t="s">
        <v>133</v>
      </c>
      <c r="F129" s="28" t="s">
        <v>454</v>
      </c>
      <c r="G129" s="28" t="s">
        <v>464</v>
      </c>
      <c r="H129" s="28" t="s">
        <v>465</v>
      </c>
      <c r="I129" s="47">
        <v>20000</v>
      </c>
      <c r="J129" s="47"/>
      <c r="K129" s="47"/>
      <c r="L129" s="47"/>
      <c r="M129" s="47"/>
      <c r="N129" s="47"/>
      <c r="O129" s="47">
        <v>20000</v>
      </c>
      <c r="P129" s="47"/>
      <c r="Q129" s="47"/>
      <c r="R129" s="47"/>
      <c r="S129" s="47"/>
      <c r="T129" s="47"/>
      <c r="U129" s="47"/>
      <c r="V129" s="47"/>
      <c r="W129" s="47"/>
    </row>
    <row r="130" ht="32.9" customHeight="1" spans="1:23">
      <c r="A130" s="28" t="s">
        <v>416</v>
      </c>
      <c r="B130" s="153" t="s">
        <v>461</v>
      </c>
      <c r="C130" s="28" t="s">
        <v>460</v>
      </c>
      <c r="D130" s="28" t="s">
        <v>74</v>
      </c>
      <c r="E130" s="28" t="s">
        <v>133</v>
      </c>
      <c r="F130" s="28" t="s">
        <v>454</v>
      </c>
      <c r="G130" s="28" t="s">
        <v>259</v>
      </c>
      <c r="H130" s="28" t="s">
        <v>164</v>
      </c>
      <c r="I130" s="47">
        <v>4000</v>
      </c>
      <c r="J130" s="47"/>
      <c r="K130" s="47"/>
      <c r="L130" s="47"/>
      <c r="M130" s="47"/>
      <c r="N130" s="47"/>
      <c r="O130" s="47">
        <v>4000</v>
      </c>
      <c r="P130" s="47"/>
      <c r="Q130" s="47"/>
      <c r="R130" s="47"/>
      <c r="S130" s="47"/>
      <c r="T130" s="47"/>
      <c r="U130" s="47"/>
      <c r="V130" s="47"/>
      <c r="W130" s="47"/>
    </row>
    <row r="131" ht="32.9" customHeight="1" spans="1:23">
      <c r="A131" s="28" t="s">
        <v>416</v>
      </c>
      <c r="B131" s="153" t="s">
        <v>461</v>
      </c>
      <c r="C131" s="28" t="s">
        <v>460</v>
      </c>
      <c r="D131" s="28" t="s">
        <v>74</v>
      </c>
      <c r="E131" s="28" t="s">
        <v>133</v>
      </c>
      <c r="F131" s="28" t="s">
        <v>454</v>
      </c>
      <c r="G131" s="28" t="s">
        <v>252</v>
      </c>
      <c r="H131" s="28" t="s">
        <v>253</v>
      </c>
      <c r="I131" s="47">
        <v>468953.45</v>
      </c>
      <c r="J131" s="47"/>
      <c r="K131" s="47"/>
      <c r="L131" s="47"/>
      <c r="M131" s="47"/>
      <c r="N131" s="47"/>
      <c r="O131" s="47">
        <v>468953.45</v>
      </c>
      <c r="P131" s="47"/>
      <c r="Q131" s="47"/>
      <c r="R131" s="47"/>
      <c r="S131" s="47"/>
      <c r="T131" s="47"/>
      <c r="U131" s="47"/>
      <c r="V131" s="47"/>
      <c r="W131" s="47"/>
    </row>
    <row r="132" ht="32.9" customHeight="1" spans="1:23">
      <c r="A132" s="28" t="s">
        <v>416</v>
      </c>
      <c r="B132" s="153" t="s">
        <v>461</v>
      </c>
      <c r="C132" s="28" t="s">
        <v>460</v>
      </c>
      <c r="D132" s="28" t="s">
        <v>74</v>
      </c>
      <c r="E132" s="28" t="s">
        <v>133</v>
      </c>
      <c r="F132" s="28" t="s">
        <v>454</v>
      </c>
      <c r="G132" s="28" t="s">
        <v>265</v>
      </c>
      <c r="H132" s="28" t="s">
        <v>266</v>
      </c>
      <c r="I132" s="47">
        <v>795025.3</v>
      </c>
      <c r="J132" s="47"/>
      <c r="K132" s="47"/>
      <c r="L132" s="47"/>
      <c r="M132" s="47"/>
      <c r="N132" s="47"/>
      <c r="O132" s="47">
        <v>795025.3</v>
      </c>
      <c r="P132" s="47"/>
      <c r="Q132" s="47"/>
      <c r="R132" s="47"/>
      <c r="S132" s="47"/>
      <c r="T132" s="47"/>
      <c r="U132" s="47"/>
      <c r="V132" s="47"/>
      <c r="W132" s="47"/>
    </row>
    <row r="133" ht="32.9" customHeight="1" spans="1:23">
      <c r="A133" s="28" t="s">
        <v>416</v>
      </c>
      <c r="B133" s="153" t="s">
        <v>461</v>
      </c>
      <c r="C133" s="28" t="s">
        <v>460</v>
      </c>
      <c r="D133" s="28" t="s">
        <v>74</v>
      </c>
      <c r="E133" s="28" t="s">
        <v>133</v>
      </c>
      <c r="F133" s="28" t="s">
        <v>454</v>
      </c>
      <c r="G133" s="28" t="s">
        <v>235</v>
      </c>
      <c r="H133" s="28" t="s">
        <v>234</v>
      </c>
      <c r="I133" s="47">
        <v>11459.12</v>
      </c>
      <c r="J133" s="47"/>
      <c r="K133" s="47"/>
      <c r="L133" s="47"/>
      <c r="M133" s="47"/>
      <c r="N133" s="47"/>
      <c r="O133" s="47">
        <v>11459.12</v>
      </c>
      <c r="P133" s="47"/>
      <c r="Q133" s="47"/>
      <c r="R133" s="47"/>
      <c r="S133" s="47"/>
      <c r="T133" s="47"/>
      <c r="U133" s="47"/>
      <c r="V133" s="47"/>
      <c r="W133" s="47"/>
    </row>
    <row r="134" ht="32.9" customHeight="1" spans="1:23">
      <c r="A134" s="28" t="s">
        <v>416</v>
      </c>
      <c r="B134" s="153" t="s">
        <v>461</v>
      </c>
      <c r="C134" s="28" t="s">
        <v>460</v>
      </c>
      <c r="D134" s="28" t="s">
        <v>74</v>
      </c>
      <c r="E134" s="28" t="s">
        <v>133</v>
      </c>
      <c r="F134" s="28" t="s">
        <v>454</v>
      </c>
      <c r="G134" s="28" t="s">
        <v>254</v>
      </c>
      <c r="H134" s="28" t="s">
        <v>255</v>
      </c>
      <c r="I134" s="47">
        <v>10700</v>
      </c>
      <c r="J134" s="47"/>
      <c r="K134" s="47"/>
      <c r="L134" s="47"/>
      <c r="M134" s="47"/>
      <c r="N134" s="47"/>
      <c r="O134" s="47">
        <v>10700</v>
      </c>
      <c r="P134" s="47"/>
      <c r="Q134" s="47"/>
      <c r="R134" s="47"/>
      <c r="S134" s="47"/>
      <c r="T134" s="47"/>
      <c r="U134" s="47"/>
      <c r="V134" s="47"/>
      <c r="W134" s="47"/>
    </row>
    <row r="135" ht="32.9" customHeight="1" spans="1:23">
      <c r="A135" s="28" t="s">
        <v>416</v>
      </c>
      <c r="B135" s="153" t="s">
        <v>461</v>
      </c>
      <c r="C135" s="28" t="s">
        <v>460</v>
      </c>
      <c r="D135" s="28" t="s">
        <v>74</v>
      </c>
      <c r="E135" s="28" t="s">
        <v>133</v>
      </c>
      <c r="F135" s="28" t="s">
        <v>454</v>
      </c>
      <c r="G135" s="28" t="s">
        <v>227</v>
      </c>
      <c r="H135" s="28" t="s">
        <v>228</v>
      </c>
      <c r="I135" s="47">
        <v>23364.27</v>
      </c>
      <c r="J135" s="47"/>
      <c r="K135" s="47"/>
      <c r="L135" s="47"/>
      <c r="M135" s="47"/>
      <c r="N135" s="47"/>
      <c r="O135" s="47">
        <v>23364.27</v>
      </c>
      <c r="P135" s="47"/>
      <c r="Q135" s="47"/>
      <c r="R135" s="47"/>
      <c r="S135" s="47"/>
      <c r="T135" s="47"/>
      <c r="U135" s="47"/>
      <c r="V135" s="47"/>
      <c r="W135" s="47"/>
    </row>
    <row r="136" ht="32.9" customHeight="1" spans="1:23">
      <c r="A136" s="28" t="s">
        <v>416</v>
      </c>
      <c r="B136" s="153" t="s">
        <v>461</v>
      </c>
      <c r="C136" s="28" t="s">
        <v>460</v>
      </c>
      <c r="D136" s="28" t="s">
        <v>74</v>
      </c>
      <c r="E136" s="28" t="s">
        <v>133</v>
      </c>
      <c r="F136" s="28" t="s">
        <v>454</v>
      </c>
      <c r="G136" s="28" t="s">
        <v>231</v>
      </c>
      <c r="H136" s="28" t="s">
        <v>232</v>
      </c>
      <c r="I136" s="47">
        <v>8912.23</v>
      </c>
      <c r="J136" s="47"/>
      <c r="K136" s="47"/>
      <c r="L136" s="47"/>
      <c r="M136" s="47"/>
      <c r="N136" s="47"/>
      <c r="O136" s="47">
        <v>8912.23</v>
      </c>
      <c r="P136" s="47"/>
      <c r="Q136" s="47"/>
      <c r="R136" s="47"/>
      <c r="S136" s="47"/>
      <c r="T136" s="47"/>
      <c r="U136" s="47"/>
      <c r="V136" s="47"/>
      <c r="W136" s="47"/>
    </row>
    <row r="137" ht="32.9" customHeight="1" spans="1:23">
      <c r="A137" s="28" t="s">
        <v>416</v>
      </c>
      <c r="B137" s="153" t="s">
        <v>461</v>
      </c>
      <c r="C137" s="28" t="s">
        <v>460</v>
      </c>
      <c r="D137" s="28" t="s">
        <v>74</v>
      </c>
      <c r="E137" s="28" t="s">
        <v>133</v>
      </c>
      <c r="F137" s="28" t="s">
        <v>454</v>
      </c>
      <c r="G137" s="28" t="s">
        <v>455</v>
      </c>
      <c r="H137" s="28" t="s">
        <v>456</v>
      </c>
      <c r="I137" s="47">
        <v>60000</v>
      </c>
      <c r="J137" s="47"/>
      <c r="K137" s="47"/>
      <c r="L137" s="47"/>
      <c r="M137" s="47"/>
      <c r="N137" s="47"/>
      <c r="O137" s="47">
        <v>60000</v>
      </c>
      <c r="P137" s="47"/>
      <c r="Q137" s="47"/>
      <c r="R137" s="47"/>
      <c r="S137" s="47"/>
      <c r="T137" s="47"/>
      <c r="U137" s="47"/>
      <c r="V137" s="47"/>
      <c r="W137" s="47"/>
    </row>
    <row r="138" ht="32.9" customHeight="1" spans="1:23">
      <c r="A138" s="28" t="s">
        <v>416</v>
      </c>
      <c r="B138" s="153" t="s">
        <v>461</v>
      </c>
      <c r="C138" s="28" t="s">
        <v>460</v>
      </c>
      <c r="D138" s="28" t="s">
        <v>74</v>
      </c>
      <c r="E138" s="28" t="s">
        <v>133</v>
      </c>
      <c r="F138" s="28" t="s">
        <v>454</v>
      </c>
      <c r="G138" s="28" t="s">
        <v>466</v>
      </c>
      <c r="H138" s="28" t="s">
        <v>467</v>
      </c>
      <c r="I138" s="47">
        <v>20000</v>
      </c>
      <c r="J138" s="47"/>
      <c r="K138" s="47"/>
      <c r="L138" s="47"/>
      <c r="M138" s="47"/>
      <c r="N138" s="47"/>
      <c r="O138" s="47">
        <v>20000</v>
      </c>
      <c r="P138" s="47"/>
      <c r="Q138" s="47"/>
      <c r="R138" s="47"/>
      <c r="S138" s="47"/>
      <c r="T138" s="47"/>
      <c r="U138" s="47"/>
      <c r="V138" s="47"/>
      <c r="W138" s="47"/>
    </row>
    <row r="139" ht="32.9" customHeight="1" spans="1:23">
      <c r="A139" s="28"/>
      <c r="B139" s="28"/>
      <c r="C139" s="28" t="s">
        <v>468</v>
      </c>
      <c r="D139" s="28"/>
      <c r="E139" s="28"/>
      <c r="F139" s="28"/>
      <c r="G139" s="28"/>
      <c r="H139" s="28"/>
      <c r="I139" s="47">
        <v>212800.69</v>
      </c>
      <c r="J139" s="47"/>
      <c r="K139" s="47"/>
      <c r="L139" s="47"/>
      <c r="M139" s="47"/>
      <c r="N139" s="47"/>
      <c r="O139" s="47">
        <v>212800.69</v>
      </c>
      <c r="P139" s="47"/>
      <c r="Q139" s="47"/>
      <c r="R139" s="47"/>
      <c r="S139" s="47"/>
      <c r="T139" s="47"/>
      <c r="U139" s="47"/>
      <c r="V139" s="47"/>
      <c r="W139" s="47"/>
    </row>
    <row r="140" ht="32.9" customHeight="1" spans="1:23">
      <c r="A140" s="28" t="s">
        <v>416</v>
      </c>
      <c r="B140" s="153" t="s">
        <v>469</v>
      </c>
      <c r="C140" s="28" t="s">
        <v>468</v>
      </c>
      <c r="D140" s="28" t="s">
        <v>74</v>
      </c>
      <c r="E140" s="28" t="s">
        <v>133</v>
      </c>
      <c r="F140" s="28" t="s">
        <v>454</v>
      </c>
      <c r="G140" s="28" t="s">
        <v>252</v>
      </c>
      <c r="H140" s="28" t="s">
        <v>253</v>
      </c>
      <c r="I140" s="47">
        <v>164800.69</v>
      </c>
      <c r="J140" s="47"/>
      <c r="K140" s="47"/>
      <c r="L140" s="47"/>
      <c r="M140" s="47"/>
      <c r="N140" s="47"/>
      <c r="O140" s="47">
        <v>164800.69</v>
      </c>
      <c r="P140" s="47"/>
      <c r="Q140" s="47"/>
      <c r="R140" s="47"/>
      <c r="S140" s="47"/>
      <c r="T140" s="47"/>
      <c r="U140" s="47"/>
      <c r="V140" s="47"/>
      <c r="W140" s="47"/>
    </row>
    <row r="141" ht="32.9" customHeight="1" spans="1:23">
      <c r="A141" s="28" t="s">
        <v>416</v>
      </c>
      <c r="B141" s="153" t="s">
        <v>469</v>
      </c>
      <c r="C141" s="28" t="s">
        <v>468</v>
      </c>
      <c r="D141" s="28" t="s">
        <v>74</v>
      </c>
      <c r="E141" s="28" t="s">
        <v>133</v>
      </c>
      <c r="F141" s="28" t="s">
        <v>454</v>
      </c>
      <c r="G141" s="28" t="s">
        <v>265</v>
      </c>
      <c r="H141" s="28" t="s">
        <v>266</v>
      </c>
      <c r="I141" s="47">
        <v>48000</v>
      </c>
      <c r="J141" s="47"/>
      <c r="K141" s="47"/>
      <c r="L141" s="47"/>
      <c r="M141" s="47"/>
      <c r="N141" s="47"/>
      <c r="O141" s="47">
        <v>48000</v>
      </c>
      <c r="P141" s="47"/>
      <c r="Q141" s="47"/>
      <c r="R141" s="47"/>
      <c r="S141" s="47"/>
      <c r="T141" s="47"/>
      <c r="U141" s="47"/>
      <c r="V141" s="47"/>
      <c r="W141" s="47"/>
    </row>
    <row r="142" ht="32.9" customHeight="1" spans="1:23">
      <c r="A142" s="28"/>
      <c r="B142" s="28"/>
      <c r="C142" s="28" t="s">
        <v>470</v>
      </c>
      <c r="D142" s="28"/>
      <c r="E142" s="28"/>
      <c r="F142" s="28"/>
      <c r="G142" s="28"/>
      <c r="H142" s="28"/>
      <c r="I142" s="47">
        <v>744444.31</v>
      </c>
      <c r="J142" s="47">
        <v>744444.31</v>
      </c>
      <c r="K142" s="47">
        <v>744444.31</v>
      </c>
      <c r="L142" s="47"/>
      <c r="M142" s="47"/>
      <c r="N142" s="47"/>
      <c r="O142" s="47"/>
      <c r="P142" s="47"/>
      <c r="Q142" s="47"/>
      <c r="R142" s="47"/>
      <c r="S142" s="47"/>
      <c r="T142" s="47"/>
      <c r="U142" s="47"/>
      <c r="V142" s="47"/>
      <c r="W142" s="47"/>
    </row>
    <row r="143" ht="32.9" customHeight="1" spans="1:23">
      <c r="A143" s="28" t="s">
        <v>381</v>
      </c>
      <c r="B143" s="153" t="s">
        <v>471</v>
      </c>
      <c r="C143" s="28" t="s">
        <v>470</v>
      </c>
      <c r="D143" s="28" t="s">
        <v>67</v>
      </c>
      <c r="E143" s="28" t="s">
        <v>94</v>
      </c>
      <c r="F143" s="28" t="s">
        <v>339</v>
      </c>
      <c r="G143" s="28" t="s">
        <v>238</v>
      </c>
      <c r="H143" s="28" t="s">
        <v>239</v>
      </c>
      <c r="I143" s="47">
        <v>120000</v>
      </c>
      <c r="J143" s="47">
        <v>120000</v>
      </c>
      <c r="K143" s="47">
        <v>120000</v>
      </c>
      <c r="L143" s="47"/>
      <c r="M143" s="47"/>
      <c r="N143" s="47"/>
      <c r="O143" s="47"/>
      <c r="P143" s="47"/>
      <c r="Q143" s="47"/>
      <c r="R143" s="47"/>
      <c r="S143" s="47"/>
      <c r="T143" s="47"/>
      <c r="U143" s="47"/>
      <c r="V143" s="47"/>
      <c r="W143" s="47"/>
    </row>
    <row r="144" ht="32.9" customHeight="1" spans="1:23">
      <c r="A144" s="28" t="s">
        <v>381</v>
      </c>
      <c r="B144" s="153" t="s">
        <v>471</v>
      </c>
      <c r="C144" s="28" t="s">
        <v>470</v>
      </c>
      <c r="D144" s="28" t="s">
        <v>67</v>
      </c>
      <c r="E144" s="28" t="s">
        <v>94</v>
      </c>
      <c r="F144" s="28" t="s">
        <v>339</v>
      </c>
      <c r="G144" s="28" t="s">
        <v>242</v>
      </c>
      <c r="H144" s="28" t="s">
        <v>243</v>
      </c>
      <c r="I144" s="47">
        <v>5000</v>
      </c>
      <c r="J144" s="47">
        <v>5000</v>
      </c>
      <c r="K144" s="47">
        <v>5000</v>
      </c>
      <c r="L144" s="47"/>
      <c r="M144" s="47"/>
      <c r="N144" s="47"/>
      <c r="O144" s="47"/>
      <c r="P144" s="47"/>
      <c r="Q144" s="47"/>
      <c r="R144" s="47"/>
      <c r="S144" s="47"/>
      <c r="T144" s="47"/>
      <c r="U144" s="47"/>
      <c r="V144" s="47"/>
      <c r="W144" s="47"/>
    </row>
    <row r="145" ht="32.9" customHeight="1" spans="1:23">
      <c r="A145" s="28" t="s">
        <v>381</v>
      </c>
      <c r="B145" s="153" t="s">
        <v>471</v>
      </c>
      <c r="C145" s="28" t="s">
        <v>470</v>
      </c>
      <c r="D145" s="28" t="s">
        <v>67</v>
      </c>
      <c r="E145" s="28" t="s">
        <v>94</v>
      </c>
      <c r="F145" s="28" t="s">
        <v>339</v>
      </c>
      <c r="G145" s="28" t="s">
        <v>326</v>
      </c>
      <c r="H145" s="28" t="s">
        <v>327</v>
      </c>
      <c r="I145" s="47">
        <v>8000</v>
      </c>
      <c r="J145" s="47">
        <v>8000</v>
      </c>
      <c r="K145" s="47">
        <v>8000</v>
      </c>
      <c r="L145" s="47"/>
      <c r="M145" s="47"/>
      <c r="N145" s="47"/>
      <c r="O145" s="47"/>
      <c r="P145" s="47"/>
      <c r="Q145" s="47"/>
      <c r="R145" s="47"/>
      <c r="S145" s="47"/>
      <c r="T145" s="47"/>
      <c r="U145" s="47"/>
      <c r="V145" s="47"/>
      <c r="W145" s="47"/>
    </row>
    <row r="146" ht="32.9" customHeight="1" spans="1:23">
      <c r="A146" s="28" t="s">
        <v>381</v>
      </c>
      <c r="B146" s="153" t="s">
        <v>471</v>
      </c>
      <c r="C146" s="28" t="s">
        <v>470</v>
      </c>
      <c r="D146" s="28" t="s">
        <v>67</v>
      </c>
      <c r="E146" s="28" t="s">
        <v>94</v>
      </c>
      <c r="F146" s="28" t="s">
        <v>339</v>
      </c>
      <c r="G146" s="28" t="s">
        <v>244</v>
      </c>
      <c r="H146" s="28" t="s">
        <v>245</v>
      </c>
      <c r="I146" s="47">
        <v>49988</v>
      </c>
      <c r="J146" s="47">
        <v>49988</v>
      </c>
      <c r="K146" s="47">
        <v>49988</v>
      </c>
      <c r="L146" s="47"/>
      <c r="M146" s="47"/>
      <c r="N146" s="47"/>
      <c r="O146" s="47"/>
      <c r="P146" s="47"/>
      <c r="Q146" s="47"/>
      <c r="R146" s="47"/>
      <c r="S146" s="47"/>
      <c r="T146" s="47"/>
      <c r="U146" s="47"/>
      <c r="V146" s="47"/>
      <c r="W146" s="47"/>
    </row>
    <row r="147" ht="32.9" customHeight="1" spans="1:23">
      <c r="A147" s="28" t="s">
        <v>381</v>
      </c>
      <c r="B147" s="153" t="s">
        <v>471</v>
      </c>
      <c r="C147" s="28" t="s">
        <v>470</v>
      </c>
      <c r="D147" s="28" t="s">
        <v>67</v>
      </c>
      <c r="E147" s="28" t="s">
        <v>94</v>
      </c>
      <c r="F147" s="28" t="s">
        <v>339</v>
      </c>
      <c r="G147" s="28" t="s">
        <v>292</v>
      </c>
      <c r="H147" s="28" t="s">
        <v>291</v>
      </c>
      <c r="I147" s="47">
        <v>507880.76</v>
      </c>
      <c r="J147" s="47">
        <v>507880.76</v>
      </c>
      <c r="K147" s="47">
        <v>507880.76</v>
      </c>
      <c r="L147" s="47"/>
      <c r="M147" s="47"/>
      <c r="N147" s="47"/>
      <c r="O147" s="47"/>
      <c r="P147" s="47"/>
      <c r="Q147" s="47"/>
      <c r="R147" s="47"/>
      <c r="S147" s="47"/>
      <c r="T147" s="47"/>
      <c r="U147" s="47"/>
      <c r="V147" s="47"/>
      <c r="W147" s="47"/>
    </row>
    <row r="148" ht="32.9" customHeight="1" spans="1:23">
      <c r="A148" s="28" t="s">
        <v>381</v>
      </c>
      <c r="B148" s="153" t="s">
        <v>471</v>
      </c>
      <c r="C148" s="28" t="s">
        <v>470</v>
      </c>
      <c r="D148" s="28" t="s">
        <v>67</v>
      </c>
      <c r="E148" s="28" t="s">
        <v>94</v>
      </c>
      <c r="F148" s="28" t="s">
        <v>339</v>
      </c>
      <c r="G148" s="28" t="s">
        <v>248</v>
      </c>
      <c r="H148" s="28" t="s">
        <v>249</v>
      </c>
      <c r="I148" s="47">
        <v>53575.55</v>
      </c>
      <c r="J148" s="47">
        <v>53575.55</v>
      </c>
      <c r="K148" s="47">
        <v>53575.55</v>
      </c>
      <c r="L148" s="47"/>
      <c r="M148" s="47"/>
      <c r="N148" s="47"/>
      <c r="O148" s="47"/>
      <c r="P148" s="47"/>
      <c r="Q148" s="47"/>
      <c r="R148" s="47"/>
      <c r="S148" s="47"/>
      <c r="T148" s="47"/>
      <c r="U148" s="47"/>
      <c r="V148" s="47"/>
      <c r="W148" s="47"/>
    </row>
    <row r="149" ht="18.75" customHeight="1" spans="1:23">
      <c r="A149" s="48" t="s">
        <v>472</v>
      </c>
      <c r="B149" s="49"/>
      <c r="C149" s="49"/>
      <c r="D149" s="49"/>
      <c r="E149" s="49"/>
      <c r="F149" s="49"/>
      <c r="G149" s="49"/>
      <c r="H149" s="50"/>
      <c r="I149" s="47">
        <v>363693323.93</v>
      </c>
      <c r="J149" s="47">
        <v>316050492.31</v>
      </c>
      <c r="K149" s="47">
        <v>316050492.31</v>
      </c>
      <c r="L149" s="47">
        <v>33920000</v>
      </c>
      <c r="M149" s="47"/>
      <c r="N149" s="47">
        <v>289434.59</v>
      </c>
      <c r="O149" s="47">
        <v>8047397.03</v>
      </c>
      <c r="P149" s="47"/>
      <c r="Q149" s="47"/>
      <c r="R149" s="47">
        <v>5386000</v>
      </c>
      <c r="S149" s="47">
        <v>4134000</v>
      </c>
      <c r="T149" s="47"/>
      <c r="U149" s="47"/>
      <c r="V149" s="47"/>
      <c r="W149" s="47">
        <v>1252000</v>
      </c>
    </row>
  </sheetData>
  <mergeCells count="28">
    <mergeCell ref="A2:W2"/>
    <mergeCell ref="A3:I3"/>
    <mergeCell ref="J4:M4"/>
    <mergeCell ref="N4:P4"/>
    <mergeCell ref="R4:W4"/>
    <mergeCell ref="J5:K5"/>
    <mergeCell ref="A149:H14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1388888888889" right="0.751388888888889" top="1" bottom="1" header="0.5" footer="0.5"/>
  <pageSetup paperSize="9" scale="35"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9"/>
  <sheetViews>
    <sheetView showZeros="0" workbookViewId="0">
      <pane ySplit="1" topLeftCell="A120" activePane="bottomLeft" state="frozen"/>
      <selection/>
      <selection pane="bottomLeft" activeCell="L131" sqref="L13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49" t="s">
        <v>473</v>
      </c>
    </row>
    <row r="3" ht="28.5" customHeight="1" spans="1:10">
      <c r="A3" s="148" t="s">
        <v>474</v>
      </c>
      <c r="B3" s="34"/>
      <c r="C3" s="34"/>
      <c r="D3" s="34"/>
      <c r="E3" s="34"/>
      <c r="F3" s="107"/>
      <c r="G3" s="34"/>
      <c r="H3" s="107"/>
      <c r="I3" s="107"/>
      <c r="J3" s="34"/>
    </row>
    <row r="4" ht="15" customHeight="1" spans="1:1">
      <c r="A4" s="6" t="s">
        <v>2</v>
      </c>
    </row>
    <row r="5" ht="14.25" customHeight="1" spans="1:10">
      <c r="A5" s="71" t="s">
        <v>475</v>
      </c>
      <c r="B5" s="71" t="s">
        <v>476</v>
      </c>
      <c r="C5" s="71" t="s">
        <v>477</v>
      </c>
      <c r="D5" s="71" t="s">
        <v>478</v>
      </c>
      <c r="E5" s="71" t="s">
        <v>479</v>
      </c>
      <c r="F5" s="56" t="s">
        <v>480</v>
      </c>
      <c r="G5" s="71" t="s">
        <v>481</v>
      </c>
      <c r="H5" s="56" t="s">
        <v>482</v>
      </c>
      <c r="I5" s="56" t="s">
        <v>483</v>
      </c>
      <c r="J5" s="71" t="s">
        <v>484</v>
      </c>
    </row>
    <row r="6" ht="14.25" customHeight="1" spans="1:10">
      <c r="A6" s="71">
        <v>1</v>
      </c>
      <c r="B6" s="71">
        <v>2</v>
      </c>
      <c r="C6" s="71">
        <v>3</v>
      </c>
      <c r="D6" s="71">
        <v>4</v>
      </c>
      <c r="E6" s="71">
        <v>5</v>
      </c>
      <c r="F6" s="56">
        <v>6</v>
      </c>
      <c r="G6" s="71">
        <v>7</v>
      </c>
      <c r="H6" s="56">
        <v>8</v>
      </c>
      <c r="I6" s="56">
        <v>9</v>
      </c>
      <c r="J6" s="71">
        <v>10</v>
      </c>
    </row>
    <row r="7" ht="15" customHeight="1" spans="1:10">
      <c r="A7" s="28" t="s">
        <v>65</v>
      </c>
      <c r="B7" s="72"/>
      <c r="C7" s="72"/>
      <c r="D7" s="72"/>
      <c r="E7" s="73"/>
      <c r="F7" s="74"/>
      <c r="G7" s="73"/>
      <c r="H7" s="74"/>
      <c r="I7" s="74"/>
      <c r="J7" s="73"/>
    </row>
    <row r="8" ht="33.75" customHeight="1" spans="1:10">
      <c r="A8" s="75" t="s">
        <v>65</v>
      </c>
      <c r="B8" s="28"/>
      <c r="C8" s="28"/>
      <c r="D8" s="28"/>
      <c r="E8" s="28"/>
      <c r="F8" s="28"/>
      <c r="G8" s="45"/>
      <c r="H8" s="28"/>
      <c r="I8" s="28"/>
      <c r="J8" s="28"/>
    </row>
    <row r="9" ht="33.75" customHeight="1" spans="1:10">
      <c r="A9" s="28" t="s">
        <v>380</v>
      </c>
      <c r="B9" s="28" t="s">
        <v>485</v>
      </c>
      <c r="C9" s="28" t="s">
        <v>486</v>
      </c>
      <c r="D9" s="28" t="s">
        <v>487</v>
      </c>
      <c r="E9" s="28" t="s">
        <v>488</v>
      </c>
      <c r="F9" s="28" t="s">
        <v>489</v>
      </c>
      <c r="G9" s="45" t="s">
        <v>53</v>
      </c>
      <c r="H9" s="28" t="s">
        <v>490</v>
      </c>
      <c r="I9" s="28" t="s">
        <v>491</v>
      </c>
      <c r="J9" s="28" t="s">
        <v>492</v>
      </c>
    </row>
    <row r="10" ht="33.75" customHeight="1" spans="1:10">
      <c r="A10" s="28" t="s">
        <v>380</v>
      </c>
      <c r="B10" s="28" t="s">
        <v>493</v>
      </c>
      <c r="C10" s="28" t="s">
        <v>486</v>
      </c>
      <c r="D10" s="28" t="s">
        <v>487</v>
      </c>
      <c r="E10" s="28" t="s">
        <v>494</v>
      </c>
      <c r="F10" s="28" t="s">
        <v>489</v>
      </c>
      <c r="G10" s="45" t="s">
        <v>53</v>
      </c>
      <c r="H10" s="28" t="s">
        <v>490</v>
      </c>
      <c r="I10" s="28" t="s">
        <v>491</v>
      </c>
      <c r="J10" s="28" t="s">
        <v>495</v>
      </c>
    </row>
    <row r="11" ht="33.75" customHeight="1" spans="1:10">
      <c r="A11" s="28" t="s">
        <v>380</v>
      </c>
      <c r="B11" s="28" t="s">
        <v>493</v>
      </c>
      <c r="C11" s="28" t="s">
        <v>486</v>
      </c>
      <c r="D11" s="28" t="s">
        <v>496</v>
      </c>
      <c r="E11" s="28" t="s">
        <v>497</v>
      </c>
      <c r="F11" s="28" t="s">
        <v>489</v>
      </c>
      <c r="G11" s="45" t="s">
        <v>498</v>
      </c>
      <c r="H11" s="28" t="s">
        <v>499</v>
      </c>
      <c r="I11" s="28" t="s">
        <v>491</v>
      </c>
      <c r="J11" s="28" t="s">
        <v>500</v>
      </c>
    </row>
    <row r="12" ht="33.75" customHeight="1" spans="1:10">
      <c r="A12" s="28" t="s">
        <v>380</v>
      </c>
      <c r="B12" s="28" t="s">
        <v>493</v>
      </c>
      <c r="C12" s="28" t="s">
        <v>501</v>
      </c>
      <c r="D12" s="28" t="s">
        <v>502</v>
      </c>
      <c r="E12" s="28" t="s">
        <v>503</v>
      </c>
      <c r="F12" s="28" t="s">
        <v>504</v>
      </c>
      <c r="G12" s="45" t="s">
        <v>505</v>
      </c>
      <c r="H12" s="28" t="s">
        <v>499</v>
      </c>
      <c r="I12" s="28" t="s">
        <v>491</v>
      </c>
      <c r="J12" s="28" t="s">
        <v>506</v>
      </c>
    </row>
    <row r="13" ht="33.75" customHeight="1" spans="1:10">
      <c r="A13" s="28" t="s">
        <v>380</v>
      </c>
      <c r="B13" s="28" t="s">
        <v>493</v>
      </c>
      <c r="C13" s="28" t="s">
        <v>507</v>
      </c>
      <c r="D13" s="28" t="s">
        <v>508</v>
      </c>
      <c r="E13" s="28" t="s">
        <v>509</v>
      </c>
      <c r="F13" s="28" t="s">
        <v>489</v>
      </c>
      <c r="G13" s="45" t="s">
        <v>510</v>
      </c>
      <c r="H13" s="28" t="s">
        <v>499</v>
      </c>
      <c r="I13" s="28" t="s">
        <v>491</v>
      </c>
      <c r="J13" s="28" t="s">
        <v>511</v>
      </c>
    </row>
    <row r="14" ht="33.75" customHeight="1" spans="1:10">
      <c r="A14" s="28" t="s">
        <v>426</v>
      </c>
      <c r="B14" s="28" t="s">
        <v>512</v>
      </c>
      <c r="C14" s="28" t="s">
        <v>486</v>
      </c>
      <c r="D14" s="28" t="s">
        <v>487</v>
      </c>
      <c r="E14" s="28" t="s">
        <v>513</v>
      </c>
      <c r="F14" s="28" t="s">
        <v>489</v>
      </c>
      <c r="G14" s="45" t="s">
        <v>514</v>
      </c>
      <c r="H14" s="28" t="s">
        <v>515</v>
      </c>
      <c r="I14" s="28" t="s">
        <v>491</v>
      </c>
      <c r="J14" s="28" t="s">
        <v>516</v>
      </c>
    </row>
    <row r="15" ht="33.75" customHeight="1" spans="1:10">
      <c r="A15" s="28" t="s">
        <v>426</v>
      </c>
      <c r="B15" s="28" t="s">
        <v>512</v>
      </c>
      <c r="C15" s="28" t="s">
        <v>486</v>
      </c>
      <c r="D15" s="28" t="s">
        <v>496</v>
      </c>
      <c r="E15" s="28" t="s">
        <v>517</v>
      </c>
      <c r="F15" s="28" t="s">
        <v>504</v>
      </c>
      <c r="G15" s="45" t="s">
        <v>505</v>
      </c>
      <c r="H15" s="28" t="s">
        <v>499</v>
      </c>
      <c r="I15" s="28" t="s">
        <v>491</v>
      </c>
      <c r="J15" s="28" t="s">
        <v>518</v>
      </c>
    </row>
    <row r="16" ht="33.75" customHeight="1" spans="1:10">
      <c r="A16" s="28" t="s">
        <v>426</v>
      </c>
      <c r="B16" s="28" t="s">
        <v>512</v>
      </c>
      <c r="C16" s="28" t="s">
        <v>486</v>
      </c>
      <c r="D16" s="28" t="s">
        <v>496</v>
      </c>
      <c r="E16" s="28" t="s">
        <v>519</v>
      </c>
      <c r="F16" s="28" t="s">
        <v>489</v>
      </c>
      <c r="G16" s="45" t="s">
        <v>505</v>
      </c>
      <c r="H16" s="28" t="s">
        <v>499</v>
      </c>
      <c r="I16" s="28" t="s">
        <v>491</v>
      </c>
      <c r="J16" s="28" t="s">
        <v>520</v>
      </c>
    </row>
    <row r="17" ht="33.75" customHeight="1" spans="1:10">
      <c r="A17" s="28" t="s">
        <v>426</v>
      </c>
      <c r="B17" s="28" t="s">
        <v>512</v>
      </c>
      <c r="C17" s="28" t="s">
        <v>501</v>
      </c>
      <c r="D17" s="28" t="s">
        <v>502</v>
      </c>
      <c r="E17" s="28" t="s">
        <v>521</v>
      </c>
      <c r="F17" s="28" t="s">
        <v>489</v>
      </c>
      <c r="G17" s="45" t="s">
        <v>505</v>
      </c>
      <c r="H17" s="28" t="s">
        <v>499</v>
      </c>
      <c r="I17" s="28" t="s">
        <v>491</v>
      </c>
      <c r="J17" s="28" t="s">
        <v>522</v>
      </c>
    </row>
    <row r="18" ht="33.75" customHeight="1" spans="1:10">
      <c r="A18" s="28" t="s">
        <v>426</v>
      </c>
      <c r="B18" s="28" t="s">
        <v>512</v>
      </c>
      <c r="C18" s="28" t="s">
        <v>507</v>
      </c>
      <c r="D18" s="28" t="s">
        <v>508</v>
      </c>
      <c r="E18" s="28" t="s">
        <v>509</v>
      </c>
      <c r="F18" s="28" t="s">
        <v>489</v>
      </c>
      <c r="G18" s="45" t="s">
        <v>498</v>
      </c>
      <c r="H18" s="28" t="s">
        <v>499</v>
      </c>
      <c r="I18" s="28" t="s">
        <v>491</v>
      </c>
      <c r="J18" s="28" t="s">
        <v>523</v>
      </c>
    </row>
    <row r="19" ht="33.75" customHeight="1" spans="1:10">
      <c r="A19" s="28" t="s">
        <v>398</v>
      </c>
      <c r="B19" s="28" t="s">
        <v>524</v>
      </c>
      <c r="C19" s="28" t="s">
        <v>486</v>
      </c>
      <c r="D19" s="28" t="s">
        <v>487</v>
      </c>
      <c r="E19" s="28" t="s">
        <v>525</v>
      </c>
      <c r="F19" s="28" t="s">
        <v>489</v>
      </c>
      <c r="G19" s="45" t="s">
        <v>526</v>
      </c>
      <c r="H19" s="28" t="s">
        <v>527</v>
      </c>
      <c r="I19" s="28" t="s">
        <v>491</v>
      </c>
      <c r="J19" s="28" t="s">
        <v>528</v>
      </c>
    </row>
    <row r="20" ht="33.75" customHeight="1" spans="1:10">
      <c r="A20" s="28" t="s">
        <v>398</v>
      </c>
      <c r="B20" s="28" t="s">
        <v>524</v>
      </c>
      <c r="C20" s="28" t="s">
        <v>486</v>
      </c>
      <c r="D20" s="28" t="s">
        <v>496</v>
      </c>
      <c r="E20" s="28" t="s">
        <v>529</v>
      </c>
      <c r="F20" s="28" t="s">
        <v>489</v>
      </c>
      <c r="G20" s="45" t="s">
        <v>505</v>
      </c>
      <c r="H20" s="28" t="s">
        <v>499</v>
      </c>
      <c r="I20" s="28" t="s">
        <v>491</v>
      </c>
      <c r="J20" s="28" t="s">
        <v>530</v>
      </c>
    </row>
    <row r="21" ht="33.75" customHeight="1" spans="1:10">
      <c r="A21" s="28" t="s">
        <v>398</v>
      </c>
      <c r="B21" s="28" t="s">
        <v>524</v>
      </c>
      <c r="C21" s="28" t="s">
        <v>486</v>
      </c>
      <c r="D21" s="28" t="s">
        <v>531</v>
      </c>
      <c r="E21" s="28" t="s">
        <v>532</v>
      </c>
      <c r="F21" s="28" t="s">
        <v>533</v>
      </c>
      <c r="G21" s="45" t="s">
        <v>534</v>
      </c>
      <c r="H21" s="28" t="s">
        <v>535</v>
      </c>
      <c r="I21" s="28" t="s">
        <v>491</v>
      </c>
      <c r="J21" s="28" t="s">
        <v>536</v>
      </c>
    </row>
    <row r="22" ht="33.75" customHeight="1" spans="1:10">
      <c r="A22" s="28" t="s">
        <v>398</v>
      </c>
      <c r="B22" s="28" t="s">
        <v>524</v>
      </c>
      <c r="C22" s="28" t="s">
        <v>501</v>
      </c>
      <c r="D22" s="28" t="s">
        <v>502</v>
      </c>
      <c r="E22" s="28" t="s">
        <v>537</v>
      </c>
      <c r="F22" s="28" t="s">
        <v>489</v>
      </c>
      <c r="G22" s="45" t="s">
        <v>538</v>
      </c>
      <c r="H22" s="28" t="s">
        <v>499</v>
      </c>
      <c r="I22" s="28" t="s">
        <v>491</v>
      </c>
      <c r="J22" s="28" t="s">
        <v>539</v>
      </c>
    </row>
    <row r="23" ht="33.75" customHeight="1" spans="1:10">
      <c r="A23" s="28" t="s">
        <v>398</v>
      </c>
      <c r="B23" s="28" t="s">
        <v>524</v>
      </c>
      <c r="C23" s="28" t="s">
        <v>507</v>
      </c>
      <c r="D23" s="28" t="s">
        <v>508</v>
      </c>
      <c r="E23" s="28" t="s">
        <v>540</v>
      </c>
      <c r="F23" s="28" t="s">
        <v>489</v>
      </c>
      <c r="G23" s="45" t="s">
        <v>510</v>
      </c>
      <c r="H23" s="28" t="s">
        <v>499</v>
      </c>
      <c r="I23" s="28" t="s">
        <v>491</v>
      </c>
      <c r="J23" s="28" t="s">
        <v>541</v>
      </c>
    </row>
    <row r="24" ht="33.75" customHeight="1" spans="1:10">
      <c r="A24" s="28" t="s">
        <v>391</v>
      </c>
      <c r="B24" s="28" t="s">
        <v>542</v>
      </c>
      <c r="C24" s="28" t="s">
        <v>486</v>
      </c>
      <c r="D24" s="28" t="s">
        <v>487</v>
      </c>
      <c r="E24" s="28" t="s">
        <v>543</v>
      </c>
      <c r="F24" s="28" t="s">
        <v>489</v>
      </c>
      <c r="G24" s="45" t="s">
        <v>54</v>
      </c>
      <c r="H24" s="28" t="s">
        <v>527</v>
      </c>
      <c r="I24" s="28" t="s">
        <v>491</v>
      </c>
      <c r="J24" s="28" t="s">
        <v>544</v>
      </c>
    </row>
    <row r="25" ht="33.75" customHeight="1" spans="1:10">
      <c r="A25" s="28" t="s">
        <v>391</v>
      </c>
      <c r="B25" s="28" t="s">
        <v>542</v>
      </c>
      <c r="C25" s="28" t="s">
        <v>486</v>
      </c>
      <c r="D25" s="28" t="s">
        <v>487</v>
      </c>
      <c r="E25" s="28" t="s">
        <v>545</v>
      </c>
      <c r="F25" s="28" t="s">
        <v>489</v>
      </c>
      <c r="G25" s="45" t="s">
        <v>54</v>
      </c>
      <c r="H25" s="28" t="s">
        <v>490</v>
      </c>
      <c r="I25" s="28" t="s">
        <v>491</v>
      </c>
      <c r="J25" s="28" t="s">
        <v>546</v>
      </c>
    </row>
    <row r="26" ht="33.75" customHeight="1" spans="1:10">
      <c r="A26" s="28" t="s">
        <v>391</v>
      </c>
      <c r="B26" s="28" t="s">
        <v>542</v>
      </c>
      <c r="C26" s="28" t="s">
        <v>486</v>
      </c>
      <c r="D26" s="28" t="s">
        <v>496</v>
      </c>
      <c r="E26" s="28" t="s">
        <v>547</v>
      </c>
      <c r="F26" s="28" t="s">
        <v>489</v>
      </c>
      <c r="G26" s="45" t="s">
        <v>548</v>
      </c>
      <c r="H26" s="28" t="s">
        <v>499</v>
      </c>
      <c r="I26" s="28" t="s">
        <v>491</v>
      </c>
      <c r="J26" s="28" t="s">
        <v>549</v>
      </c>
    </row>
    <row r="27" ht="33.75" customHeight="1" spans="1:10">
      <c r="A27" s="28" t="s">
        <v>391</v>
      </c>
      <c r="B27" s="28" t="s">
        <v>542</v>
      </c>
      <c r="C27" s="28" t="s">
        <v>486</v>
      </c>
      <c r="D27" s="28" t="s">
        <v>531</v>
      </c>
      <c r="E27" s="28" t="s">
        <v>550</v>
      </c>
      <c r="F27" s="28" t="s">
        <v>504</v>
      </c>
      <c r="G27" s="45" t="s">
        <v>505</v>
      </c>
      <c r="H27" s="28" t="s">
        <v>499</v>
      </c>
      <c r="I27" s="28" t="s">
        <v>491</v>
      </c>
      <c r="J27" s="28" t="s">
        <v>551</v>
      </c>
    </row>
    <row r="28" ht="33.75" customHeight="1" spans="1:10">
      <c r="A28" s="28" t="s">
        <v>391</v>
      </c>
      <c r="B28" s="28" t="s">
        <v>542</v>
      </c>
      <c r="C28" s="28" t="s">
        <v>501</v>
      </c>
      <c r="D28" s="28" t="s">
        <v>502</v>
      </c>
      <c r="E28" s="28" t="s">
        <v>552</v>
      </c>
      <c r="F28" s="28" t="s">
        <v>504</v>
      </c>
      <c r="G28" s="45" t="s">
        <v>505</v>
      </c>
      <c r="H28" s="28" t="s">
        <v>499</v>
      </c>
      <c r="I28" s="28" t="s">
        <v>491</v>
      </c>
      <c r="J28" s="28" t="s">
        <v>553</v>
      </c>
    </row>
    <row r="29" ht="49" customHeight="1" spans="1:10">
      <c r="A29" s="28" t="s">
        <v>391</v>
      </c>
      <c r="B29" s="28" t="s">
        <v>542</v>
      </c>
      <c r="C29" s="28" t="s">
        <v>507</v>
      </c>
      <c r="D29" s="28" t="s">
        <v>508</v>
      </c>
      <c r="E29" s="28" t="s">
        <v>554</v>
      </c>
      <c r="F29" s="28" t="s">
        <v>489</v>
      </c>
      <c r="G29" s="45" t="s">
        <v>498</v>
      </c>
      <c r="H29" s="28" t="s">
        <v>499</v>
      </c>
      <c r="I29" s="28" t="s">
        <v>491</v>
      </c>
      <c r="J29" s="28" t="s">
        <v>555</v>
      </c>
    </row>
    <row r="30" ht="33.75" customHeight="1" spans="1:10">
      <c r="A30" s="28" t="s">
        <v>415</v>
      </c>
      <c r="B30" s="28" t="s">
        <v>556</v>
      </c>
      <c r="C30" s="28" t="s">
        <v>486</v>
      </c>
      <c r="D30" s="28" t="s">
        <v>487</v>
      </c>
      <c r="E30" s="28" t="s">
        <v>557</v>
      </c>
      <c r="F30" s="28" t="s">
        <v>489</v>
      </c>
      <c r="G30" s="45" t="s">
        <v>558</v>
      </c>
      <c r="H30" s="28" t="s">
        <v>527</v>
      </c>
      <c r="I30" s="28" t="s">
        <v>491</v>
      </c>
      <c r="J30" s="28" t="s">
        <v>559</v>
      </c>
    </row>
    <row r="31" ht="33.75" customHeight="1" spans="1:10">
      <c r="A31" s="28" t="s">
        <v>415</v>
      </c>
      <c r="B31" s="28" t="s">
        <v>556</v>
      </c>
      <c r="C31" s="28" t="s">
        <v>486</v>
      </c>
      <c r="D31" s="28" t="s">
        <v>496</v>
      </c>
      <c r="E31" s="28" t="s">
        <v>560</v>
      </c>
      <c r="F31" s="28" t="s">
        <v>504</v>
      </c>
      <c r="G31" s="45" t="s">
        <v>505</v>
      </c>
      <c r="H31" s="28" t="s">
        <v>499</v>
      </c>
      <c r="I31" s="28" t="s">
        <v>491</v>
      </c>
      <c r="J31" s="28" t="s">
        <v>561</v>
      </c>
    </row>
    <row r="32" ht="33.75" customHeight="1" spans="1:10">
      <c r="A32" s="28" t="s">
        <v>415</v>
      </c>
      <c r="B32" s="28" t="s">
        <v>556</v>
      </c>
      <c r="C32" s="28" t="s">
        <v>486</v>
      </c>
      <c r="D32" s="28" t="s">
        <v>531</v>
      </c>
      <c r="E32" s="28" t="s">
        <v>562</v>
      </c>
      <c r="F32" s="28" t="s">
        <v>504</v>
      </c>
      <c r="G32" s="45" t="s">
        <v>505</v>
      </c>
      <c r="H32" s="28" t="s">
        <v>499</v>
      </c>
      <c r="I32" s="28" t="s">
        <v>491</v>
      </c>
      <c r="J32" s="28" t="s">
        <v>563</v>
      </c>
    </row>
    <row r="33" ht="33.75" customHeight="1" spans="1:10">
      <c r="A33" s="28" t="s">
        <v>415</v>
      </c>
      <c r="B33" s="28" t="s">
        <v>556</v>
      </c>
      <c r="C33" s="28" t="s">
        <v>501</v>
      </c>
      <c r="D33" s="28" t="s">
        <v>502</v>
      </c>
      <c r="E33" s="28" t="s">
        <v>564</v>
      </c>
      <c r="F33" s="28" t="s">
        <v>489</v>
      </c>
      <c r="G33" s="45" t="s">
        <v>498</v>
      </c>
      <c r="H33" s="28" t="s">
        <v>499</v>
      </c>
      <c r="I33" s="28" t="s">
        <v>491</v>
      </c>
      <c r="J33" s="28" t="s">
        <v>565</v>
      </c>
    </row>
    <row r="34" ht="33.75" customHeight="1" spans="1:10">
      <c r="A34" s="28" t="s">
        <v>415</v>
      </c>
      <c r="B34" s="28" t="s">
        <v>556</v>
      </c>
      <c r="C34" s="28" t="s">
        <v>507</v>
      </c>
      <c r="D34" s="28" t="s">
        <v>508</v>
      </c>
      <c r="E34" s="28" t="s">
        <v>566</v>
      </c>
      <c r="F34" s="28" t="s">
        <v>489</v>
      </c>
      <c r="G34" s="45" t="s">
        <v>510</v>
      </c>
      <c r="H34" s="28" t="s">
        <v>499</v>
      </c>
      <c r="I34" s="28" t="s">
        <v>491</v>
      </c>
      <c r="J34" s="28" t="s">
        <v>567</v>
      </c>
    </row>
    <row r="35" ht="33.75" customHeight="1" spans="1:10">
      <c r="A35" s="28" t="s">
        <v>356</v>
      </c>
      <c r="B35" s="28" t="s">
        <v>568</v>
      </c>
      <c r="C35" s="28" t="s">
        <v>486</v>
      </c>
      <c r="D35" s="28" t="s">
        <v>487</v>
      </c>
      <c r="E35" s="28" t="s">
        <v>569</v>
      </c>
      <c r="F35" s="28" t="s">
        <v>504</v>
      </c>
      <c r="G35" s="45" t="s">
        <v>505</v>
      </c>
      <c r="H35" s="28" t="s">
        <v>499</v>
      </c>
      <c r="I35" s="28" t="s">
        <v>491</v>
      </c>
      <c r="J35" s="28" t="s">
        <v>570</v>
      </c>
    </row>
    <row r="36" ht="33.75" customHeight="1" spans="1:10">
      <c r="A36" s="28" t="s">
        <v>356</v>
      </c>
      <c r="B36" s="28" t="s">
        <v>568</v>
      </c>
      <c r="C36" s="28" t="s">
        <v>486</v>
      </c>
      <c r="D36" s="28" t="s">
        <v>496</v>
      </c>
      <c r="E36" s="28" t="s">
        <v>571</v>
      </c>
      <c r="F36" s="28" t="s">
        <v>504</v>
      </c>
      <c r="G36" s="45" t="s">
        <v>538</v>
      </c>
      <c r="H36" s="28" t="s">
        <v>499</v>
      </c>
      <c r="I36" s="28" t="s">
        <v>491</v>
      </c>
      <c r="J36" s="28" t="s">
        <v>572</v>
      </c>
    </row>
    <row r="37" ht="33.75" customHeight="1" spans="1:10">
      <c r="A37" s="28" t="s">
        <v>356</v>
      </c>
      <c r="B37" s="28" t="s">
        <v>568</v>
      </c>
      <c r="C37" s="28" t="s">
        <v>486</v>
      </c>
      <c r="D37" s="28" t="s">
        <v>496</v>
      </c>
      <c r="E37" s="28" t="s">
        <v>573</v>
      </c>
      <c r="F37" s="28" t="s">
        <v>489</v>
      </c>
      <c r="G37" s="45" t="s">
        <v>538</v>
      </c>
      <c r="H37" s="28" t="s">
        <v>499</v>
      </c>
      <c r="I37" s="28" t="s">
        <v>491</v>
      </c>
      <c r="J37" s="28" t="s">
        <v>574</v>
      </c>
    </row>
    <row r="38" ht="33.75" customHeight="1" spans="1:10">
      <c r="A38" s="28" t="s">
        <v>356</v>
      </c>
      <c r="B38" s="28" t="s">
        <v>568</v>
      </c>
      <c r="C38" s="28" t="s">
        <v>501</v>
      </c>
      <c r="D38" s="28" t="s">
        <v>502</v>
      </c>
      <c r="E38" s="28" t="s">
        <v>521</v>
      </c>
      <c r="F38" s="28" t="s">
        <v>489</v>
      </c>
      <c r="G38" s="45" t="s">
        <v>510</v>
      </c>
      <c r="H38" s="28" t="s">
        <v>499</v>
      </c>
      <c r="I38" s="28" t="s">
        <v>491</v>
      </c>
      <c r="J38" s="28" t="s">
        <v>575</v>
      </c>
    </row>
    <row r="39" ht="33.75" customHeight="1" spans="1:10">
      <c r="A39" s="28" t="s">
        <v>356</v>
      </c>
      <c r="B39" s="28" t="s">
        <v>568</v>
      </c>
      <c r="C39" s="28" t="s">
        <v>507</v>
      </c>
      <c r="D39" s="28" t="s">
        <v>508</v>
      </c>
      <c r="E39" s="28" t="s">
        <v>576</v>
      </c>
      <c r="F39" s="28" t="s">
        <v>489</v>
      </c>
      <c r="G39" s="45" t="s">
        <v>510</v>
      </c>
      <c r="H39" s="28" t="s">
        <v>499</v>
      </c>
      <c r="I39" s="28" t="s">
        <v>491</v>
      </c>
      <c r="J39" s="28" t="s">
        <v>577</v>
      </c>
    </row>
    <row r="40" ht="33.75" customHeight="1" spans="1:10">
      <c r="A40" s="28" t="s">
        <v>420</v>
      </c>
      <c r="B40" s="28" t="s">
        <v>578</v>
      </c>
      <c r="C40" s="28" t="s">
        <v>486</v>
      </c>
      <c r="D40" s="28" t="s">
        <v>487</v>
      </c>
      <c r="E40" s="28" t="s">
        <v>579</v>
      </c>
      <c r="F40" s="28" t="s">
        <v>489</v>
      </c>
      <c r="G40" s="45" t="s">
        <v>580</v>
      </c>
      <c r="H40" s="28" t="s">
        <v>581</v>
      </c>
      <c r="I40" s="28" t="s">
        <v>491</v>
      </c>
      <c r="J40" s="28" t="s">
        <v>582</v>
      </c>
    </row>
    <row r="41" ht="33.75" customHeight="1" spans="1:10">
      <c r="A41" s="28" t="s">
        <v>420</v>
      </c>
      <c r="B41" s="28" t="s">
        <v>578</v>
      </c>
      <c r="C41" s="28" t="s">
        <v>486</v>
      </c>
      <c r="D41" s="28" t="s">
        <v>487</v>
      </c>
      <c r="E41" s="28" t="s">
        <v>583</v>
      </c>
      <c r="F41" s="28" t="s">
        <v>489</v>
      </c>
      <c r="G41" s="45" t="s">
        <v>580</v>
      </c>
      <c r="H41" s="28" t="s">
        <v>581</v>
      </c>
      <c r="I41" s="28" t="s">
        <v>491</v>
      </c>
      <c r="J41" s="28" t="s">
        <v>584</v>
      </c>
    </row>
    <row r="42" ht="33.75" customHeight="1" spans="1:10">
      <c r="A42" s="28" t="s">
        <v>420</v>
      </c>
      <c r="B42" s="28" t="s">
        <v>578</v>
      </c>
      <c r="C42" s="28" t="s">
        <v>486</v>
      </c>
      <c r="D42" s="28" t="s">
        <v>487</v>
      </c>
      <c r="E42" s="28" t="s">
        <v>585</v>
      </c>
      <c r="F42" s="28" t="s">
        <v>489</v>
      </c>
      <c r="G42" s="45" t="s">
        <v>586</v>
      </c>
      <c r="H42" s="28" t="s">
        <v>581</v>
      </c>
      <c r="I42" s="28" t="s">
        <v>491</v>
      </c>
      <c r="J42" s="28" t="s">
        <v>584</v>
      </c>
    </row>
    <row r="43" ht="33.75" customHeight="1" spans="1:10">
      <c r="A43" s="28" t="s">
        <v>420</v>
      </c>
      <c r="B43" s="28" t="s">
        <v>578</v>
      </c>
      <c r="C43" s="28" t="s">
        <v>501</v>
      </c>
      <c r="D43" s="28" t="s">
        <v>502</v>
      </c>
      <c r="E43" s="28" t="s">
        <v>587</v>
      </c>
      <c r="F43" s="28" t="s">
        <v>504</v>
      </c>
      <c r="G43" s="45" t="s">
        <v>588</v>
      </c>
      <c r="H43" s="28"/>
      <c r="I43" s="28" t="s">
        <v>589</v>
      </c>
      <c r="J43" s="28" t="s">
        <v>584</v>
      </c>
    </row>
    <row r="44" ht="33.75" customHeight="1" spans="1:10">
      <c r="A44" s="28" t="s">
        <v>420</v>
      </c>
      <c r="B44" s="28" t="s">
        <v>578</v>
      </c>
      <c r="C44" s="28" t="s">
        <v>507</v>
      </c>
      <c r="D44" s="28" t="s">
        <v>508</v>
      </c>
      <c r="E44" s="28" t="s">
        <v>590</v>
      </c>
      <c r="F44" s="28" t="s">
        <v>489</v>
      </c>
      <c r="G44" s="45" t="s">
        <v>510</v>
      </c>
      <c r="H44" s="28" t="s">
        <v>499</v>
      </c>
      <c r="I44" s="28" t="s">
        <v>491</v>
      </c>
      <c r="J44" s="28" t="s">
        <v>584</v>
      </c>
    </row>
    <row r="45" ht="33.75" customHeight="1" spans="1:10">
      <c r="A45" s="28" t="s">
        <v>384</v>
      </c>
      <c r="B45" s="28" t="s">
        <v>591</v>
      </c>
      <c r="C45" s="28" t="s">
        <v>486</v>
      </c>
      <c r="D45" s="28" t="s">
        <v>487</v>
      </c>
      <c r="E45" s="28" t="s">
        <v>592</v>
      </c>
      <c r="F45" s="28" t="s">
        <v>489</v>
      </c>
      <c r="G45" s="45" t="s">
        <v>538</v>
      </c>
      <c r="H45" s="28" t="s">
        <v>499</v>
      </c>
      <c r="I45" s="28" t="s">
        <v>491</v>
      </c>
      <c r="J45" s="28" t="s">
        <v>593</v>
      </c>
    </row>
    <row r="46" ht="33.75" customHeight="1" spans="1:10">
      <c r="A46" s="28" t="s">
        <v>384</v>
      </c>
      <c r="B46" s="28" t="s">
        <v>591</v>
      </c>
      <c r="C46" s="28" t="s">
        <v>486</v>
      </c>
      <c r="D46" s="28" t="s">
        <v>496</v>
      </c>
      <c r="E46" s="28" t="s">
        <v>517</v>
      </c>
      <c r="F46" s="28" t="s">
        <v>504</v>
      </c>
      <c r="G46" s="45" t="s">
        <v>505</v>
      </c>
      <c r="H46" s="28" t="s">
        <v>499</v>
      </c>
      <c r="I46" s="28" t="s">
        <v>491</v>
      </c>
      <c r="J46" s="28" t="s">
        <v>594</v>
      </c>
    </row>
    <row r="47" ht="33.75" customHeight="1" spans="1:10">
      <c r="A47" s="28" t="s">
        <v>384</v>
      </c>
      <c r="B47" s="28" t="s">
        <v>591</v>
      </c>
      <c r="C47" s="28" t="s">
        <v>486</v>
      </c>
      <c r="D47" s="28" t="s">
        <v>496</v>
      </c>
      <c r="E47" s="28" t="s">
        <v>595</v>
      </c>
      <c r="F47" s="28" t="s">
        <v>504</v>
      </c>
      <c r="G47" s="45" t="s">
        <v>505</v>
      </c>
      <c r="H47" s="28" t="s">
        <v>499</v>
      </c>
      <c r="I47" s="28" t="s">
        <v>491</v>
      </c>
      <c r="J47" s="28" t="s">
        <v>596</v>
      </c>
    </row>
    <row r="48" ht="33.75" customHeight="1" spans="1:10">
      <c r="A48" s="28" t="s">
        <v>384</v>
      </c>
      <c r="B48" s="28" t="s">
        <v>591</v>
      </c>
      <c r="C48" s="28" t="s">
        <v>501</v>
      </c>
      <c r="D48" s="28" t="s">
        <v>502</v>
      </c>
      <c r="E48" s="28" t="s">
        <v>597</v>
      </c>
      <c r="F48" s="28" t="s">
        <v>504</v>
      </c>
      <c r="G48" s="45" t="s">
        <v>505</v>
      </c>
      <c r="H48" s="28" t="s">
        <v>499</v>
      </c>
      <c r="I48" s="28" t="s">
        <v>589</v>
      </c>
      <c r="J48" s="28" t="s">
        <v>598</v>
      </c>
    </row>
    <row r="49" ht="89" customHeight="1" spans="1:10">
      <c r="A49" s="28" t="s">
        <v>384</v>
      </c>
      <c r="B49" s="28" t="s">
        <v>591</v>
      </c>
      <c r="C49" s="28" t="s">
        <v>507</v>
      </c>
      <c r="D49" s="28" t="s">
        <v>508</v>
      </c>
      <c r="E49" s="28" t="s">
        <v>509</v>
      </c>
      <c r="F49" s="28" t="s">
        <v>489</v>
      </c>
      <c r="G49" s="45" t="s">
        <v>548</v>
      </c>
      <c r="H49" s="28" t="s">
        <v>499</v>
      </c>
      <c r="I49" s="28" t="s">
        <v>491</v>
      </c>
      <c r="J49" s="28" t="s">
        <v>523</v>
      </c>
    </row>
    <row r="50" ht="33.75" customHeight="1" spans="1:10">
      <c r="A50" s="28" t="s">
        <v>424</v>
      </c>
      <c r="B50" s="28" t="s">
        <v>599</v>
      </c>
      <c r="C50" s="28" t="s">
        <v>486</v>
      </c>
      <c r="D50" s="28" t="s">
        <v>487</v>
      </c>
      <c r="E50" s="28" t="s">
        <v>600</v>
      </c>
      <c r="F50" s="28" t="s">
        <v>489</v>
      </c>
      <c r="G50" s="45" t="s">
        <v>601</v>
      </c>
      <c r="H50" s="28" t="s">
        <v>602</v>
      </c>
      <c r="I50" s="28" t="s">
        <v>491</v>
      </c>
      <c r="J50" s="28" t="s">
        <v>603</v>
      </c>
    </row>
    <row r="51" ht="33.75" customHeight="1" spans="1:10">
      <c r="A51" s="28" t="s">
        <v>424</v>
      </c>
      <c r="B51" s="28" t="s">
        <v>599</v>
      </c>
      <c r="C51" s="28" t="s">
        <v>486</v>
      </c>
      <c r="D51" s="28" t="s">
        <v>496</v>
      </c>
      <c r="E51" s="28" t="s">
        <v>604</v>
      </c>
      <c r="F51" s="28" t="s">
        <v>489</v>
      </c>
      <c r="G51" s="45" t="s">
        <v>538</v>
      </c>
      <c r="H51" s="28" t="s">
        <v>499</v>
      </c>
      <c r="I51" s="28" t="s">
        <v>491</v>
      </c>
      <c r="J51" s="28" t="s">
        <v>605</v>
      </c>
    </row>
    <row r="52" ht="33.75" customHeight="1" spans="1:10">
      <c r="A52" s="28" t="s">
        <v>424</v>
      </c>
      <c r="B52" s="28" t="s">
        <v>599</v>
      </c>
      <c r="C52" s="28" t="s">
        <v>486</v>
      </c>
      <c r="D52" s="28" t="s">
        <v>531</v>
      </c>
      <c r="E52" s="28" t="s">
        <v>606</v>
      </c>
      <c r="F52" s="28" t="s">
        <v>504</v>
      </c>
      <c r="G52" s="45" t="s">
        <v>607</v>
      </c>
      <c r="H52" s="28"/>
      <c r="I52" s="28" t="s">
        <v>589</v>
      </c>
      <c r="J52" s="28" t="s">
        <v>608</v>
      </c>
    </row>
    <row r="53" ht="33.75" customHeight="1" spans="1:10">
      <c r="A53" s="28" t="s">
        <v>424</v>
      </c>
      <c r="B53" s="28" t="s">
        <v>599</v>
      </c>
      <c r="C53" s="28" t="s">
        <v>501</v>
      </c>
      <c r="D53" s="28" t="s">
        <v>502</v>
      </c>
      <c r="E53" s="28" t="s">
        <v>609</v>
      </c>
      <c r="F53" s="28" t="s">
        <v>489</v>
      </c>
      <c r="G53" s="45" t="s">
        <v>538</v>
      </c>
      <c r="H53" s="28" t="s">
        <v>499</v>
      </c>
      <c r="I53" s="28" t="s">
        <v>491</v>
      </c>
      <c r="J53" s="28" t="s">
        <v>610</v>
      </c>
    </row>
    <row r="54" ht="33.75" customHeight="1" spans="1:10">
      <c r="A54" s="28" t="s">
        <v>424</v>
      </c>
      <c r="B54" s="28" t="s">
        <v>599</v>
      </c>
      <c r="C54" s="28" t="s">
        <v>507</v>
      </c>
      <c r="D54" s="28" t="s">
        <v>508</v>
      </c>
      <c r="E54" s="28" t="s">
        <v>611</v>
      </c>
      <c r="F54" s="28" t="s">
        <v>489</v>
      </c>
      <c r="G54" s="45" t="s">
        <v>538</v>
      </c>
      <c r="H54" s="28" t="s">
        <v>499</v>
      </c>
      <c r="I54" s="28" t="s">
        <v>491</v>
      </c>
      <c r="J54" s="28" t="s">
        <v>612</v>
      </c>
    </row>
    <row r="55" ht="33.75" customHeight="1" spans="1:10">
      <c r="A55" s="28" t="s">
        <v>413</v>
      </c>
      <c r="B55" s="28" t="s">
        <v>613</v>
      </c>
      <c r="C55" s="28" t="s">
        <v>486</v>
      </c>
      <c r="D55" s="28" t="s">
        <v>487</v>
      </c>
      <c r="E55" s="28" t="s">
        <v>513</v>
      </c>
      <c r="F55" s="28" t="s">
        <v>504</v>
      </c>
      <c r="G55" s="45" t="s">
        <v>613</v>
      </c>
      <c r="H55" s="28" t="s">
        <v>614</v>
      </c>
      <c r="I55" s="28" t="s">
        <v>491</v>
      </c>
      <c r="J55" s="28" t="s">
        <v>613</v>
      </c>
    </row>
    <row r="56" ht="33.75" customHeight="1" spans="1:10">
      <c r="A56" s="28" t="s">
        <v>413</v>
      </c>
      <c r="B56" s="28" t="s">
        <v>613</v>
      </c>
      <c r="C56" s="28" t="s">
        <v>486</v>
      </c>
      <c r="D56" s="28" t="s">
        <v>496</v>
      </c>
      <c r="E56" s="28" t="s">
        <v>615</v>
      </c>
      <c r="F56" s="28" t="s">
        <v>504</v>
      </c>
      <c r="G56" s="45" t="s">
        <v>616</v>
      </c>
      <c r="H56" s="28" t="s">
        <v>499</v>
      </c>
      <c r="I56" s="28" t="s">
        <v>491</v>
      </c>
      <c r="J56" s="28" t="s">
        <v>617</v>
      </c>
    </row>
    <row r="57" ht="33.75" customHeight="1" spans="1:10">
      <c r="A57" s="28" t="s">
        <v>413</v>
      </c>
      <c r="B57" s="28" t="s">
        <v>613</v>
      </c>
      <c r="C57" s="28" t="s">
        <v>486</v>
      </c>
      <c r="D57" s="28" t="s">
        <v>496</v>
      </c>
      <c r="E57" s="28" t="s">
        <v>595</v>
      </c>
      <c r="F57" s="28" t="s">
        <v>489</v>
      </c>
      <c r="G57" s="45" t="s">
        <v>613</v>
      </c>
      <c r="H57" s="28" t="s">
        <v>499</v>
      </c>
      <c r="I57" s="28" t="s">
        <v>491</v>
      </c>
      <c r="J57" s="28" t="s">
        <v>596</v>
      </c>
    </row>
    <row r="58" ht="33.75" customHeight="1" spans="1:10">
      <c r="A58" s="28" t="s">
        <v>413</v>
      </c>
      <c r="B58" s="28" t="s">
        <v>613</v>
      </c>
      <c r="C58" s="28" t="s">
        <v>501</v>
      </c>
      <c r="D58" s="28" t="s">
        <v>502</v>
      </c>
      <c r="E58" s="28" t="s">
        <v>521</v>
      </c>
      <c r="F58" s="28" t="s">
        <v>489</v>
      </c>
      <c r="G58" s="45" t="s">
        <v>613</v>
      </c>
      <c r="H58" s="28" t="s">
        <v>499</v>
      </c>
      <c r="I58" s="28" t="s">
        <v>491</v>
      </c>
      <c r="J58" s="28" t="s">
        <v>575</v>
      </c>
    </row>
    <row r="59" ht="33.75" customHeight="1" spans="1:10">
      <c r="A59" s="28" t="s">
        <v>413</v>
      </c>
      <c r="B59" s="28" t="s">
        <v>613</v>
      </c>
      <c r="C59" s="28" t="s">
        <v>507</v>
      </c>
      <c r="D59" s="28" t="s">
        <v>508</v>
      </c>
      <c r="E59" s="28" t="s">
        <v>509</v>
      </c>
      <c r="F59" s="28" t="s">
        <v>489</v>
      </c>
      <c r="G59" s="45" t="s">
        <v>613</v>
      </c>
      <c r="H59" s="28" t="s">
        <v>499</v>
      </c>
      <c r="I59" s="28" t="s">
        <v>491</v>
      </c>
      <c r="J59" s="28" t="s">
        <v>523</v>
      </c>
    </row>
    <row r="60" ht="33.75" customHeight="1" spans="1:10">
      <c r="A60" s="28" t="s">
        <v>365</v>
      </c>
      <c r="B60" s="28" t="s">
        <v>618</v>
      </c>
      <c r="C60" s="28" t="s">
        <v>486</v>
      </c>
      <c r="D60" s="28" t="s">
        <v>487</v>
      </c>
      <c r="E60" s="28" t="s">
        <v>619</v>
      </c>
      <c r="F60" s="28" t="s">
        <v>533</v>
      </c>
      <c r="G60" s="45" t="s">
        <v>48</v>
      </c>
      <c r="H60" s="28" t="s">
        <v>515</v>
      </c>
      <c r="I60" s="28" t="s">
        <v>491</v>
      </c>
      <c r="J60" s="28" t="s">
        <v>620</v>
      </c>
    </row>
    <row r="61" ht="33.75" customHeight="1" spans="1:10">
      <c r="A61" s="28" t="s">
        <v>365</v>
      </c>
      <c r="B61" s="28" t="s">
        <v>618</v>
      </c>
      <c r="C61" s="28" t="s">
        <v>486</v>
      </c>
      <c r="D61" s="28" t="s">
        <v>496</v>
      </c>
      <c r="E61" s="28" t="s">
        <v>517</v>
      </c>
      <c r="F61" s="28" t="s">
        <v>504</v>
      </c>
      <c r="G61" s="45" t="s">
        <v>538</v>
      </c>
      <c r="H61" s="28" t="s">
        <v>499</v>
      </c>
      <c r="I61" s="28" t="s">
        <v>491</v>
      </c>
      <c r="J61" s="28" t="s">
        <v>518</v>
      </c>
    </row>
    <row r="62" ht="33.75" customHeight="1" spans="1:10">
      <c r="A62" s="28" t="s">
        <v>365</v>
      </c>
      <c r="B62" s="28" t="s">
        <v>618</v>
      </c>
      <c r="C62" s="28" t="s">
        <v>486</v>
      </c>
      <c r="D62" s="28" t="s">
        <v>496</v>
      </c>
      <c r="E62" s="28" t="s">
        <v>615</v>
      </c>
      <c r="F62" s="28" t="s">
        <v>504</v>
      </c>
      <c r="G62" s="45" t="s">
        <v>538</v>
      </c>
      <c r="H62" s="28" t="s">
        <v>499</v>
      </c>
      <c r="I62" s="28" t="s">
        <v>491</v>
      </c>
      <c r="J62" s="28" t="s">
        <v>617</v>
      </c>
    </row>
    <row r="63" ht="33.75" customHeight="1" spans="1:10">
      <c r="A63" s="28" t="s">
        <v>365</v>
      </c>
      <c r="B63" s="28" t="s">
        <v>618</v>
      </c>
      <c r="C63" s="28" t="s">
        <v>486</v>
      </c>
      <c r="D63" s="28" t="s">
        <v>496</v>
      </c>
      <c r="E63" s="28" t="s">
        <v>595</v>
      </c>
      <c r="F63" s="28" t="s">
        <v>489</v>
      </c>
      <c r="G63" s="45" t="s">
        <v>538</v>
      </c>
      <c r="H63" s="28" t="s">
        <v>499</v>
      </c>
      <c r="I63" s="28" t="s">
        <v>491</v>
      </c>
      <c r="J63" s="28" t="s">
        <v>596</v>
      </c>
    </row>
    <row r="64" ht="33.75" customHeight="1" spans="1:10">
      <c r="A64" s="28" t="s">
        <v>365</v>
      </c>
      <c r="B64" s="28" t="s">
        <v>618</v>
      </c>
      <c r="C64" s="28" t="s">
        <v>501</v>
      </c>
      <c r="D64" s="28" t="s">
        <v>502</v>
      </c>
      <c r="E64" s="28" t="s">
        <v>521</v>
      </c>
      <c r="F64" s="28" t="s">
        <v>489</v>
      </c>
      <c r="G64" s="45" t="s">
        <v>538</v>
      </c>
      <c r="H64" s="28" t="s">
        <v>499</v>
      </c>
      <c r="I64" s="28" t="s">
        <v>491</v>
      </c>
      <c r="J64" s="28" t="s">
        <v>621</v>
      </c>
    </row>
    <row r="65" ht="33.75" customHeight="1" spans="1:10">
      <c r="A65" s="28" t="s">
        <v>365</v>
      </c>
      <c r="B65" s="28" t="s">
        <v>618</v>
      </c>
      <c r="C65" s="28" t="s">
        <v>507</v>
      </c>
      <c r="D65" s="28" t="s">
        <v>508</v>
      </c>
      <c r="E65" s="28" t="s">
        <v>508</v>
      </c>
      <c r="F65" s="28" t="s">
        <v>489</v>
      </c>
      <c r="G65" s="45" t="s">
        <v>538</v>
      </c>
      <c r="H65" s="28" t="s">
        <v>499</v>
      </c>
      <c r="I65" s="28" t="s">
        <v>491</v>
      </c>
      <c r="J65" s="28" t="s">
        <v>622</v>
      </c>
    </row>
    <row r="66" ht="33.75" customHeight="1" spans="1:10">
      <c r="A66" s="28" t="s">
        <v>418</v>
      </c>
      <c r="B66" s="28" t="s">
        <v>623</v>
      </c>
      <c r="C66" s="28" t="s">
        <v>486</v>
      </c>
      <c r="D66" s="28" t="s">
        <v>487</v>
      </c>
      <c r="E66" s="28" t="s">
        <v>624</v>
      </c>
      <c r="F66" s="28" t="s">
        <v>489</v>
      </c>
      <c r="G66" s="45" t="s">
        <v>46</v>
      </c>
      <c r="H66" s="28" t="s">
        <v>527</v>
      </c>
      <c r="I66" s="28" t="s">
        <v>491</v>
      </c>
      <c r="J66" s="28" t="s">
        <v>625</v>
      </c>
    </row>
    <row r="67" ht="33.75" customHeight="1" spans="1:10">
      <c r="A67" s="28" t="s">
        <v>418</v>
      </c>
      <c r="B67" s="28" t="s">
        <v>623</v>
      </c>
      <c r="C67" s="28" t="s">
        <v>486</v>
      </c>
      <c r="D67" s="28" t="s">
        <v>487</v>
      </c>
      <c r="E67" s="28" t="s">
        <v>626</v>
      </c>
      <c r="F67" s="28" t="s">
        <v>489</v>
      </c>
      <c r="G67" s="45" t="s">
        <v>46</v>
      </c>
      <c r="H67" s="28" t="s">
        <v>527</v>
      </c>
      <c r="I67" s="28" t="s">
        <v>491</v>
      </c>
      <c r="J67" s="28" t="s">
        <v>625</v>
      </c>
    </row>
    <row r="68" ht="33.75" customHeight="1" spans="1:10">
      <c r="A68" s="28" t="s">
        <v>418</v>
      </c>
      <c r="B68" s="28" t="s">
        <v>623</v>
      </c>
      <c r="C68" s="28" t="s">
        <v>486</v>
      </c>
      <c r="D68" s="28" t="s">
        <v>487</v>
      </c>
      <c r="E68" s="28" t="s">
        <v>627</v>
      </c>
      <c r="F68" s="28" t="s">
        <v>489</v>
      </c>
      <c r="G68" s="45" t="s">
        <v>628</v>
      </c>
      <c r="H68" s="28" t="s">
        <v>581</v>
      </c>
      <c r="I68" s="28" t="s">
        <v>491</v>
      </c>
      <c r="J68" s="28" t="s">
        <v>625</v>
      </c>
    </row>
    <row r="69" ht="33.75" customHeight="1" spans="1:10">
      <c r="A69" s="28" t="s">
        <v>418</v>
      </c>
      <c r="B69" s="28" t="s">
        <v>623</v>
      </c>
      <c r="C69" s="28" t="s">
        <v>501</v>
      </c>
      <c r="D69" s="28" t="s">
        <v>502</v>
      </c>
      <c r="E69" s="28" t="s">
        <v>629</v>
      </c>
      <c r="F69" s="28" t="s">
        <v>504</v>
      </c>
      <c r="G69" s="45" t="s">
        <v>588</v>
      </c>
      <c r="H69" s="28"/>
      <c r="I69" s="28" t="s">
        <v>589</v>
      </c>
      <c r="J69" s="28" t="s">
        <v>625</v>
      </c>
    </row>
    <row r="70" ht="33.75" customHeight="1" spans="1:10">
      <c r="A70" s="28" t="s">
        <v>418</v>
      </c>
      <c r="B70" s="28" t="s">
        <v>623</v>
      </c>
      <c r="C70" s="28" t="s">
        <v>507</v>
      </c>
      <c r="D70" s="28" t="s">
        <v>508</v>
      </c>
      <c r="E70" s="28" t="s">
        <v>630</v>
      </c>
      <c r="F70" s="28" t="s">
        <v>489</v>
      </c>
      <c r="G70" s="45" t="s">
        <v>510</v>
      </c>
      <c r="H70" s="28" t="s">
        <v>499</v>
      </c>
      <c r="I70" s="28" t="s">
        <v>491</v>
      </c>
      <c r="J70" s="28" t="s">
        <v>631</v>
      </c>
    </row>
    <row r="71" ht="33.75" customHeight="1" spans="1:10">
      <c r="A71" s="28" t="s">
        <v>402</v>
      </c>
      <c r="B71" s="28" t="s">
        <v>632</v>
      </c>
      <c r="C71" s="28" t="s">
        <v>486</v>
      </c>
      <c r="D71" s="28" t="s">
        <v>487</v>
      </c>
      <c r="E71" s="28" t="s">
        <v>633</v>
      </c>
      <c r="F71" s="28" t="s">
        <v>489</v>
      </c>
      <c r="G71" s="45" t="s">
        <v>45</v>
      </c>
      <c r="H71" s="28" t="s">
        <v>527</v>
      </c>
      <c r="I71" s="28" t="s">
        <v>491</v>
      </c>
      <c r="J71" s="28" t="s">
        <v>634</v>
      </c>
    </row>
    <row r="72" ht="33.75" customHeight="1" spans="1:10">
      <c r="A72" s="28" t="s">
        <v>402</v>
      </c>
      <c r="B72" s="28" t="s">
        <v>632</v>
      </c>
      <c r="C72" s="28" t="s">
        <v>486</v>
      </c>
      <c r="D72" s="28" t="s">
        <v>487</v>
      </c>
      <c r="E72" s="28" t="s">
        <v>635</v>
      </c>
      <c r="F72" s="28" t="s">
        <v>489</v>
      </c>
      <c r="G72" s="45" t="s">
        <v>505</v>
      </c>
      <c r="H72" s="28" t="s">
        <v>515</v>
      </c>
      <c r="I72" s="28" t="s">
        <v>491</v>
      </c>
      <c r="J72" s="28" t="s">
        <v>636</v>
      </c>
    </row>
    <row r="73" ht="33.75" customHeight="1" spans="1:10">
      <c r="A73" s="28" t="s">
        <v>402</v>
      </c>
      <c r="B73" s="28" t="s">
        <v>632</v>
      </c>
      <c r="C73" s="28" t="s">
        <v>486</v>
      </c>
      <c r="D73" s="28" t="s">
        <v>496</v>
      </c>
      <c r="E73" s="28" t="s">
        <v>637</v>
      </c>
      <c r="F73" s="28" t="s">
        <v>504</v>
      </c>
      <c r="G73" s="45" t="s">
        <v>505</v>
      </c>
      <c r="H73" s="28" t="s">
        <v>499</v>
      </c>
      <c r="I73" s="28" t="s">
        <v>589</v>
      </c>
      <c r="J73" s="28" t="s">
        <v>638</v>
      </c>
    </row>
    <row r="74" ht="33.75" customHeight="1" spans="1:10">
      <c r="A74" s="28" t="s">
        <v>402</v>
      </c>
      <c r="B74" s="28" t="s">
        <v>632</v>
      </c>
      <c r="C74" s="28" t="s">
        <v>486</v>
      </c>
      <c r="D74" s="28" t="s">
        <v>531</v>
      </c>
      <c r="E74" s="28" t="s">
        <v>639</v>
      </c>
      <c r="F74" s="28" t="s">
        <v>504</v>
      </c>
      <c r="G74" s="45" t="s">
        <v>640</v>
      </c>
      <c r="H74" s="28" t="s">
        <v>641</v>
      </c>
      <c r="I74" s="28" t="s">
        <v>589</v>
      </c>
      <c r="J74" s="28" t="s">
        <v>642</v>
      </c>
    </row>
    <row r="75" ht="33.75" customHeight="1" spans="1:10">
      <c r="A75" s="28" t="s">
        <v>402</v>
      </c>
      <c r="B75" s="28" t="s">
        <v>632</v>
      </c>
      <c r="C75" s="28" t="s">
        <v>501</v>
      </c>
      <c r="D75" s="28" t="s">
        <v>502</v>
      </c>
      <c r="E75" s="28" t="s">
        <v>643</v>
      </c>
      <c r="F75" s="28" t="s">
        <v>504</v>
      </c>
      <c r="G75" s="45" t="s">
        <v>644</v>
      </c>
      <c r="H75" s="28" t="s">
        <v>645</v>
      </c>
      <c r="I75" s="28" t="s">
        <v>589</v>
      </c>
      <c r="J75" s="28" t="s">
        <v>646</v>
      </c>
    </row>
    <row r="76" ht="33.75" customHeight="1" spans="1:10">
      <c r="A76" s="28" t="s">
        <v>402</v>
      </c>
      <c r="B76" s="28" t="s">
        <v>632</v>
      </c>
      <c r="C76" s="28" t="s">
        <v>507</v>
      </c>
      <c r="D76" s="28" t="s">
        <v>508</v>
      </c>
      <c r="E76" s="28" t="s">
        <v>647</v>
      </c>
      <c r="F76" s="28" t="s">
        <v>504</v>
      </c>
      <c r="G76" s="45" t="s">
        <v>510</v>
      </c>
      <c r="H76" s="28" t="s">
        <v>499</v>
      </c>
      <c r="I76" s="28" t="s">
        <v>589</v>
      </c>
      <c r="J76" s="28" t="s">
        <v>648</v>
      </c>
    </row>
    <row r="77" ht="33.75" customHeight="1" spans="1:10">
      <c r="A77" s="28" t="s">
        <v>422</v>
      </c>
      <c r="B77" s="28" t="s">
        <v>649</v>
      </c>
      <c r="C77" s="28" t="s">
        <v>486</v>
      </c>
      <c r="D77" s="28" t="s">
        <v>487</v>
      </c>
      <c r="E77" s="28" t="s">
        <v>650</v>
      </c>
      <c r="F77" s="28" t="s">
        <v>504</v>
      </c>
      <c r="G77" s="45" t="s">
        <v>46</v>
      </c>
      <c r="H77" s="28" t="s">
        <v>490</v>
      </c>
      <c r="I77" s="28" t="s">
        <v>491</v>
      </c>
      <c r="J77" s="28" t="s">
        <v>651</v>
      </c>
    </row>
    <row r="78" ht="33.75" customHeight="1" spans="1:10">
      <c r="A78" s="28" t="s">
        <v>422</v>
      </c>
      <c r="B78" s="28" t="s">
        <v>649</v>
      </c>
      <c r="C78" s="28" t="s">
        <v>486</v>
      </c>
      <c r="D78" s="28" t="s">
        <v>487</v>
      </c>
      <c r="E78" s="28" t="s">
        <v>652</v>
      </c>
      <c r="F78" s="28" t="s">
        <v>504</v>
      </c>
      <c r="G78" s="45" t="s">
        <v>653</v>
      </c>
      <c r="H78" s="28" t="s">
        <v>490</v>
      </c>
      <c r="I78" s="28" t="s">
        <v>491</v>
      </c>
      <c r="J78" s="28" t="s">
        <v>654</v>
      </c>
    </row>
    <row r="79" ht="33.75" customHeight="1" spans="1:10">
      <c r="A79" s="28" t="s">
        <v>422</v>
      </c>
      <c r="B79" s="28" t="s">
        <v>649</v>
      </c>
      <c r="C79" s="28" t="s">
        <v>486</v>
      </c>
      <c r="D79" s="28" t="s">
        <v>496</v>
      </c>
      <c r="E79" s="28" t="s">
        <v>655</v>
      </c>
      <c r="F79" s="28" t="s">
        <v>489</v>
      </c>
      <c r="G79" s="45" t="s">
        <v>656</v>
      </c>
      <c r="H79" s="28" t="s">
        <v>499</v>
      </c>
      <c r="I79" s="28" t="s">
        <v>491</v>
      </c>
      <c r="J79" s="28" t="s">
        <v>657</v>
      </c>
    </row>
    <row r="80" ht="33.75" customHeight="1" spans="1:10">
      <c r="A80" s="28" t="s">
        <v>422</v>
      </c>
      <c r="B80" s="28" t="s">
        <v>649</v>
      </c>
      <c r="C80" s="28" t="s">
        <v>501</v>
      </c>
      <c r="D80" s="28" t="s">
        <v>502</v>
      </c>
      <c r="E80" s="28" t="s">
        <v>658</v>
      </c>
      <c r="F80" s="28" t="s">
        <v>504</v>
      </c>
      <c r="G80" s="45" t="s">
        <v>659</v>
      </c>
      <c r="H80" s="28"/>
      <c r="I80" s="28" t="s">
        <v>589</v>
      </c>
      <c r="J80" s="28" t="s">
        <v>660</v>
      </c>
    </row>
    <row r="81" ht="33.75" customHeight="1" spans="1:10">
      <c r="A81" s="28" t="s">
        <v>422</v>
      </c>
      <c r="B81" s="28" t="s">
        <v>649</v>
      </c>
      <c r="C81" s="28" t="s">
        <v>507</v>
      </c>
      <c r="D81" s="28" t="s">
        <v>508</v>
      </c>
      <c r="E81" s="28" t="s">
        <v>509</v>
      </c>
      <c r="F81" s="28" t="s">
        <v>489</v>
      </c>
      <c r="G81" s="45" t="s">
        <v>498</v>
      </c>
      <c r="H81" s="28" t="s">
        <v>499</v>
      </c>
      <c r="I81" s="28" t="s">
        <v>491</v>
      </c>
      <c r="J81" s="28" t="s">
        <v>661</v>
      </c>
    </row>
    <row r="82" ht="33.75" customHeight="1" spans="1:10">
      <c r="A82" s="28" t="s">
        <v>370</v>
      </c>
      <c r="B82" s="28" t="s">
        <v>662</v>
      </c>
      <c r="C82" s="28" t="s">
        <v>486</v>
      </c>
      <c r="D82" s="28" t="s">
        <v>487</v>
      </c>
      <c r="E82" s="28" t="s">
        <v>663</v>
      </c>
      <c r="F82" s="28" t="s">
        <v>533</v>
      </c>
      <c r="G82" s="45" t="s">
        <v>664</v>
      </c>
      <c r="H82" s="28" t="s">
        <v>515</v>
      </c>
      <c r="I82" s="28" t="s">
        <v>491</v>
      </c>
      <c r="J82" s="28" t="s">
        <v>665</v>
      </c>
    </row>
    <row r="83" ht="33.75" customHeight="1" spans="1:10">
      <c r="A83" s="28" t="s">
        <v>370</v>
      </c>
      <c r="B83" s="28" t="s">
        <v>662</v>
      </c>
      <c r="C83" s="28" t="s">
        <v>486</v>
      </c>
      <c r="D83" s="28" t="s">
        <v>496</v>
      </c>
      <c r="E83" s="28" t="s">
        <v>666</v>
      </c>
      <c r="F83" s="28" t="s">
        <v>489</v>
      </c>
      <c r="G83" s="45" t="s">
        <v>538</v>
      </c>
      <c r="H83" s="28" t="s">
        <v>499</v>
      </c>
      <c r="I83" s="28" t="s">
        <v>491</v>
      </c>
      <c r="J83" s="28" t="s">
        <v>667</v>
      </c>
    </row>
    <row r="84" ht="33.75" customHeight="1" spans="1:10">
      <c r="A84" s="28" t="s">
        <v>370</v>
      </c>
      <c r="B84" s="28" t="s">
        <v>662</v>
      </c>
      <c r="C84" s="28" t="s">
        <v>486</v>
      </c>
      <c r="D84" s="28" t="s">
        <v>496</v>
      </c>
      <c r="E84" s="28" t="s">
        <v>668</v>
      </c>
      <c r="F84" s="28" t="s">
        <v>489</v>
      </c>
      <c r="G84" s="45" t="s">
        <v>538</v>
      </c>
      <c r="H84" s="28" t="s">
        <v>499</v>
      </c>
      <c r="I84" s="28" t="s">
        <v>491</v>
      </c>
      <c r="J84" s="28" t="s">
        <v>669</v>
      </c>
    </row>
    <row r="85" ht="33.75" customHeight="1" spans="1:10">
      <c r="A85" s="28" t="s">
        <v>370</v>
      </c>
      <c r="B85" s="28" t="s">
        <v>662</v>
      </c>
      <c r="C85" s="28" t="s">
        <v>486</v>
      </c>
      <c r="D85" s="28" t="s">
        <v>496</v>
      </c>
      <c r="E85" s="28" t="s">
        <v>595</v>
      </c>
      <c r="F85" s="28" t="s">
        <v>489</v>
      </c>
      <c r="G85" s="45" t="s">
        <v>538</v>
      </c>
      <c r="H85" s="28" t="s">
        <v>499</v>
      </c>
      <c r="I85" s="28" t="s">
        <v>491</v>
      </c>
      <c r="J85" s="28" t="s">
        <v>670</v>
      </c>
    </row>
    <row r="86" ht="33.75" customHeight="1" spans="1:10">
      <c r="A86" s="28" t="s">
        <v>370</v>
      </c>
      <c r="B86" s="28" t="s">
        <v>662</v>
      </c>
      <c r="C86" s="28" t="s">
        <v>486</v>
      </c>
      <c r="D86" s="28" t="s">
        <v>531</v>
      </c>
      <c r="E86" s="28" t="s">
        <v>671</v>
      </c>
      <c r="F86" s="28" t="s">
        <v>489</v>
      </c>
      <c r="G86" s="45" t="s">
        <v>672</v>
      </c>
      <c r="H86" s="28" t="s">
        <v>673</v>
      </c>
      <c r="I86" s="28" t="s">
        <v>491</v>
      </c>
      <c r="J86" s="28" t="s">
        <v>674</v>
      </c>
    </row>
    <row r="87" ht="33.75" customHeight="1" spans="1:10">
      <c r="A87" s="28" t="s">
        <v>370</v>
      </c>
      <c r="B87" s="28" t="s">
        <v>662</v>
      </c>
      <c r="C87" s="28" t="s">
        <v>501</v>
      </c>
      <c r="D87" s="28" t="s">
        <v>502</v>
      </c>
      <c r="E87" s="28" t="s">
        <v>521</v>
      </c>
      <c r="F87" s="28" t="s">
        <v>489</v>
      </c>
      <c r="G87" s="45" t="s">
        <v>675</v>
      </c>
      <c r="H87" s="28" t="s">
        <v>499</v>
      </c>
      <c r="I87" s="28" t="s">
        <v>491</v>
      </c>
      <c r="J87" s="28" t="s">
        <v>676</v>
      </c>
    </row>
    <row r="88" ht="49" customHeight="1" spans="1:10">
      <c r="A88" s="28" t="s">
        <v>370</v>
      </c>
      <c r="B88" s="28" t="s">
        <v>662</v>
      </c>
      <c r="C88" s="28" t="s">
        <v>507</v>
      </c>
      <c r="D88" s="28" t="s">
        <v>508</v>
      </c>
      <c r="E88" s="28" t="s">
        <v>508</v>
      </c>
      <c r="F88" s="28" t="s">
        <v>489</v>
      </c>
      <c r="G88" s="45" t="s">
        <v>538</v>
      </c>
      <c r="H88" s="28" t="s">
        <v>499</v>
      </c>
      <c r="I88" s="28" t="s">
        <v>491</v>
      </c>
      <c r="J88" s="28" t="s">
        <v>677</v>
      </c>
    </row>
    <row r="89" ht="33.75" customHeight="1" spans="1:10">
      <c r="A89" s="28" t="s">
        <v>372</v>
      </c>
      <c r="B89" s="28" t="s">
        <v>678</v>
      </c>
      <c r="C89" s="28" t="s">
        <v>486</v>
      </c>
      <c r="D89" s="28" t="s">
        <v>487</v>
      </c>
      <c r="E89" s="28" t="s">
        <v>679</v>
      </c>
      <c r="F89" s="28" t="s">
        <v>489</v>
      </c>
      <c r="G89" s="45" t="s">
        <v>680</v>
      </c>
      <c r="H89" s="28" t="s">
        <v>515</v>
      </c>
      <c r="I89" s="28" t="s">
        <v>491</v>
      </c>
      <c r="J89" s="28" t="s">
        <v>681</v>
      </c>
    </row>
    <row r="90" ht="33.75" customHeight="1" spans="1:10">
      <c r="A90" s="28" t="s">
        <v>372</v>
      </c>
      <c r="B90" s="28" t="s">
        <v>678</v>
      </c>
      <c r="C90" s="28" t="s">
        <v>486</v>
      </c>
      <c r="D90" s="28" t="s">
        <v>487</v>
      </c>
      <c r="E90" s="28" t="s">
        <v>682</v>
      </c>
      <c r="F90" s="28" t="s">
        <v>489</v>
      </c>
      <c r="G90" s="45" t="s">
        <v>683</v>
      </c>
      <c r="H90" s="28" t="s">
        <v>515</v>
      </c>
      <c r="I90" s="28" t="s">
        <v>491</v>
      </c>
      <c r="J90" s="28" t="s">
        <v>684</v>
      </c>
    </row>
    <row r="91" ht="33.75" customHeight="1" spans="1:10">
      <c r="A91" s="28" t="s">
        <v>372</v>
      </c>
      <c r="B91" s="28" t="s">
        <v>678</v>
      </c>
      <c r="C91" s="28" t="s">
        <v>486</v>
      </c>
      <c r="D91" s="28" t="s">
        <v>496</v>
      </c>
      <c r="E91" s="28" t="s">
        <v>685</v>
      </c>
      <c r="F91" s="28" t="s">
        <v>504</v>
      </c>
      <c r="G91" s="45" t="s">
        <v>505</v>
      </c>
      <c r="H91" s="28" t="s">
        <v>499</v>
      </c>
      <c r="I91" s="28" t="s">
        <v>589</v>
      </c>
      <c r="J91" s="28" t="s">
        <v>686</v>
      </c>
    </row>
    <row r="92" ht="33.75" customHeight="1" spans="1:10">
      <c r="A92" s="28" t="s">
        <v>372</v>
      </c>
      <c r="B92" s="28" t="s">
        <v>678</v>
      </c>
      <c r="C92" s="28" t="s">
        <v>486</v>
      </c>
      <c r="D92" s="28" t="s">
        <v>531</v>
      </c>
      <c r="E92" s="28" t="s">
        <v>671</v>
      </c>
      <c r="F92" s="28" t="s">
        <v>504</v>
      </c>
      <c r="G92" s="45" t="s">
        <v>505</v>
      </c>
      <c r="H92" s="28" t="s">
        <v>499</v>
      </c>
      <c r="I92" s="28" t="s">
        <v>589</v>
      </c>
      <c r="J92" s="28" t="s">
        <v>674</v>
      </c>
    </row>
    <row r="93" ht="33.75" customHeight="1" spans="1:10">
      <c r="A93" s="28" t="s">
        <v>372</v>
      </c>
      <c r="B93" s="28" t="s">
        <v>678</v>
      </c>
      <c r="C93" s="28" t="s">
        <v>501</v>
      </c>
      <c r="D93" s="28" t="s">
        <v>687</v>
      </c>
      <c r="E93" s="28" t="s">
        <v>688</v>
      </c>
      <c r="F93" s="28" t="s">
        <v>489</v>
      </c>
      <c r="G93" s="45" t="s">
        <v>580</v>
      </c>
      <c r="H93" s="28" t="s">
        <v>689</v>
      </c>
      <c r="I93" s="28" t="s">
        <v>589</v>
      </c>
      <c r="J93" s="28" t="s">
        <v>690</v>
      </c>
    </row>
    <row r="94" ht="33.75" customHeight="1" spans="1:10">
      <c r="A94" s="28" t="s">
        <v>372</v>
      </c>
      <c r="B94" s="28" t="s">
        <v>678</v>
      </c>
      <c r="C94" s="28" t="s">
        <v>501</v>
      </c>
      <c r="D94" s="28" t="s">
        <v>502</v>
      </c>
      <c r="E94" s="28" t="s">
        <v>521</v>
      </c>
      <c r="F94" s="28" t="s">
        <v>489</v>
      </c>
      <c r="G94" s="45" t="s">
        <v>548</v>
      </c>
      <c r="H94" s="28" t="s">
        <v>499</v>
      </c>
      <c r="I94" s="28" t="s">
        <v>491</v>
      </c>
      <c r="J94" s="28" t="s">
        <v>691</v>
      </c>
    </row>
    <row r="95" ht="83" customHeight="1" spans="1:10">
      <c r="A95" s="28" t="s">
        <v>372</v>
      </c>
      <c r="B95" s="28" t="s">
        <v>678</v>
      </c>
      <c r="C95" s="28" t="s">
        <v>507</v>
      </c>
      <c r="D95" s="28" t="s">
        <v>508</v>
      </c>
      <c r="E95" s="28" t="s">
        <v>509</v>
      </c>
      <c r="F95" s="28" t="s">
        <v>489</v>
      </c>
      <c r="G95" s="45" t="s">
        <v>510</v>
      </c>
      <c r="H95" s="28" t="s">
        <v>499</v>
      </c>
      <c r="I95" s="28" t="s">
        <v>491</v>
      </c>
      <c r="J95" s="28" t="s">
        <v>692</v>
      </c>
    </row>
    <row r="96" ht="33.75" customHeight="1" spans="1:10">
      <c r="A96" s="28" t="s">
        <v>411</v>
      </c>
      <c r="B96" s="28" t="s">
        <v>693</v>
      </c>
      <c r="C96" s="28" t="s">
        <v>486</v>
      </c>
      <c r="D96" s="28" t="s">
        <v>487</v>
      </c>
      <c r="E96" s="28" t="s">
        <v>513</v>
      </c>
      <c r="F96" s="28" t="s">
        <v>489</v>
      </c>
      <c r="G96" s="45" t="s">
        <v>694</v>
      </c>
      <c r="H96" s="28" t="s">
        <v>695</v>
      </c>
      <c r="I96" s="28" t="s">
        <v>491</v>
      </c>
      <c r="J96" s="28" t="s">
        <v>696</v>
      </c>
    </row>
    <row r="97" ht="33.75" customHeight="1" spans="1:10">
      <c r="A97" s="28" t="s">
        <v>411</v>
      </c>
      <c r="B97" s="28" t="s">
        <v>693</v>
      </c>
      <c r="C97" s="28" t="s">
        <v>486</v>
      </c>
      <c r="D97" s="28" t="s">
        <v>496</v>
      </c>
      <c r="E97" s="28" t="s">
        <v>517</v>
      </c>
      <c r="F97" s="28" t="s">
        <v>504</v>
      </c>
      <c r="G97" s="45" t="s">
        <v>505</v>
      </c>
      <c r="H97" s="28" t="s">
        <v>499</v>
      </c>
      <c r="I97" s="28" t="s">
        <v>491</v>
      </c>
      <c r="J97" s="28" t="s">
        <v>518</v>
      </c>
    </row>
    <row r="98" ht="33.75" customHeight="1" spans="1:10">
      <c r="A98" s="28" t="s">
        <v>411</v>
      </c>
      <c r="B98" s="28" t="s">
        <v>693</v>
      </c>
      <c r="C98" s="28" t="s">
        <v>486</v>
      </c>
      <c r="D98" s="28" t="s">
        <v>531</v>
      </c>
      <c r="E98" s="28" t="s">
        <v>671</v>
      </c>
      <c r="F98" s="28" t="s">
        <v>504</v>
      </c>
      <c r="G98" s="45" t="s">
        <v>505</v>
      </c>
      <c r="H98" s="28" t="s">
        <v>499</v>
      </c>
      <c r="I98" s="28" t="s">
        <v>589</v>
      </c>
      <c r="J98" s="28" t="s">
        <v>674</v>
      </c>
    </row>
    <row r="99" ht="33.75" customHeight="1" spans="1:10">
      <c r="A99" s="28" t="s">
        <v>411</v>
      </c>
      <c r="B99" s="28" t="s">
        <v>693</v>
      </c>
      <c r="C99" s="28" t="s">
        <v>501</v>
      </c>
      <c r="D99" s="28" t="s">
        <v>502</v>
      </c>
      <c r="E99" s="28" t="s">
        <v>697</v>
      </c>
      <c r="F99" s="28" t="s">
        <v>504</v>
      </c>
      <c r="G99" s="45" t="s">
        <v>644</v>
      </c>
      <c r="H99" s="28" t="s">
        <v>698</v>
      </c>
      <c r="I99" s="28" t="s">
        <v>589</v>
      </c>
      <c r="J99" s="28" t="s">
        <v>699</v>
      </c>
    </row>
    <row r="100" ht="33.75" customHeight="1" spans="1:10">
      <c r="A100" s="28" t="s">
        <v>411</v>
      </c>
      <c r="B100" s="28" t="s">
        <v>693</v>
      </c>
      <c r="C100" s="28" t="s">
        <v>507</v>
      </c>
      <c r="D100" s="28" t="s">
        <v>508</v>
      </c>
      <c r="E100" s="28" t="s">
        <v>509</v>
      </c>
      <c r="F100" s="28" t="s">
        <v>489</v>
      </c>
      <c r="G100" s="45" t="s">
        <v>510</v>
      </c>
      <c r="H100" s="28" t="s">
        <v>499</v>
      </c>
      <c r="I100" s="28" t="s">
        <v>491</v>
      </c>
      <c r="J100" s="28" t="s">
        <v>523</v>
      </c>
    </row>
    <row r="101" ht="33.75" customHeight="1" spans="1:10">
      <c r="A101" s="28" t="s">
        <v>408</v>
      </c>
      <c r="B101" s="28" t="s">
        <v>700</v>
      </c>
      <c r="C101" s="28" t="s">
        <v>486</v>
      </c>
      <c r="D101" s="28" t="s">
        <v>487</v>
      </c>
      <c r="E101" s="28" t="s">
        <v>513</v>
      </c>
      <c r="F101" s="28" t="s">
        <v>489</v>
      </c>
      <c r="G101" s="45" t="s">
        <v>701</v>
      </c>
      <c r="H101" s="28" t="s">
        <v>695</v>
      </c>
      <c r="I101" s="28" t="s">
        <v>491</v>
      </c>
      <c r="J101" s="28" t="s">
        <v>702</v>
      </c>
    </row>
    <row r="102" ht="33.75" customHeight="1" spans="1:10">
      <c r="A102" s="28" t="s">
        <v>408</v>
      </c>
      <c r="B102" s="28" t="s">
        <v>700</v>
      </c>
      <c r="C102" s="28" t="s">
        <v>486</v>
      </c>
      <c r="D102" s="28" t="s">
        <v>496</v>
      </c>
      <c r="E102" s="28" t="s">
        <v>517</v>
      </c>
      <c r="F102" s="28" t="s">
        <v>504</v>
      </c>
      <c r="G102" s="45" t="s">
        <v>505</v>
      </c>
      <c r="H102" s="28" t="s">
        <v>499</v>
      </c>
      <c r="I102" s="28" t="s">
        <v>491</v>
      </c>
      <c r="J102" s="28" t="s">
        <v>518</v>
      </c>
    </row>
    <row r="103" ht="33.75" customHeight="1" spans="1:10">
      <c r="A103" s="28" t="s">
        <v>408</v>
      </c>
      <c r="B103" s="28" t="s">
        <v>700</v>
      </c>
      <c r="C103" s="28" t="s">
        <v>486</v>
      </c>
      <c r="D103" s="28" t="s">
        <v>531</v>
      </c>
      <c r="E103" s="28" t="s">
        <v>671</v>
      </c>
      <c r="F103" s="28" t="s">
        <v>489</v>
      </c>
      <c r="G103" s="45" t="s">
        <v>701</v>
      </c>
      <c r="H103" s="28" t="s">
        <v>695</v>
      </c>
      <c r="I103" s="28" t="s">
        <v>491</v>
      </c>
      <c r="J103" s="28" t="s">
        <v>703</v>
      </c>
    </row>
    <row r="104" ht="33.75" customHeight="1" spans="1:10">
      <c r="A104" s="28" t="s">
        <v>408</v>
      </c>
      <c r="B104" s="28" t="s">
        <v>700</v>
      </c>
      <c r="C104" s="28" t="s">
        <v>501</v>
      </c>
      <c r="D104" s="28" t="s">
        <v>502</v>
      </c>
      <c r="E104" s="28" t="s">
        <v>697</v>
      </c>
      <c r="F104" s="28" t="s">
        <v>504</v>
      </c>
      <c r="G104" s="45" t="s">
        <v>505</v>
      </c>
      <c r="H104" s="28" t="s">
        <v>499</v>
      </c>
      <c r="I104" s="28" t="s">
        <v>491</v>
      </c>
      <c r="J104" s="28" t="s">
        <v>704</v>
      </c>
    </row>
    <row r="105" ht="105" customHeight="1" spans="1:10">
      <c r="A105" s="28" t="s">
        <v>408</v>
      </c>
      <c r="B105" s="28" t="s">
        <v>700</v>
      </c>
      <c r="C105" s="28" t="s">
        <v>507</v>
      </c>
      <c r="D105" s="28" t="s">
        <v>508</v>
      </c>
      <c r="E105" s="28" t="s">
        <v>509</v>
      </c>
      <c r="F105" s="28" t="s">
        <v>489</v>
      </c>
      <c r="G105" s="45" t="s">
        <v>510</v>
      </c>
      <c r="H105" s="28" t="s">
        <v>499</v>
      </c>
      <c r="I105" s="28" t="s">
        <v>491</v>
      </c>
      <c r="J105" s="28" t="s">
        <v>523</v>
      </c>
    </row>
    <row r="106" ht="33.75" customHeight="1" spans="1:10">
      <c r="A106" s="28" t="s">
        <v>393</v>
      </c>
      <c r="B106" s="28" t="s">
        <v>705</v>
      </c>
      <c r="C106" s="28" t="s">
        <v>486</v>
      </c>
      <c r="D106" s="28" t="s">
        <v>487</v>
      </c>
      <c r="E106" s="28" t="s">
        <v>706</v>
      </c>
      <c r="F106" s="28" t="s">
        <v>489</v>
      </c>
      <c r="G106" s="45" t="s">
        <v>707</v>
      </c>
      <c r="H106" s="28" t="s">
        <v>515</v>
      </c>
      <c r="I106" s="28" t="s">
        <v>491</v>
      </c>
      <c r="J106" s="28" t="s">
        <v>708</v>
      </c>
    </row>
    <row r="107" ht="33.75" customHeight="1" spans="1:10">
      <c r="A107" s="28" t="s">
        <v>393</v>
      </c>
      <c r="B107" s="28" t="s">
        <v>705</v>
      </c>
      <c r="C107" s="28" t="s">
        <v>486</v>
      </c>
      <c r="D107" s="28" t="s">
        <v>487</v>
      </c>
      <c r="E107" s="28" t="s">
        <v>709</v>
      </c>
      <c r="F107" s="28" t="s">
        <v>489</v>
      </c>
      <c r="G107" s="45" t="s">
        <v>710</v>
      </c>
      <c r="H107" s="28" t="s">
        <v>581</v>
      </c>
      <c r="I107" s="28" t="s">
        <v>491</v>
      </c>
      <c r="J107" s="28" t="s">
        <v>711</v>
      </c>
    </row>
    <row r="108" ht="33.75" customHeight="1" spans="1:10">
      <c r="A108" s="28" t="s">
        <v>393</v>
      </c>
      <c r="B108" s="28" t="s">
        <v>705</v>
      </c>
      <c r="C108" s="28" t="s">
        <v>486</v>
      </c>
      <c r="D108" s="28" t="s">
        <v>496</v>
      </c>
      <c r="E108" s="28" t="s">
        <v>712</v>
      </c>
      <c r="F108" s="28" t="s">
        <v>489</v>
      </c>
      <c r="G108" s="45" t="s">
        <v>713</v>
      </c>
      <c r="H108" s="28" t="s">
        <v>714</v>
      </c>
      <c r="I108" s="28" t="s">
        <v>491</v>
      </c>
      <c r="J108" s="28" t="s">
        <v>715</v>
      </c>
    </row>
    <row r="109" ht="33.75" customHeight="1" spans="1:10">
      <c r="A109" s="28" t="s">
        <v>393</v>
      </c>
      <c r="B109" s="28" t="s">
        <v>705</v>
      </c>
      <c r="C109" s="28" t="s">
        <v>486</v>
      </c>
      <c r="D109" s="28" t="s">
        <v>496</v>
      </c>
      <c r="E109" s="28" t="s">
        <v>716</v>
      </c>
      <c r="F109" s="28" t="s">
        <v>504</v>
      </c>
      <c r="G109" s="45" t="s">
        <v>505</v>
      </c>
      <c r="H109" s="28" t="s">
        <v>499</v>
      </c>
      <c r="I109" s="28" t="s">
        <v>491</v>
      </c>
      <c r="J109" s="28" t="s">
        <v>717</v>
      </c>
    </row>
    <row r="110" ht="33.75" customHeight="1" spans="1:10">
      <c r="A110" s="28" t="s">
        <v>393</v>
      </c>
      <c r="B110" s="28" t="s">
        <v>705</v>
      </c>
      <c r="C110" s="28" t="s">
        <v>486</v>
      </c>
      <c r="D110" s="28" t="s">
        <v>531</v>
      </c>
      <c r="E110" s="28" t="s">
        <v>718</v>
      </c>
      <c r="F110" s="28" t="s">
        <v>533</v>
      </c>
      <c r="G110" s="45" t="s">
        <v>534</v>
      </c>
      <c r="H110" s="28" t="s">
        <v>719</v>
      </c>
      <c r="I110" s="28" t="s">
        <v>491</v>
      </c>
      <c r="J110" s="28" t="s">
        <v>720</v>
      </c>
    </row>
    <row r="111" ht="33.75" customHeight="1" spans="1:10">
      <c r="A111" s="28" t="s">
        <v>393</v>
      </c>
      <c r="B111" s="28" t="s">
        <v>705</v>
      </c>
      <c r="C111" s="28" t="s">
        <v>501</v>
      </c>
      <c r="D111" s="28" t="s">
        <v>721</v>
      </c>
      <c r="E111" s="28" t="s">
        <v>722</v>
      </c>
      <c r="F111" s="28" t="s">
        <v>504</v>
      </c>
      <c r="G111" s="45" t="s">
        <v>723</v>
      </c>
      <c r="H111" s="28"/>
      <c r="I111" s="28" t="s">
        <v>589</v>
      </c>
      <c r="J111" s="28" t="s">
        <v>724</v>
      </c>
    </row>
    <row r="112" ht="85" customHeight="1" spans="1:10">
      <c r="A112" s="28" t="s">
        <v>393</v>
      </c>
      <c r="B112" s="28" t="s">
        <v>705</v>
      </c>
      <c r="C112" s="28" t="s">
        <v>507</v>
      </c>
      <c r="D112" s="28" t="s">
        <v>508</v>
      </c>
      <c r="E112" s="28" t="s">
        <v>508</v>
      </c>
      <c r="F112" s="28" t="s">
        <v>489</v>
      </c>
      <c r="G112" s="45" t="s">
        <v>725</v>
      </c>
      <c r="H112" s="28" t="s">
        <v>499</v>
      </c>
      <c r="I112" s="28" t="s">
        <v>491</v>
      </c>
      <c r="J112" s="28" t="s">
        <v>541</v>
      </c>
    </row>
    <row r="113" ht="33.75" customHeight="1" spans="1:10">
      <c r="A113" s="28" t="s">
        <v>375</v>
      </c>
      <c r="B113" s="28" t="s">
        <v>726</v>
      </c>
      <c r="C113" s="28" t="s">
        <v>486</v>
      </c>
      <c r="D113" s="28" t="s">
        <v>487</v>
      </c>
      <c r="E113" s="28" t="s">
        <v>727</v>
      </c>
      <c r="F113" s="28" t="s">
        <v>504</v>
      </c>
      <c r="G113" s="45" t="s">
        <v>728</v>
      </c>
      <c r="H113" s="28" t="s">
        <v>515</v>
      </c>
      <c r="I113" s="28" t="s">
        <v>491</v>
      </c>
      <c r="J113" s="28" t="s">
        <v>729</v>
      </c>
    </row>
    <row r="114" ht="33.75" customHeight="1" spans="1:10">
      <c r="A114" s="28" t="s">
        <v>375</v>
      </c>
      <c r="B114" s="28" t="s">
        <v>726</v>
      </c>
      <c r="C114" s="28" t="s">
        <v>486</v>
      </c>
      <c r="D114" s="28" t="s">
        <v>496</v>
      </c>
      <c r="E114" s="28" t="s">
        <v>730</v>
      </c>
      <c r="F114" s="28" t="s">
        <v>489</v>
      </c>
      <c r="G114" s="45" t="s">
        <v>538</v>
      </c>
      <c r="H114" s="28" t="s">
        <v>499</v>
      </c>
      <c r="I114" s="28" t="s">
        <v>491</v>
      </c>
      <c r="J114" s="28" t="s">
        <v>572</v>
      </c>
    </row>
    <row r="115" ht="33.75" customHeight="1" spans="1:10">
      <c r="A115" s="28" t="s">
        <v>375</v>
      </c>
      <c r="B115" s="28" t="s">
        <v>726</v>
      </c>
      <c r="C115" s="28" t="s">
        <v>486</v>
      </c>
      <c r="D115" s="28" t="s">
        <v>496</v>
      </c>
      <c r="E115" s="28" t="s">
        <v>615</v>
      </c>
      <c r="F115" s="28" t="s">
        <v>489</v>
      </c>
      <c r="G115" s="45" t="s">
        <v>538</v>
      </c>
      <c r="H115" s="28" t="s">
        <v>499</v>
      </c>
      <c r="I115" s="28" t="s">
        <v>491</v>
      </c>
      <c r="J115" s="28" t="s">
        <v>617</v>
      </c>
    </row>
    <row r="116" ht="33.75" customHeight="1" spans="1:10">
      <c r="A116" s="28" t="s">
        <v>375</v>
      </c>
      <c r="B116" s="28" t="s">
        <v>726</v>
      </c>
      <c r="C116" s="28" t="s">
        <v>501</v>
      </c>
      <c r="D116" s="28" t="s">
        <v>502</v>
      </c>
      <c r="E116" s="28" t="s">
        <v>521</v>
      </c>
      <c r="F116" s="28" t="s">
        <v>489</v>
      </c>
      <c r="G116" s="45" t="s">
        <v>675</v>
      </c>
      <c r="H116" s="28" t="s">
        <v>499</v>
      </c>
      <c r="I116" s="28" t="s">
        <v>491</v>
      </c>
      <c r="J116" s="28" t="s">
        <v>575</v>
      </c>
    </row>
    <row r="117" ht="33.75" customHeight="1" spans="1:10">
      <c r="A117" s="28" t="s">
        <v>375</v>
      </c>
      <c r="B117" s="28" t="s">
        <v>726</v>
      </c>
      <c r="C117" s="28" t="s">
        <v>507</v>
      </c>
      <c r="D117" s="28" t="s">
        <v>508</v>
      </c>
      <c r="E117" s="28" t="s">
        <v>576</v>
      </c>
      <c r="F117" s="28" t="s">
        <v>489</v>
      </c>
      <c r="G117" s="45" t="s">
        <v>510</v>
      </c>
      <c r="H117" s="28" t="s">
        <v>499</v>
      </c>
      <c r="I117" s="28" t="s">
        <v>491</v>
      </c>
      <c r="J117" s="28" t="s">
        <v>577</v>
      </c>
    </row>
    <row r="118" ht="33.75" customHeight="1" spans="1:10">
      <c r="A118" s="28" t="s">
        <v>396</v>
      </c>
      <c r="B118" s="28" t="s">
        <v>705</v>
      </c>
      <c r="C118" s="28" t="s">
        <v>486</v>
      </c>
      <c r="D118" s="28" t="s">
        <v>487</v>
      </c>
      <c r="E118" s="28" t="s">
        <v>706</v>
      </c>
      <c r="F118" s="28" t="s">
        <v>489</v>
      </c>
      <c r="G118" s="45" t="s">
        <v>707</v>
      </c>
      <c r="H118" s="28" t="s">
        <v>731</v>
      </c>
      <c r="I118" s="28" t="s">
        <v>491</v>
      </c>
      <c r="J118" s="28" t="s">
        <v>732</v>
      </c>
    </row>
    <row r="119" ht="33.75" customHeight="1" spans="1:10">
      <c r="A119" s="28" t="s">
        <v>396</v>
      </c>
      <c r="B119" s="28" t="s">
        <v>705</v>
      </c>
      <c r="C119" s="28" t="s">
        <v>486</v>
      </c>
      <c r="D119" s="28" t="s">
        <v>487</v>
      </c>
      <c r="E119" s="28" t="s">
        <v>709</v>
      </c>
      <c r="F119" s="28" t="s">
        <v>489</v>
      </c>
      <c r="G119" s="45" t="s">
        <v>710</v>
      </c>
      <c r="H119" s="28" t="s">
        <v>581</v>
      </c>
      <c r="I119" s="28" t="s">
        <v>491</v>
      </c>
      <c r="J119" s="28" t="s">
        <v>711</v>
      </c>
    </row>
    <row r="120" ht="33.75" customHeight="1" spans="1:10">
      <c r="A120" s="28" t="s">
        <v>396</v>
      </c>
      <c r="B120" s="28" t="s">
        <v>705</v>
      </c>
      <c r="C120" s="28" t="s">
        <v>486</v>
      </c>
      <c r="D120" s="28" t="s">
        <v>496</v>
      </c>
      <c r="E120" s="28" t="s">
        <v>712</v>
      </c>
      <c r="F120" s="28" t="s">
        <v>489</v>
      </c>
      <c r="G120" s="45" t="s">
        <v>713</v>
      </c>
      <c r="H120" s="28" t="s">
        <v>714</v>
      </c>
      <c r="I120" s="28" t="s">
        <v>491</v>
      </c>
      <c r="J120" s="28" t="s">
        <v>715</v>
      </c>
    </row>
    <row r="121" ht="33.75" customHeight="1" spans="1:10">
      <c r="A121" s="28" t="s">
        <v>396</v>
      </c>
      <c r="B121" s="28" t="s">
        <v>705</v>
      </c>
      <c r="C121" s="28" t="s">
        <v>486</v>
      </c>
      <c r="D121" s="28" t="s">
        <v>496</v>
      </c>
      <c r="E121" s="28" t="s">
        <v>716</v>
      </c>
      <c r="F121" s="28" t="s">
        <v>504</v>
      </c>
      <c r="G121" s="45" t="s">
        <v>505</v>
      </c>
      <c r="H121" s="28" t="s">
        <v>499</v>
      </c>
      <c r="I121" s="28" t="s">
        <v>491</v>
      </c>
      <c r="J121" s="28" t="s">
        <v>717</v>
      </c>
    </row>
    <row r="122" ht="33.75" customHeight="1" spans="1:10">
      <c r="A122" s="28" t="s">
        <v>396</v>
      </c>
      <c r="B122" s="28" t="s">
        <v>705</v>
      </c>
      <c r="C122" s="28" t="s">
        <v>486</v>
      </c>
      <c r="D122" s="28" t="s">
        <v>531</v>
      </c>
      <c r="E122" s="28" t="s">
        <v>718</v>
      </c>
      <c r="F122" s="28" t="s">
        <v>533</v>
      </c>
      <c r="G122" s="45" t="s">
        <v>534</v>
      </c>
      <c r="H122" s="28" t="s">
        <v>719</v>
      </c>
      <c r="I122" s="28" t="s">
        <v>491</v>
      </c>
      <c r="J122" s="28" t="s">
        <v>733</v>
      </c>
    </row>
    <row r="123" ht="33.75" customHeight="1" spans="1:10">
      <c r="A123" s="28" t="s">
        <v>396</v>
      </c>
      <c r="B123" s="28" t="s">
        <v>705</v>
      </c>
      <c r="C123" s="28" t="s">
        <v>501</v>
      </c>
      <c r="D123" s="28" t="s">
        <v>502</v>
      </c>
      <c r="E123" s="28" t="s">
        <v>521</v>
      </c>
      <c r="F123" s="28" t="s">
        <v>489</v>
      </c>
      <c r="G123" s="45" t="s">
        <v>510</v>
      </c>
      <c r="H123" s="28" t="s">
        <v>499</v>
      </c>
      <c r="I123" s="28" t="s">
        <v>491</v>
      </c>
      <c r="J123" s="28" t="s">
        <v>575</v>
      </c>
    </row>
    <row r="124" ht="69" customHeight="1" spans="1:10">
      <c r="A124" s="28" t="s">
        <v>396</v>
      </c>
      <c r="B124" s="28" t="s">
        <v>705</v>
      </c>
      <c r="C124" s="28" t="s">
        <v>507</v>
      </c>
      <c r="D124" s="28" t="s">
        <v>508</v>
      </c>
      <c r="E124" s="28" t="s">
        <v>576</v>
      </c>
      <c r="F124" s="28" t="s">
        <v>489</v>
      </c>
      <c r="G124" s="45" t="s">
        <v>725</v>
      </c>
      <c r="H124" s="28" t="s">
        <v>499</v>
      </c>
      <c r="I124" s="28" t="s">
        <v>491</v>
      </c>
      <c r="J124" s="28" t="s">
        <v>577</v>
      </c>
    </row>
    <row r="125" ht="33.75" customHeight="1" spans="1:10">
      <c r="A125" s="28" t="s">
        <v>377</v>
      </c>
      <c r="B125" s="28" t="s">
        <v>734</v>
      </c>
      <c r="C125" s="28" t="s">
        <v>486</v>
      </c>
      <c r="D125" s="28" t="s">
        <v>487</v>
      </c>
      <c r="E125" s="28" t="s">
        <v>735</v>
      </c>
      <c r="F125" s="28" t="s">
        <v>489</v>
      </c>
      <c r="G125" s="45" t="s">
        <v>736</v>
      </c>
      <c r="H125" s="28" t="s">
        <v>490</v>
      </c>
      <c r="I125" s="28" t="s">
        <v>491</v>
      </c>
      <c r="J125" s="28" t="s">
        <v>516</v>
      </c>
    </row>
    <row r="126" ht="33.75" customHeight="1" spans="1:10">
      <c r="A126" s="28" t="s">
        <v>377</v>
      </c>
      <c r="B126" s="28" t="s">
        <v>734</v>
      </c>
      <c r="C126" s="28" t="s">
        <v>486</v>
      </c>
      <c r="D126" s="28" t="s">
        <v>496</v>
      </c>
      <c r="E126" s="28" t="s">
        <v>517</v>
      </c>
      <c r="F126" s="28" t="s">
        <v>489</v>
      </c>
      <c r="G126" s="45" t="s">
        <v>505</v>
      </c>
      <c r="H126" s="28" t="s">
        <v>499</v>
      </c>
      <c r="I126" s="28" t="s">
        <v>491</v>
      </c>
      <c r="J126" s="28" t="s">
        <v>518</v>
      </c>
    </row>
    <row r="127" ht="33.75" customHeight="1" spans="1:10">
      <c r="A127" s="28" t="s">
        <v>377</v>
      </c>
      <c r="B127" s="28" t="s">
        <v>734</v>
      </c>
      <c r="C127" s="28" t="s">
        <v>486</v>
      </c>
      <c r="D127" s="28" t="s">
        <v>496</v>
      </c>
      <c r="E127" s="28" t="s">
        <v>519</v>
      </c>
      <c r="F127" s="28" t="s">
        <v>489</v>
      </c>
      <c r="G127" s="45" t="s">
        <v>548</v>
      </c>
      <c r="H127" s="28" t="s">
        <v>499</v>
      </c>
      <c r="I127" s="28" t="s">
        <v>491</v>
      </c>
      <c r="J127" s="28" t="s">
        <v>520</v>
      </c>
    </row>
    <row r="128" ht="33.75" customHeight="1" spans="1:10">
      <c r="A128" s="28" t="s">
        <v>377</v>
      </c>
      <c r="B128" s="28" t="s">
        <v>734</v>
      </c>
      <c r="C128" s="28" t="s">
        <v>501</v>
      </c>
      <c r="D128" s="28" t="s">
        <v>502</v>
      </c>
      <c r="E128" s="28" t="s">
        <v>521</v>
      </c>
      <c r="F128" s="28" t="s">
        <v>489</v>
      </c>
      <c r="G128" s="45" t="s">
        <v>548</v>
      </c>
      <c r="H128" s="28" t="s">
        <v>499</v>
      </c>
      <c r="I128" s="28" t="s">
        <v>491</v>
      </c>
      <c r="J128" s="28" t="s">
        <v>691</v>
      </c>
    </row>
    <row r="129" ht="33.75" customHeight="1" spans="1:10">
      <c r="A129" s="28" t="s">
        <v>377</v>
      </c>
      <c r="B129" s="28" t="s">
        <v>734</v>
      </c>
      <c r="C129" s="28" t="s">
        <v>507</v>
      </c>
      <c r="D129" s="28" t="s">
        <v>508</v>
      </c>
      <c r="E129" s="28" t="s">
        <v>509</v>
      </c>
      <c r="F129" s="28" t="s">
        <v>489</v>
      </c>
      <c r="G129" s="45" t="s">
        <v>498</v>
      </c>
      <c r="H129" s="28" t="s">
        <v>499</v>
      </c>
      <c r="I129" s="28" t="s">
        <v>491</v>
      </c>
      <c r="J129" s="28" t="s">
        <v>523</v>
      </c>
    </row>
    <row r="130" ht="33.75" customHeight="1" spans="1:10">
      <c r="A130" s="75" t="s">
        <v>70</v>
      </c>
      <c r="B130" s="28"/>
      <c r="C130" s="28"/>
      <c r="D130" s="28"/>
      <c r="E130" s="28"/>
      <c r="F130" s="28"/>
      <c r="G130" s="28"/>
      <c r="H130" s="28"/>
      <c r="I130" s="28"/>
      <c r="J130" s="28"/>
    </row>
    <row r="131" ht="33.75" customHeight="1" spans="1:10">
      <c r="A131" s="28" t="s">
        <v>430</v>
      </c>
      <c r="B131" s="28" t="s">
        <v>737</v>
      </c>
      <c r="C131" s="28" t="s">
        <v>486</v>
      </c>
      <c r="D131" s="28" t="s">
        <v>487</v>
      </c>
      <c r="E131" s="28" t="s">
        <v>738</v>
      </c>
      <c r="F131" s="28" t="s">
        <v>504</v>
      </c>
      <c r="G131" s="45" t="s">
        <v>505</v>
      </c>
      <c r="H131" s="28" t="s">
        <v>499</v>
      </c>
      <c r="I131" s="28" t="s">
        <v>491</v>
      </c>
      <c r="J131" s="28" t="s">
        <v>739</v>
      </c>
    </row>
    <row r="132" ht="33.75" customHeight="1" spans="1:10">
      <c r="A132" s="28" t="s">
        <v>430</v>
      </c>
      <c r="B132" s="28" t="s">
        <v>737</v>
      </c>
      <c r="C132" s="28" t="s">
        <v>486</v>
      </c>
      <c r="D132" s="28" t="s">
        <v>487</v>
      </c>
      <c r="E132" s="28" t="s">
        <v>740</v>
      </c>
      <c r="F132" s="28" t="s">
        <v>489</v>
      </c>
      <c r="G132" s="45" t="s">
        <v>653</v>
      </c>
      <c r="H132" s="28" t="s">
        <v>527</v>
      </c>
      <c r="I132" s="28" t="s">
        <v>491</v>
      </c>
      <c r="J132" s="28" t="s">
        <v>741</v>
      </c>
    </row>
    <row r="133" ht="33.75" customHeight="1" spans="1:10">
      <c r="A133" s="28" t="s">
        <v>430</v>
      </c>
      <c r="B133" s="28" t="s">
        <v>737</v>
      </c>
      <c r="C133" s="28" t="s">
        <v>486</v>
      </c>
      <c r="D133" s="28" t="s">
        <v>487</v>
      </c>
      <c r="E133" s="28" t="s">
        <v>627</v>
      </c>
      <c r="F133" s="28" t="s">
        <v>489</v>
      </c>
      <c r="G133" s="45" t="s">
        <v>628</v>
      </c>
      <c r="H133" s="28" t="s">
        <v>581</v>
      </c>
      <c r="I133" s="28" t="s">
        <v>491</v>
      </c>
      <c r="J133" s="28" t="s">
        <v>742</v>
      </c>
    </row>
    <row r="134" ht="33.75" customHeight="1" spans="1:10">
      <c r="A134" s="28" t="s">
        <v>430</v>
      </c>
      <c r="B134" s="28" t="s">
        <v>737</v>
      </c>
      <c r="C134" s="28" t="s">
        <v>501</v>
      </c>
      <c r="D134" s="28" t="s">
        <v>502</v>
      </c>
      <c r="E134" s="28" t="s">
        <v>629</v>
      </c>
      <c r="F134" s="28" t="s">
        <v>504</v>
      </c>
      <c r="G134" s="45" t="s">
        <v>588</v>
      </c>
      <c r="H134" s="28"/>
      <c r="I134" s="28" t="s">
        <v>589</v>
      </c>
      <c r="J134" s="28" t="s">
        <v>743</v>
      </c>
    </row>
    <row r="135" ht="33.75" customHeight="1" spans="1:10">
      <c r="A135" s="28" t="s">
        <v>430</v>
      </c>
      <c r="B135" s="28" t="s">
        <v>737</v>
      </c>
      <c r="C135" s="28" t="s">
        <v>507</v>
      </c>
      <c r="D135" s="28" t="s">
        <v>508</v>
      </c>
      <c r="E135" s="28" t="s">
        <v>630</v>
      </c>
      <c r="F135" s="28" t="s">
        <v>489</v>
      </c>
      <c r="G135" s="45" t="s">
        <v>510</v>
      </c>
      <c r="H135" s="28" t="s">
        <v>499</v>
      </c>
      <c r="I135" s="28" t="s">
        <v>491</v>
      </c>
      <c r="J135" s="28" t="s">
        <v>744</v>
      </c>
    </row>
    <row r="136" ht="33.75" customHeight="1" spans="1:10">
      <c r="A136" s="75" t="s">
        <v>72</v>
      </c>
      <c r="B136" s="28"/>
      <c r="C136" s="28"/>
      <c r="D136" s="28"/>
      <c r="E136" s="28"/>
      <c r="F136" s="28"/>
      <c r="G136" s="28"/>
      <c r="H136" s="28"/>
      <c r="I136" s="28"/>
      <c r="J136" s="28"/>
    </row>
    <row r="137" ht="33.75" customHeight="1" spans="1:10">
      <c r="A137" s="28" t="s">
        <v>432</v>
      </c>
      <c r="B137" s="28" t="s">
        <v>745</v>
      </c>
      <c r="C137" s="28" t="s">
        <v>486</v>
      </c>
      <c r="D137" s="28" t="s">
        <v>487</v>
      </c>
      <c r="E137" s="28" t="s">
        <v>746</v>
      </c>
      <c r="F137" s="28" t="s">
        <v>504</v>
      </c>
      <c r="G137" s="45" t="s">
        <v>747</v>
      </c>
      <c r="H137" s="28" t="s">
        <v>515</v>
      </c>
      <c r="I137" s="28" t="s">
        <v>491</v>
      </c>
      <c r="J137" s="28" t="s">
        <v>748</v>
      </c>
    </row>
    <row r="138" ht="33.75" customHeight="1" spans="1:10">
      <c r="A138" s="28" t="s">
        <v>432</v>
      </c>
      <c r="B138" s="28" t="s">
        <v>745</v>
      </c>
      <c r="C138" s="28" t="s">
        <v>486</v>
      </c>
      <c r="D138" s="28" t="s">
        <v>496</v>
      </c>
      <c r="E138" s="28" t="s">
        <v>749</v>
      </c>
      <c r="F138" s="28" t="s">
        <v>504</v>
      </c>
      <c r="G138" s="45" t="s">
        <v>505</v>
      </c>
      <c r="H138" s="28" t="s">
        <v>499</v>
      </c>
      <c r="I138" s="28" t="s">
        <v>491</v>
      </c>
      <c r="J138" s="28" t="s">
        <v>750</v>
      </c>
    </row>
    <row r="139" ht="33.75" customHeight="1" spans="1:10">
      <c r="A139" s="28" t="s">
        <v>432</v>
      </c>
      <c r="B139" s="28" t="s">
        <v>745</v>
      </c>
      <c r="C139" s="28" t="s">
        <v>486</v>
      </c>
      <c r="D139" s="28" t="s">
        <v>496</v>
      </c>
      <c r="E139" s="28" t="s">
        <v>751</v>
      </c>
      <c r="F139" s="28" t="s">
        <v>504</v>
      </c>
      <c r="G139" s="45" t="s">
        <v>505</v>
      </c>
      <c r="H139" s="28" t="s">
        <v>499</v>
      </c>
      <c r="I139" s="28" t="s">
        <v>491</v>
      </c>
      <c r="J139" s="28" t="s">
        <v>518</v>
      </c>
    </row>
    <row r="140" ht="33.75" customHeight="1" spans="1:10">
      <c r="A140" s="28" t="s">
        <v>432</v>
      </c>
      <c r="B140" s="28" t="s">
        <v>745</v>
      </c>
      <c r="C140" s="28" t="s">
        <v>501</v>
      </c>
      <c r="D140" s="28" t="s">
        <v>502</v>
      </c>
      <c r="E140" s="28" t="s">
        <v>752</v>
      </c>
      <c r="F140" s="28" t="s">
        <v>504</v>
      </c>
      <c r="G140" s="45" t="s">
        <v>505</v>
      </c>
      <c r="H140" s="28" t="s">
        <v>499</v>
      </c>
      <c r="I140" s="28" t="s">
        <v>491</v>
      </c>
      <c r="J140" s="28" t="s">
        <v>753</v>
      </c>
    </row>
    <row r="141" ht="225" customHeight="1" spans="1:10">
      <c r="A141" s="28" t="s">
        <v>432</v>
      </c>
      <c r="B141" s="28" t="s">
        <v>745</v>
      </c>
      <c r="C141" s="28" t="s">
        <v>507</v>
      </c>
      <c r="D141" s="28" t="s">
        <v>508</v>
      </c>
      <c r="E141" s="28" t="s">
        <v>754</v>
      </c>
      <c r="F141" s="28" t="s">
        <v>489</v>
      </c>
      <c r="G141" s="45" t="s">
        <v>548</v>
      </c>
      <c r="H141" s="28" t="s">
        <v>499</v>
      </c>
      <c r="I141" s="28" t="s">
        <v>491</v>
      </c>
      <c r="J141" s="28" t="s">
        <v>755</v>
      </c>
    </row>
    <row r="142" ht="33.75" customHeight="1" spans="1:10">
      <c r="A142" s="28" t="s">
        <v>444</v>
      </c>
      <c r="B142" s="28" t="s">
        <v>756</v>
      </c>
      <c r="C142" s="28" t="s">
        <v>486</v>
      </c>
      <c r="D142" s="28" t="s">
        <v>487</v>
      </c>
      <c r="E142" s="28" t="s">
        <v>757</v>
      </c>
      <c r="F142" s="28" t="s">
        <v>489</v>
      </c>
      <c r="G142" s="45" t="s">
        <v>758</v>
      </c>
      <c r="H142" s="28" t="s">
        <v>515</v>
      </c>
      <c r="I142" s="28" t="s">
        <v>491</v>
      </c>
      <c r="J142" s="28" t="s">
        <v>759</v>
      </c>
    </row>
    <row r="143" ht="33.75" customHeight="1" spans="1:10">
      <c r="A143" s="28" t="s">
        <v>444</v>
      </c>
      <c r="B143" s="28" t="s">
        <v>756</v>
      </c>
      <c r="C143" s="28" t="s">
        <v>486</v>
      </c>
      <c r="D143" s="28" t="s">
        <v>487</v>
      </c>
      <c r="E143" s="28" t="s">
        <v>760</v>
      </c>
      <c r="F143" s="28" t="s">
        <v>489</v>
      </c>
      <c r="G143" s="45" t="s">
        <v>761</v>
      </c>
      <c r="H143" s="28" t="s">
        <v>515</v>
      </c>
      <c r="I143" s="28" t="s">
        <v>491</v>
      </c>
      <c r="J143" s="28" t="s">
        <v>762</v>
      </c>
    </row>
    <row r="144" ht="33.75" customHeight="1" spans="1:10">
      <c r="A144" s="28" t="s">
        <v>444</v>
      </c>
      <c r="B144" s="28" t="s">
        <v>756</v>
      </c>
      <c r="C144" s="28" t="s">
        <v>486</v>
      </c>
      <c r="D144" s="28" t="s">
        <v>496</v>
      </c>
      <c r="E144" s="28" t="s">
        <v>517</v>
      </c>
      <c r="F144" s="28" t="s">
        <v>504</v>
      </c>
      <c r="G144" s="45" t="s">
        <v>505</v>
      </c>
      <c r="H144" s="28" t="s">
        <v>499</v>
      </c>
      <c r="I144" s="28" t="s">
        <v>491</v>
      </c>
      <c r="J144" s="28" t="s">
        <v>518</v>
      </c>
    </row>
    <row r="145" ht="33.75" customHeight="1" spans="1:10">
      <c r="A145" s="28" t="s">
        <v>444</v>
      </c>
      <c r="B145" s="28" t="s">
        <v>756</v>
      </c>
      <c r="C145" s="28" t="s">
        <v>486</v>
      </c>
      <c r="D145" s="28" t="s">
        <v>496</v>
      </c>
      <c r="E145" s="28" t="s">
        <v>519</v>
      </c>
      <c r="F145" s="28" t="s">
        <v>504</v>
      </c>
      <c r="G145" s="45" t="s">
        <v>505</v>
      </c>
      <c r="H145" s="28" t="s">
        <v>499</v>
      </c>
      <c r="I145" s="28" t="s">
        <v>491</v>
      </c>
      <c r="J145" s="28" t="s">
        <v>763</v>
      </c>
    </row>
    <row r="146" ht="33.75" customHeight="1" spans="1:10">
      <c r="A146" s="28" t="s">
        <v>444</v>
      </c>
      <c r="B146" s="28" t="s">
        <v>756</v>
      </c>
      <c r="C146" s="28" t="s">
        <v>486</v>
      </c>
      <c r="D146" s="28" t="s">
        <v>531</v>
      </c>
      <c r="E146" s="28" t="s">
        <v>764</v>
      </c>
      <c r="F146" s="28" t="s">
        <v>504</v>
      </c>
      <c r="G146" s="45" t="s">
        <v>505</v>
      </c>
      <c r="H146" s="28" t="s">
        <v>499</v>
      </c>
      <c r="I146" s="28" t="s">
        <v>491</v>
      </c>
      <c r="J146" s="28" t="s">
        <v>674</v>
      </c>
    </row>
    <row r="147" ht="33.75" customHeight="1" spans="1:10">
      <c r="A147" s="28" t="s">
        <v>444</v>
      </c>
      <c r="B147" s="28" t="s">
        <v>756</v>
      </c>
      <c r="C147" s="28" t="s">
        <v>501</v>
      </c>
      <c r="D147" s="28" t="s">
        <v>502</v>
      </c>
      <c r="E147" s="28" t="s">
        <v>765</v>
      </c>
      <c r="F147" s="28" t="s">
        <v>489</v>
      </c>
      <c r="G147" s="45" t="s">
        <v>548</v>
      </c>
      <c r="H147" s="28" t="s">
        <v>499</v>
      </c>
      <c r="I147" s="28" t="s">
        <v>491</v>
      </c>
      <c r="J147" s="28" t="s">
        <v>766</v>
      </c>
    </row>
    <row r="148" ht="33.75" customHeight="1" spans="1:10">
      <c r="A148" s="28" t="s">
        <v>444</v>
      </c>
      <c r="B148" s="28" t="s">
        <v>756</v>
      </c>
      <c r="C148" s="28" t="s">
        <v>507</v>
      </c>
      <c r="D148" s="28" t="s">
        <v>508</v>
      </c>
      <c r="E148" s="28" t="s">
        <v>767</v>
      </c>
      <c r="F148" s="28" t="s">
        <v>489</v>
      </c>
      <c r="G148" s="45" t="s">
        <v>548</v>
      </c>
      <c r="H148" s="28" t="s">
        <v>499</v>
      </c>
      <c r="I148" s="28" t="s">
        <v>491</v>
      </c>
      <c r="J148" s="28" t="s">
        <v>768</v>
      </c>
    </row>
    <row r="149" ht="33.75" customHeight="1" spans="1:10">
      <c r="A149" s="28" t="s">
        <v>444</v>
      </c>
      <c r="B149" s="28" t="s">
        <v>756</v>
      </c>
      <c r="C149" s="28" t="s">
        <v>507</v>
      </c>
      <c r="D149" s="28" t="s">
        <v>508</v>
      </c>
      <c r="E149" s="28" t="s">
        <v>769</v>
      </c>
      <c r="F149" s="28" t="s">
        <v>489</v>
      </c>
      <c r="G149" s="45" t="s">
        <v>548</v>
      </c>
      <c r="H149" s="28" t="s">
        <v>499</v>
      </c>
      <c r="I149" s="28" t="s">
        <v>491</v>
      </c>
      <c r="J149" s="28" t="s">
        <v>770</v>
      </c>
    </row>
    <row r="150" ht="33.75" customHeight="1" spans="1:10">
      <c r="A150" s="28" t="s">
        <v>434</v>
      </c>
      <c r="B150" s="28" t="s">
        <v>771</v>
      </c>
      <c r="C150" s="28" t="s">
        <v>486</v>
      </c>
      <c r="D150" s="28" t="s">
        <v>487</v>
      </c>
      <c r="E150" s="28" t="s">
        <v>772</v>
      </c>
      <c r="F150" s="28" t="s">
        <v>504</v>
      </c>
      <c r="G150" s="45" t="s">
        <v>505</v>
      </c>
      <c r="H150" s="28" t="s">
        <v>773</v>
      </c>
      <c r="I150" s="28" t="s">
        <v>491</v>
      </c>
      <c r="J150" s="28" t="s">
        <v>774</v>
      </c>
    </row>
    <row r="151" ht="33.75" customHeight="1" spans="1:10">
      <c r="A151" s="28" t="s">
        <v>434</v>
      </c>
      <c r="B151" s="28" t="s">
        <v>771</v>
      </c>
      <c r="C151" s="28" t="s">
        <v>486</v>
      </c>
      <c r="D151" s="28" t="s">
        <v>487</v>
      </c>
      <c r="E151" s="28" t="s">
        <v>775</v>
      </c>
      <c r="F151" s="28" t="s">
        <v>504</v>
      </c>
      <c r="G151" s="45" t="s">
        <v>776</v>
      </c>
      <c r="H151" s="28" t="s">
        <v>777</v>
      </c>
      <c r="I151" s="28" t="s">
        <v>491</v>
      </c>
      <c r="J151" s="28" t="s">
        <v>778</v>
      </c>
    </row>
    <row r="152" ht="33.75" customHeight="1" spans="1:10">
      <c r="A152" s="28" t="s">
        <v>434</v>
      </c>
      <c r="B152" s="28" t="s">
        <v>771</v>
      </c>
      <c r="C152" s="28" t="s">
        <v>486</v>
      </c>
      <c r="D152" s="28" t="s">
        <v>496</v>
      </c>
      <c r="E152" s="28" t="s">
        <v>779</v>
      </c>
      <c r="F152" s="28" t="s">
        <v>504</v>
      </c>
      <c r="G152" s="45" t="s">
        <v>505</v>
      </c>
      <c r="H152" s="28" t="s">
        <v>499</v>
      </c>
      <c r="I152" s="28" t="s">
        <v>491</v>
      </c>
      <c r="J152" s="28" t="s">
        <v>780</v>
      </c>
    </row>
    <row r="153" ht="33.75" customHeight="1" spans="1:10">
      <c r="A153" s="28" t="s">
        <v>434</v>
      </c>
      <c r="B153" s="28" t="s">
        <v>771</v>
      </c>
      <c r="C153" s="28" t="s">
        <v>486</v>
      </c>
      <c r="D153" s="28" t="s">
        <v>531</v>
      </c>
      <c r="E153" s="28" t="s">
        <v>781</v>
      </c>
      <c r="F153" s="28" t="s">
        <v>504</v>
      </c>
      <c r="G153" s="45" t="s">
        <v>505</v>
      </c>
      <c r="H153" s="28" t="s">
        <v>499</v>
      </c>
      <c r="I153" s="28" t="s">
        <v>491</v>
      </c>
      <c r="J153" s="28" t="s">
        <v>782</v>
      </c>
    </row>
    <row r="154" ht="33.75" customHeight="1" spans="1:10">
      <c r="A154" s="28" t="s">
        <v>434</v>
      </c>
      <c r="B154" s="28" t="s">
        <v>771</v>
      </c>
      <c r="C154" s="28" t="s">
        <v>501</v>
      </c>
      <c r="D154" s="28" t="s">
        <v>502</v>
      </c>
      <c r="E154" s="28" t="s">
        <v>783</v>
      </c>
      <c r="F154" s="28" t="s">
        <v>504</v>
      </c>
      <c r="G154" s="45" t="s">
        <v>505</v>
      </c>
      <c r="H154" s="28" t="s">
        <v>499</v>
      </c>
      <c r="I154" s="28" t="s">
        <v>491</v>
      </c>
      <c r="J154" s="28" t="s">
        <v>784</v>
      </c>
    </row>
    <row r="155" ht="33.75" customHeight="1" spans="1:10">
      <c r="A155" s="28" t="s">
        <v>434</v>
      </c>
      <c r="B155" s="28" t="s">
        <v>771</v>
      </c>
      <c r="C155" s="28" t="s">
        <v>507</v>
      </c>
      <c r="D155" s="28" t="s">
        <v>508</v>
      </c>
      <c r="E155" s="28" t="s">
        <v>508</v>
      </c>
      <c r="F155" s="28" t="s">
        <v>489</v>
      </c>
      <c r="G155" s="45" t="s">
        <v>548</v>
      </c>
      <c r="H155" s="28" t="s">
        <v>499</v>
      </c>
      <c r="I155" s="28" t="s">
        <v>491</v>
      </c>
      <c r="J155" s="28" t="s">
        <v>785</v>
      </c>
    </row>
    <row r="156" ht="33.75" customHeight="1" spans="1:10">
      <c r="A156" s="28" t="s">
        <v>440</v>
      </c>
      <c r="B156" s="28" t="s">
        <v>786</v>
      </c>
      <c r="C156" s="28" t="s">
        <v>486</v>
      </c>
      <c r="D156" s="28" t="s">
        <v>487</v>
      </c>
      <c r="E156" s="28" t="s">
        <v>787</v>
      </c>
      <c r="F156" s="28" t="s">
        <v>504</v>
      </c>
      <c r="G156" s="45" t="s">
        <v>788</v>
      </c>
      <c r="H156" s="28" t="s">
        <v>515</v>
      </c>
      <c r="I156" s="28" t="s">
        <v>491</v>
      </c>
      <c r="J156" s="28" t="s">
        <v>789</v>
      </c>
    </row>
    <row r="157" ht="33.75" customHeight="1" spans="1:10">
      <c r="A157" s="28" t="s">
        <v>440</v>
      </c>
      <c r="B157" s="28" t="s">
        <v>786</v>
      </c>
      <c r="C157" s="28" t="s">
        <v>486</v>
      </c>
      <c r="D157" s="28" t="s">
        <v>487</v>
      </c>
      <c r="E157" s="28" t="s">
        <v>790</v>
      </c>
      <c r="F157" s="28" t="s">
        <v>504</v>
      </c>
      <c r="G157" s="45" t="s">
        <v>788</v>
      </c>
      <c r="H157" s="28" t="s">
        <v>515</v>
      </c>
      <c r="I157" s="28" t="s">
        <v>491</v>
      </c>
      <c r="J157" s="28" t="s">
        <v>791</v>
      </c>
    </row>
    <row r="158" ht="33.75" customHeight="1" spans="1:10">
      <c r="A158" s="28" t="s">
        <v>440</v>
      </c>
      <c r="B158" s="28" t="s">
        <v>786</v>
      </c>
      <c r="C158" s="28" t="s">
        <v>486</v>
      </c>
      <c r="D158" s="28" t="s">
        <v>496</v>
      </c>
      <c r="E158" s="28" t="s">
        <v>792</v>
      </c>
      <c r="F158" s="28" t="s">
        <v>504</v>
      </c>
      <c r="G158" s="45" t="s">
        <v>505</v>
      </c>
      <c r="H158" s="28" t="s">
        <v>499</v>
      </c>
      <c r="I158" s="28" t="s">
        <v>589</v>
      </c>
      <c r="J158" s="28" t="s">
        <v>793</v>
      </c>
    </row>
    <row r="159" ht="33.75" customHeight="1" spans="1:10">
      <c r="A159" s="28" t="s">
        <v>440</v>
      </c>
      <c r="B159" s="28" t="s">
        <v>786</v>
      </c>
      <c r="C159" s="28" t="s">
        <v>486</v>
      </c>
      <c r="D159" s="28" t="s">
        <v>496</v>
      </c>
      <c r="E159" s="28" t="s">
        <v>794</v>
      </c>
      <c r="F159" s="28" t="s">
        <v>504</v>
      </c>
      <c r="G159" s="45" t="s">
        <v>505</v>
      </c>
      <c r="H159" s="28" t="s">
        <v>499</v>
      </c>
      <c r="I159" s="28" t="s">
        <v>491</v>
      </c>
      <c r="J159" s="28" t="s">
        <v>795</v>
      </c>
    </row>
    <row r="160" ht="33.75" customHeight="1" spans="1:10">
      <c r="A160" s="28" t="s">
        <v>440</v>
      </c>
      <c r="B160" s="28" t="s">
        <v>786</v>
      </c>
      <c r="C160" s="28" t="s">
        <v>486</v>
      </c>
      <c r="D160" s="28" t="s">
        <v>531</v>
      </c>
      <c r="E160" s="28" t="s">
        <v>796</v>
      </c>
      <c r="F160" s="28" t="s">
        <v>489</v>
      </c>
      <c r="G160" s="45" t="s">
        <v>548</v>
      </c>
      <c r="H160" s="28" t="s">
        <v>499</v>
      </c>
      <c r="I160" s="28" t="s">
        <v>491</v>
      </c>
      <c r="J160" s="28" t="s">
        <v>797</v>
      </c>
    </row>
    <row r="161" ht="33.75" customHeight="1" spans="1:10">
      <c r="A161" s="28" t="s">
        <v>440</v>
      </c>
      <c r="B161" s="28" t="s">
        <v>786</v>
      </c>
      <c r="C161" s="28" t="s">
        <v>501</v>
      </c>
      <c r="D161" s="28" t="s">
        <v>502</v>
      </c>
      <c r="E161" s="28" t="s">
        <v>798</v>
      </c>
      <c r="F161" s="28" t="s">
        <v>489</v>
      </c>
      <c r="G161" s="45" t="s">
        <v>548</v>
      </c>
      <c r="H161" s="28" t="s">
        <v>499</v>
      </c>
      <c r="I161" s="28" t="s">
        <v>589</v>
      </c>
      <c r="J161" s="28" t="s">
        <v>799</v>
      </c>
    </row>
    <row r="162" ht="33.75" customHeight="1" spans="1:10">
      <c r="A162" s="28" t="s">
        <v>440</v>
      </c>
      <c r="B162" s="28" t="s">
        <v>786</v>
      </c>
      <c r="C162" s="28" t="s">
        <v>507</v>
      </c>
      <c r="D162" s="28" t="s">
        <v>508</v>
      </c>
      <c r="E162" s="28" t="s">
        <v>800</v>
      </c>
      <c r="F162" s="28" t="s">
        <v>489</v>
      </c>
      <c r="G162" s="45" t="s">
        <v>548</v>
      </c>
      <c r="H162" s="28" t="s">
        <v>499</v>
      </c>
      <c r="I162" s="28" t="s">
        <v>491</v>
      </c>
      <c r="J162" s="28" t="s">
        <v>801</v>
      </c>
    </row>
    <row r="163" ht="33.75" customHeight="1" spans="1:10">
      <c r="A163" s="28" t="s">
        <v>450</v>
      </c>
      <c r="B163" s="28" t="s">
        <v>802</v>
      </c>
      <c r="C163" s="28" t="s">
        <v>486</v>
      </c>
      <c r="D163" s="28" t="s">
        <v>487</v>
      </c>
      <c r="E163" s="28" t="s">
        <v>803</v>
      </c>
      <c r="F163" s="28" t="s">
        <v>504</v>
      </c>
      <c r="G163" s="45" t="s">
        <v>804</v>
      </c>
      <c r="H163" s="28" t="s">
        <v>515</v>
      </c>
      <c r="I163" s="28" t="s">
        <v>491</v>
      </c>
      <c r="J163" s="28" t="s">
        <v>805</v>
      </c>
    </row>
    <row r="164" ht="33.75" customHeight="1" spans="1:10">
      <c r="A164" s="28" t="s">
        <v>450</v>
      </c>
      <c r="B164" s="28" t="s">
        <v>802</v>
      </c>
      <c r="C164" s="28" t="s">
        <v>486</v>
      </c>
      <c r="D164" s="28" t="s">
        <v>487</v>
      </c>
      <c r="E164" s="28" t="s">
        <v>806</v>
      </c>
      <c r="F164" s="28" t="s">
        <v>504</v>
      </c>
      <c r="G164" s="45" t="s">
        <v>47</v>
      </c>
      <c r="H164" s="28" t="s">
        <v>807</v>
      </c>
      <c r="I164" s="28" t="s">
        <v>491</v>
      </c>
      <c r="J164" s="28" t="s">
        <v>808</v>
      </c>
    </row>
    <row r="165" ht="33.75" customHeight="1" spans="1:10">
      <c r="A165" s="28" t="s">
        <v>450</v>
      </c>
      <c r="B165" s="28" t="s">
        <v>802</v>
      </c>
      <c r="C165" s="28" t="s">
        <v>486</v>
      </c>
      <c r="D165" s="28" t="s">
        <v>496</v>
      </c>
      <c r="E165" s="28" t="s">
        <v>809</v>
      </c>
      <c r="F165" s="28" t="s">
        <v>489</v>
      </c>
      <c r="G165" s="45" t="s">
        <v>538</v>
      </c>
      <c r="H165" s="28" t="s">
        <v>499</v>
      </c>
      <c r="I165" s="28" t="s">
        <v>491</v>
      </c>
      <c r="J165" s="28" t="s">
        <v>810</v>
      </c>
    </row>
    <row r="166" ht="33.75" customHeight="1" spans="1:10">
      <c r="A166" s="28" t="s">
        <v>450</v>
      </c>
      <c r="B166" s="28" t="s">
        <v>802</v>
      </c>
      <c r="C166" s="28" t="s">
        <v>486</v>
      </c>
      <c r="D166" s="28" t="s">
        <v>496</v>
      </c>
      <c r="E166" s="28" t="s">
        <v>811</v>
      </c>
      <c r="F166" s="28" t="s">
        <v>489</v>
      </c>
      <c r="G166" s="45" t="s">
        <v>538</v>
      </c>
      <c r="H166" s="28" t="s">
        <v>499</v>
      </c>
      <c r="I166" s="28" t="s">
        <v>491</v>
      </c>
      <c r="J166" s="28" t="s">
        <v>812</v>
      </c>
    </row>
    <row r="167" ht="33.75" customHeight="1" spans="1:10">
      <c r="A167" s="28" t="s">
        <v>450</v>
      </c>
      <c r="B167" s="28" t="s">
        <v>802</v>
      </c>
      <c r="C167" s="28" t="s">
        <v>486</v>
      </c>
      <c r="D167" s="28" t="s">
        <v>531</v>
      </c>
      <c r="E167" s="28" t="s">
        <v>809</v>
      </c>
      <c r="F167" s="28" t="s">
        <v>489</v>
      </c>
      <c r="G167" s="45" t="s">
        <v>505</v>
      </c>
      <c r="H167" s="28" t="s">
        <v>499</v>
      </c>
      <c r="I167" s="28" t="s">
        <v>491</v>
      </c>
      <c r="J167" s="28" t="s">
        <v>813</v>
      </c>
    </row>
    <row r="168" ht="33.75" customHeight="1" spans="1:10">
      <c r="A168" s="28" t="s">
        <v>450</v>
      </c>
      <c r="B168" s="28" t="s">
        <v>802</v>
      </c>
      <c r="C168" s="28" t="s">
        <v>501</v>
      </c>
      <c r="D168" s="28" t="s">
        <v>502</v>
      </c>
      <c r="E168" s="28" t="s">
        <v>814</v>
      </c>
      <c r="F168" s="28" t="s">
        <v>489</v>
      </c>
      <c r="G168" s="45" t="s">
        <v>498</v>
      </c>
      <c r="H168" s="28" t="s">
        <v>499</v>
      </c>
      <c r="I168" s="28" t="s">
        <v>491</v>
      </c>
      <c r="J168" s="28" t="s">
        <v>815</v>
      </c>
    </row>
    <row r="169" ht="45" customHeight="1" spans="1:10">
      <c r="A169" s="28" t="s">
        <v>450</v>
      </c>
      <c r="B169" s="28" t="s">
        <v>802</v>
      </c>
      <c r="C169" s="28" t="s">
        <v>507</v>
      </c>
      <c r="D169" s="28" t="s">
        <v>508</v>
      </c>
      <c r="E169" s="28" t="s">
        <v>816</v>
      </c>
      <c r="F169" s="28" t="s">
        <v>489</v>
      </c>
      <c r="G169" s="45" t="s">
        <v>548</v>
      </c>
      <c r="H169" s="28" t="s">
        <v>499</v>
      </c>
      <c r="I169" s="28" t="s">
        <v>491</v>
      </c>
      <c r="J169" s="28" t="s">
        <v>817</v>
      </c>
    </row>
    <row r="170" ht="33.75" customHeight="1" spans="1:10">
      <c r="A170" s="75" t="s">
        <v>67</v>
      </c>
      <c r="B170" s="28"/>
      <c r="C170" s="28"/>
      <c r="D170" s="28"/>
      <c r="E170" s="28"/>
      <c r="F170" s="28"/>
      <c r="G170" s="28"/>
      <c r="H170" s="28"/>
      <c r="I170" s="28"/>
      <c r="J170" s="28"/>
    </row>
    <row r="171" ht="33.75" customHeight="1" spans="1:10">
      <c r="A171" s="28" t="s">
        <v>470</v>
      </c>
      <c r="B171" s="28" t="s">
        <v>818</v>
      </c>
      <c r="C171" s="28" t="s">
        <v>486</v>
      </c>
      <c r="D171" s="28" t="s">
        <v>487</v>
      </c>
      <c r="E171" s="28" t="s">
        <v>819</v>
      </c>
      <c r="F171" s="28" t="s">
        <v>504</v>
      </c>
      <c r="G171" s="45" t="s">
        <v>56</v>
      </c>
      <c r="H171" s="28" t="s">
        <v>527</v>
      </c>
      <c r="I171" s="28" t="s">
        <v>491</v>
      </c>
      <c r="J171" s="28" t="s">
        <v>820</v>
      </c>
    </row>
    <row r="172" ht="33.75" customHeight="1" spans="1:10">
      <c r="A172" s="28" t="s">
        <v>470</v>
      </c>
      <c r="B172" s="28" t="s">
        <v>818</v>
      </c>
      <c r="C172" s="28" t="s">
        <v>486</v>
      </c>
      <c r="D172" s="28" t="s">
        <v>487</v>
      </c>
      <c r="E172" s="28" t="s">
        <v>821</v>
      </c>
      <c r="F172" s="28" t="s">
        <v>504</v>
      </c>
      <c r="G172" s="45" t="s">
        <v>822</v>
      </c>
      <c r="H172" s="28" t="s">
        <v>777</v>
      </c>
      <c r="I172" s="28" t="s">
        <v>491</v>
      </c>
      <c r="J172" s="28" t="s">
        <v>823</v>
      </c>
    </row>
    <row r="173" ht="33.75" customHeight="1" spans="1:10">
      <c r="A173" s="28" t="s">
        <v>470</v>
      </c>
      <c r="B173" s="28" t="s">
        <v>818</v>
      </c>
      <c r="C173" s="28" t="s">
        <v>486</v>
      </c>
      <c r="D173" s="28" t="s">
        <v>487</v>
      </c>
      <c r="E173" s="28" t="s">
        <v>824</v>
      </c>
      <c r="F173" s="28" t="s">
        <v>489</v>
      </c>
      <c r="G173" s="45" t="s">
        <v>49</v>
      </c>
      <c r="H173" s="28" t="s">
        <v>490</v>
      </c>
      <c r="I173" s="28" t="s">
        <v>491</v>
      </c>
      <c r="J173" s="28" t="s">
        <v>825</v>
      </c>
    </row>
    <row r="174" ht="33.75" customHeight="1" spans="1:10">
      <c r="A174" s="28" t="s">
        <v>470</v>
      </c>
      <c r="B174" s="28" t="s">
        <v>818</v>
      </c>
      <c r="C174" s="28" t="s">
        <v>486</v>
      </c>
      <c r="D174" s="28" t="s">
        <v>496</v>
      </c>
      <c r="E174" s="28" t="s">
        <v>826</v>
      </c>
      <c r="F174" s="28" t="s">
        <v>489</v>
      </c>
      <c r="G174" s="45" t="s">
        <v>548</v>
      </c>
      <c r="H174" s="28" t="s">
        <v>499</v>
      </c>
      <c r="I174" s="28" t="s">
        <v>491</v>
      </c>
      <c r="J174" s="28" t="s">
        <v>827</v>
      </c>
    </row>
    <row r="175" ht="33.75" customHeight="1" spans="1:10">
      <c r="A175" s="28" t="s">
        <v>470</v>
      </c>
      <c r="B175" s="28" t="s">
        <v>818</v>
      </c>
      <c r="C175" s="28" t="s">
        <v>486</v>
      </c>
      <c r="D175" s="28" t="s">
        <v>496</v>
      </c>
      <c r="E175" s="28" t="s">
        <v>828</v>
      </c>
      <c r="F175" s="28" t="s">
        <v>489</v>
      </c>
      <c r="G175" s="45" t="s">
        <v>829</v>
      </c>
      <c r="H175" s="28" t="s">
        <v>499</v>
      </c>
      <c r="I175" s="28" t="s">
        <v>491</v>
      </c>
      <c r="J175" s="28" t="s">
        <v>830</v>
      </c>
    </row>
    <row r="176" ht="33.75" customHeight="1" spans="1:10">
      <c r="A176" s="28" t="s">
        <v>470</v>
      </c>
      <c r="B176" s="28" t="s">
        <v>818</v>
      </c>
      <c r="C176" s="28" t="s">
        <v>486</v>
      </c>
      <c r="D176" s="28" t="s">
        <v>531</v>
      </c>
      <c r="E176" s="28" t="s">
        <v>831</v>
      </c>
      <c r="F176" s="28" t="s">
        <v>489</v>
      </c>
      <c r="G176" s="45" t="s">
        <v>829</v>
      </c>
      <c r="H176" s="28" t="s">
        <v>499</v>
      </c>
      <c r="I176" s="28" t="s">
        <v>491</v>
      </c>
      <c r="J176" s="28" t="s">
        <v>832</v>
      </c>
    </row>
    <row r="177" ht="53" customHeight="1" spans="1:10">
      <c r="A177" s="28" t="s">
        <v>470</v>
      </c>
      <c r="B177" s="28" t="s">
        <v>818</v>
      </c>
      <c r="C177" s="28" t="s">
        <v>486</v>
      </c>
      <c r="D177" s="28" t="s">
        <v>531</v>
      </c>
      <c r="E177" s="28" t="s">
        <v>833</v>
      </c>
      <c r="F177" s="28" t="s">
        <v>489</v>
      </c>
      <c r="G177" s="45" t="s">
        <v>829</v>
      </c>
      <c r="H177" s="28" t="s">
        <v>499</v>
      </c>
      <c r="I177" s="28" t="s">
        <v>491</v>
      </c>
      <c r="J177" s="28" t="s">
        <v>834</v>
      </c>
    </row>
    <row r="178" ht="54" customHeight="1" spans="1:10">
      <c r="A178" s="28" t="s">
        <v>470</v>
      </c>
      <c r="B178" s="28" t="s">
        <v>818</v>
      </c>
      <c r="C178" s="28" t="s">
        <v>501</v>
      </c>
      <c r="D178" s="28" t="s">
        <v>502</v>
      </c>
      <c r="E178" s="28" t="s">
        <v>835</v>
      </c>
      <c r="F178" s="28" t="s">
        <v>489</v>
      </c>
      <c r="G178" s="45" t="s">
        <v>829</v>
      </c>
      <c r="H178" s="28" t="s">
        <v>499</v>
      </c>
      <c r="I178" s="28" t="s">
        <v>491</v>
      </c>
      <c r="J178" s="28" t="s">
        <v>836</v>
      </c>
    </row>
    <row r="179" ht="33.75" customHeight="1" spans="1:10">
      <c r="A179" s="28" t="s">
        <v>470</v>
      </c>
      <c r="B179" s="28" t="s">
        <v>818</v>
      </c>
      <c r="C179" s="28" t="s">
        <v>507</v>
      </c>
      <c r="D179" s="28" t="s">
        <v>508</v>
      </c>
      <c r="E179" s="28" t="s">
        <v>837</v>
      </c>
      <c r="F179" s="28" t="s">
        <v>489</v>
      </c>
      <c r="G179" s="45" t="s">
        <v>829</v>
      </c>
      <c r="H179" s="28" t="s">
        <v>499</v>
      </c>
      <c r="I179" s="28" t="s">
        <v>491</v>
      </c>
      <c r="J179" s="28" t="s">
        <v>838</v>
      </c>
    </row>
  </sheetData>
  <mergeCells count="60">
    <mergeCell ref="A3:J3"/>
    <mergeCell ref="A4:H4"/>
    <mergeCell ref="A9:A13"/>
    <mergeCell ref="A14:A18"/>
    <mergeCell ref="A19:A23"/>
    <mergeCell ref="A24:A29"/>
    <mergeCell ref="A30:A34"/>
    <mergeCell ref="A35:A39"/>
    <mergeCell ref="A40:A44"/>
    <mergeCell ref="A45:A49"/>
    <mergeCell ref="A50:A54"/>
    <mergeCell ref="A55:A59"/>
    <mergeCell ref="A60:A65"/>
    <mergeCell ref="A66:A70"/>
    <mergeCell ref="A71:A76"/>
    <mergeCell ref="A77:A81"/>
    <mergeCell ref="A82:A88"/>
    <mergeCell ref="A89:A95"/>
    <mergeCell ref="A96:A100"/>
    <mergeCell ref="A101:A105"/>
    <mergeCell ref="A106:A112"/>
    <mergeCell ref="A113:A117"/>
    <mergeCell ref="A118:A124"/>
    <mergeCell ref="A125:A129"/>
    <mergeCell ref="A131:A135"/>
    <mergeCell ref="A137:A141"/>
    <mergeCell ref="A142:A149"/>
    <mergeCell ref="A150:A155"/>
    <mergeCell ref="A156:A162"/>
    <mergeCell ref="A163:A169"/>
    <mergeCell ref="A171:A179"/>
    <mergeCell ref="B9:B13"/>
    <mergeCell ref="B14:B18"/>
    <mergeCell ref="B19:B23"/>
    <mergeCell ref="B24:B29"/>
    <mergeCell ref="B30:B34"/>
    <mergeCell ref="B35:B39"/>
    <mergeCell ref="B40:B44"/>
    <mergeCell ref="B45:B49"/>
    <mergeCell ref="B50:B54"/>
    <mergeCell ref="B55:B59"/>
    <mergeCell ref="B60:B65"/>
    <mergeCell ref="B66:B70"/>
    <mergeCell ref="B71:B76"/>
    <mergeCell ref="B77:B81"/>
    <mergeCell ref="B82:B88"/>
    <mergeCell ref="B89:B95"/>
    <mergeCell ref="B96:B100"/>
    <mergeCell ref="B101:B105"/>
    <mergeCell ref="B106:B112"/>
    <mergeCell ref="B113:B117"/>
    <mergeCell ref="B118:B124"/>
    <mergeCell ref="B125:B129"/>
    <mergeCell ref="B131:B135"/>
    <mergeCell ref="B137:B141"/>
    <mergeCell ref="B142:B149"/>
    <mergeCell ref="B150:B155"/>
    <mergeCell ref="B156:B162"/>
    <mergeCell ref="B163:B169"/>
    <mergeCell ref="B171:B179"/>
  </mergeCells>
  <pageMargins left="0.751388888888889" right="0.751388888888889" top="1" bottom="1" header="0.5" footer="0.5"/>
  <pageSetup paperSize="9" scale="6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敖丽平</cp:lastModifiedBy>
  <dcterms:created xsi:type="dcterms:W3CDTF">2025-02-18T02:00:00Z</dcterms:created>
  <dcterms:modified xsi:type="dcterms:W3CDTF">2025-02-19T09:55:42Z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52CDF025805F4CA6B60C30A009CE1D9B_13</vt:lpwstr>
  </property>
  <property fmtid="{D5CDD505-2E9C-101B-9397-08002B2CF9AE}" pid="3" name="KSOProductBuildVer">
    <vt:lpwstr>2052-12.8.2.18205</vt:lpwstr>
  </property>
</Properties>
</file>