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10" hidden="1">部门政府采购预算表07!$A$8:$Q$36</definedName>
    <definedName name="_xlnm.Print_Titles" localSheetId="4">'一般公共预算支出预算表02-2'!$4:$5</definedName>
    <definedName name="_xlnm.Print_Titles" localSheetId="6">部门基本支出预算表04!$4:$7</definedName>
  </definedNames>
  <calcPr calcId="144525"/>
</workbook>
</file>

<file path=xl/sharedStrings.xml><?xml version="1.0" encoding="utf-8"?>
<sst xmlns="http://schemas.openxmlformats.org/spreadsheetml/2006/main" count="4866" uniqueCount="1002">
  <si>
    <t>预算01-1表</t>
  </si>
  <si>
    <t>2025年财务收支预算总表部门</t>
  </si>
  <si>
    <t>单位：元</t>
  </si>
  <si>
    <t>收    入</t>
  </si>
  <si>
    <t>支    出</t>
  </si>
  <si>
    <t>项    目</t>
  </si>
  <si>
    <t>2025年预算数</t>
  </si>
  <si>
    <t>项目（按功能分类）</t>
  </si>
  <si>
    <t>预算数</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</si>
  <si>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</si>
  <si>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</si>
  <si>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</si>
  <si>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</si>
  <si>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</si>
  <si>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</si>
  <si>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</si>
  <si>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</si>
  <si>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</si>
  <si>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</si>
  <si>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</si>
  <si>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</si>
  <si>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</si>
  <si>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</si>
  <si>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</si>
  <si>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</si>
  <si>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</si>
  <si>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</si>
  <si>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</si>
  <si>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</si>
  <si>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</si>
  <si>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</si>
  <si>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</si>
  <si>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</si>
  <si>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</si>
  <si>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</si>
  <si>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</si>
  <si>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</si>
  <si>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</si>
  <si>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</si>
  <si>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</si>
  <si>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</si>
  <si>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</si>
  <si>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</si>
  <si>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</si>
  <si>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</si>
  <si>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</si>
  <si>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</si>
  <si>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</si>
  <si>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</si>
  <si>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</si>
  <si>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</si>
  <si>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</si>
  <si>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</si>
  <si>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</si>
  <si>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</si>
  <si>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</si>
  <si>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</si>
  <si>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</si>
  <si>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</si>
  <si>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</si>
  <si>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</si>
  <si>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</si>
  <si>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</si>
  <si>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</si>
  <si>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105001</t>
  </si>
  <si>
    <t>玉溪市教育体育局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</si>
  <si>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</si>
  <si>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</si>
  <si>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</si>
  <si>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</si>
  <si>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</si>
  <si>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</si>
  <si>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</si>
  <si>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</si>
  <si>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</si>
  <si>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</si>
  <si>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</si>
  <si>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</si>
  <si>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</si>
  <si>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</si>
  <si>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20501</t>
  </si>
  <si>
    <t>2050101</t>
  </si>
  <si>
    <t>2050102</t>
  </si>
  <si>
    <t>2050199</t>
  </si>
  <si>
    <t>20502</t>
  </si>
  <si>
    <t>2050201</t>
  </si>
  <si>
    <t>2050202</t>
  </si>
  <si>
    <t>2050204</t>
  </si>
  <si>
    <t>2050299</t>
  </si>
  <si>
    <t>20503</t>
  </si>
  <si>
    <t>2050302</t>
  </si>
  <si>
    <t>20599</t>
  </si>
  <si>
    <t>2059999</t>
  </si>
  <si>
    <t>207</t>
  </si>
  <si>
    <t>20703</t>
  </si>
  <si>
    <t>2070301</t>
  </si>
  <si>
    <t>2070302</t>
  </si>
  <si>
    <t>2070305</t>
  </si>
  <si>
    <t>208</t>
  </si>
  <si>
    <t>20805</t>
  </si>
  <si>
    <t>2080501</t>
  </si>
  <si>
    <t>2080502</t>
  </si>
  <si>
    <t>2080505</t>
  </si>
  <si>
    <t>2080506</t>
  </si>
  <si>
    <t>20808</t>
  </si>
  <si>
    <t>2080801</t>
  </si>
  <si>
    <t>210</t>
  </si>
  <si>
    <t>21011</t>
  </si>
  <si>
    <t>2101101</t>
  </si>
  <si>
    <t>2101102</t>
  </si>
  <si>
    <t>2101103</t>
  </si>
  <si>
    <t>2101199</t>
  </si>
  <si>
    <t>221</t>
  </si>
  <si>
    <t>22102</t>
  </si>
  <si>
    <t>2210201</t>
  </si>
  <si>
    <t>2210203</t>
  </si>
  <si>
    <t>229</t>
  </si>
  <si>
    <t>22960</t>
  </si>
  <si>
    <t>2296003</t>
  </si>
  <si>
    <t>22999</t>
  </si>
  <si>
    <t>2299999</t>
  </si>
  <si>
    <t>230</t>
  </si>
  <si>
    <t>23002</t>
  </si>
  <si>
    <t>2300208</t>
  </si>
  <si>
    <t>2300241</t>
  </si>
  <si>
    <t>2300245</t>
  </si>
  <si>
    <t>23003</t>
  </si>
  <si>
    <t>2300305</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</si>
  <si>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</si>
  <si>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</si>
  <si>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</si>
  <si>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</si>
  <si>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</si>
  <si>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</si>
  <si>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</si>
  <si>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</si>
  <si>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</si>
  <si>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</si>
  <si>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</si>
  <si>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</si>
  <si>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</si>
  <si>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</si>
  <si>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</si>
  <si>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</si>
  <si>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</si>
  <si>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</si>
  <si>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</si>
  <si>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</si>
  <si>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</si>
  <si>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</si>
  <si>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</si>
  <si>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</si>
  <si>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</si>
  <si>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</si>
  <si>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</si>
  <si>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</si>
  <si>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</si>
  <si>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</si>
  <si>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</si>
  <si>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</si>
  <si>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</si>
  <si>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</si>
  <si>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</si>
  <si>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</si>
  <si>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</si>
  <si>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</si>
  <si>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</si>
  <si>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</si>
  <si>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</si>
  <si>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</si>
  <si>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</si>
  <si>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</si>
  <si>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</si>
  <si>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530400210000000629606</t>
  </si>
  <si>
    <t>行政人员工资支出</t>
  </si>
  <si>
    <t>行政运行</t>
  </si>
  <si>
    <t>30101</t>
  </si>
  <si>
    <t>基本工资</t>
  </si>
  <si>
    <t>30102</t>
  </si>
  <si>
    <t>津贴补贴</t>
  </si>
  <si>
    <t>购房补贴</t>
  </si>
  <si>
    <t>530400210000000629607</t>
  </si>
  <si>
    <t>事业人员工资支出</t>
  </si>
  <si>
    <t>其他教育管理事务支出</t>
  </si>
  <si>
    <t>30107</t>
  </si>
  <si>
    <t>绩效工资</t>
  </si>
  <si>
    <t>530400210000000629608</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</si>
  <si>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</si>
  <si>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</si>
  <si>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</si>
  <si>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</si>
  <si>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</si>
  <si>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</si>
  <si>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</si>
  <si>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</si>
  <si>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</si>
  <si>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</si>
  <si>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</si>
  <si>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</si>
  <si>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</si>
  <si>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</si>
  <si>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</si>
  <si>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</si>
  <si>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530400210000000629609</t>
  </si>
  <si>
    <t>住房公积金</t>
  </si>
  <si>
    <t>30113</t>
  </si>
  <si>
    <t>530400210000000629610</t>
  </si>
  <si>
    <t>对个人和家庭的补助</t>
  </si>
  <si>
    <t>行政单位离退休</t>
  </si>
  <si>
    <t>30301</t>
  </si>
  <si>
    <t>离休费</t>
  </si>
  <si>
    <t>30305</t>
  </si>
  <si>
    <t>生活补助</t>
  </si>
  <si>
    <t>事业单位离退休</t>
  </si>
  <si>
    <t>530400210000000629611</t>
  </si>
  <si>
    <t>其他工资福利支出</t>
  </si>
  <si>
    <t>30103</t>
  </si>
  <si>
    <t>奖金</t>
  </si>
  <si>
    <t>530400210000000629613</t>
  </si>
  <si>
    <t>公车购置及运维费</t>
  </si>
  <si>
    <t>30231</t>
  </si>
  <si>
    <t>公务用车运行维护费</t>
  </si>
  <si>
    <t>530400210000000629614</t>
  </si>
  <si>
    <t>行政人员公务交通补贴</t>
  </si>
  <si>
    <t>30239</t>
  </si>
  <si>
    <t>其他交通费用</t>
  </si>
  <si>
    <t>530400210000000629615</t>
  </si>
  <si>
    <t>工会经费</t>
  </si>
  <si>
    <t>30228</t>
  </si>
  <si>
    <t>530400210000000629617</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</si>
  <si>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</si>
  <si>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</si>
  <si>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</si>
  <si>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</si>
  <si>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</si>
  <si>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</si>
  <si>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</si>
  <si>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</si>
  <si>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</si>
  <si>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</si>
  <si>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</si>
  <si>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</si>
  <si>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</si>
  <si>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</si>
  <si>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</si>
  <si>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</si>
  <si>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</si>
  <si>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30205</t>
  </si>
  <si>
    <t>水费</t>
  </si>
  <si>
    <t>30206</t>
  </si>
  <si>
    <t>电费</t>
  </si>
  <si>
    <t>530400221100000624891</t>
  </si>
  <si>
    <t>30217</t>
  </si>
  <si>
    <t>530400231100001390577</t>
  </si>
  <si>
    <t>残疾人就业保障金</t>
  </si>
  <si>
    <t>530400241100002093997</t>
  </si>
  <si>
    <t>编外临聘人员经费</t>
  </si>
  <si>
    <t>30199</t>
  </si>
  <si>
    <t>530400241100002114528</t>
  </si>
  <si>
    <t>职业年金经费</t>
  </si>
  <si>
    <t>机关事业单位职业年金缴费支出</t>
  </si>
  <si>
    <t>30109</t>
  </si>
  <si>
    <t>职业年金缴费</t>
  </si>
  <si>
    <t>530400241100002114536</t>
  </si>
  <si>
    <t>工作业务经费</t>
  </si>
  <si>
    <t>一般行政管理事务</t>
  </si>
  <si>
    <t>30227</t>
  </si>
  <si>
    <t>委托业务费</t>
  </si>
  <si>
    <t>530400241100002114537</t>
  </si>
  <si>
    <t>奖励性绩效工资（工资部分）经费</t>
  </si>
  <si>
    <t>530400241100002114538</t>
  </si>
  <si>
    <t>奖励性绩效绩效工资（高于部分）经费</t>
  </si>
  <si>
    <t>530400241100002114539</t>
  </si>
  <si>
    <t>机关后勤购买服务经费</t>
  </si>
  <si>
    <t>530400241100002390511</t>
  </si>
  <si>
    <t>年终一次性奖金</t>
  </si>
  <si>
    <t>530400251100003842358</t>
  </si>
  <si>
    <t>物业管理费</t>
  </si>
  <si>
    <t>30209</t>
  </si>
  <si>
    <t>预算05-1表</t>
  </si>
  <si>
    <t>2025年部门项目支出预算表</t>
  </si>
  <si>
    <t>项目分类</t>
  </si>
  <si>
    <t>项目单位</t>
  </si>
  <si>
    <t>本年拨款</t>
  </si>
  <si>
    <t>单位资金</t>
  </si>
  <si>
    <t>其中：本次下达</t>
  </si>
  <si>
    <t>玉溪市优秀学子奖励计划专项资金</t>
  </si>
  <si>
    <t>民生类</t>
  </si>
  <si>
    <t>530400200000000000908</t>
  </si>
  <si>
    <t>其他普通教育支出</t>
  </si>
  <si>
    <t>39999</t>
  </si>
  <si>
    <t>省级公费师范生培养专项经费</t>
  </si>
  <si>
    <t>530400210000000625838</t>
  </si>
  <si>
    <t>竞技体育与青少年体育专项经费</t>
  </si>
  <si>
    <t>事业发展类</t>
  </si>
  <si>
    <t>530400210000000625902</t>
  </si>
  <si>
    <t>用于体育事业的彩票公益金支出</t>
  </si>
  <si>
    <t>玉溪市青少年体育后备人才基地建设补助经费</t>
  </si>
  <si>
    <t>530400210000000625905</t>
  </si>
  <si>
    <t>群众体育专项经费</t>
  </si>
  <si>
    <t>530400210000000625908</t>
  </si>
  <si>
    <t>全民健身专项经费</t>
  </si>
  <si>
    <t>31003</t>
  </si>
  <si>
    <t>专用设备购置</t>
  </si>
  <si>
    <t>玉溪市体育总会专项经费</t>
  </si>
  <si>
    <t>530400210000000625909</t>
  </si>
  <si>
    <t>义务教育家庭经济困难学生生活费补助资金</t>
  </si>
  <si>
    <t>530400210000000626066</t>
  </si>
  <si>
    <t>教育共同财政事权转移支付支出</t>
  </si>
  <si>
    <t>义务教育生均公用经费补助资金</t>
  </si>
  <si>
    <t>530400210000000626213</t>
  </si>
  <si>
    <t>普通高中脱贫家庭经济困难学生生活补助经费</t>
  </si>
  <si>
    <t>530400210000000626428</t>
  </si>
  <si>
    <t>一般公共服务共同财政事权转移支付支出</t>
  </si>
  <si>
    <t>普通高中原建档立卡户等家庭经济困难学生免学杂费专项资金</t>
  </si>
  <si>
    <t>530400210000000626464</t>
  </si>
  <si>
    <t>高中教育</t>
  </si>
  <si>
    <t>普通高中国家助学金资助专项资金</t>
  </si>
  <si>
    <t>530400210000000626534</t>
  </si>
  <si>
    <t>学前教育家庭经济困难学生生活费补助资金</t>
  </si>
  <si>
    <t>530400210000000626601</t>
  </si>
  <si>
    <t>学前教育</t>
  </si>
  <si>
    <t>中等职业教育国家助学金专项资金</t>
  </si>
  <si>
    <t>530400210000000626604</t>
  </si>
  <si>
    <t>中等职业教育</t>
  </si>
  <si>
    <t>中等职业教育免学费专项资金</t>
  </si>
  <si>
    <t>530400210000000626707</t>
  </si>
  <si>
    <t>农村义务教育学生营养改善计划专项资金</t>
  </si>
  <si>
    <t>530400210000000626793</t>
  </si>
  <si>
    <t>体育彩票公益金资助项目绩效管理专项资金</t>
  </si>
  <si>
    <t>专项业务类</t>
  </si>
  <si>
    <t>530400211100000006442</t>
  </si>
  <si>
    <t>云南省青少年足球锦标赛专项经费</t>
  </si>
  <si>
    <t>530400211100000031460</t>
  </si>
  <si>
    <t>公共体育场所爱国卫生运动专项经费</t>
  </si>
  <si>
    <t>530400211100000155829</t>
  </si>
  <si>
    <t>全民健身志愿服务活动经费</t>
  </si>
  <si>
    <t>530400211100000207209</t>
  </si>
  <si>
    <t>学校评审专项经费</t>
  </si>
  <si>
    <t>530400221100000207230</t>
  </si>
  <si>
    <t>30226</t>
  </si>
  <si>
    <t>劳务费</t>
  </si>
  <si>
    <t>人才对下专项经费</t>
  </si>
  <si>
    <t>530400221100000210072</t>
  </si>
  <si>
    <t>其他教育支出</t>
  </si>
  <si>
    <t>（非税）招生考试专项经费</t>
  </si>
  <si>
    <t>530400221100000220132</t>
  </si>
  <si>
    <t>中小学教师资格证考试（面试）专项经费</t>
  </si>
  <si>
    <t>530400221100000883332</t>
  </si>
  <si>
    <t>体彩公益金资助项目绩效管理专项经费</t>
  </si>
  <si>
    <t>530400221100000900170</t>
  </si>
  <si>
    <t>全国、全省青少年锦标赛专项经费</t>
  </si>
  <si>
    <t>530400221100000900187</t>
  </si>
  <si>
    <t>云南省社区运动会专项经费</t>
  </si>
  <si>
    <t>530400221100000900203</t>
  </si>
  <si>
    <t>国民体质监测专项经费</t>
  </si>
  <si>
    <t>530400221100000900220</t>
  </si>
  <si>
    <t>全民健身路径专项经费省对下结转补助资金</t>
  </si>
  <si>
    <t>530400221100000916810</t>
  </si>
  <si>
    <t>国家体育锻炼标准达标测验活动中央彩票补助资金</t>
  </si>
  <si>
    <t>530400221100001009856</t>
  </si>
  <si>
    <t>全民健身对下专项经费</t>
  </si>
  <si>
    <t>530400231100001105043</t>
  </si>
  <si>
    <t>遗属生活补助项目资金</t>
  </si>
  <si>
    <t>530400231100001133358</t>
  </si>
  <si>
    <t>死亡抚恤</t>
  </si>
  <si>
    <t>资助中心工作业务经费</t>
  </si>
  <si>
    <t>530400231100001212473</t>
  </si>
  <si>
    <t>玉溪市创建全国民族团结进步示范经费</t>
  </si>
  <si>
    <t>530400231100001487866</t>
  </si>
  <si>
    <t>玉财教（2023）77号青少年体育活动专项资金</t>
  </si>
  <si>
    <t>530400231100001907963</t>
  </si>
  <si>
    <t>玉财教〔2023〕65号全民健身路径维护更新专项经费</t>
  </si>
  <si>
    <t>530400231100002027504</t>
  </si>
  <si>
    <t>国球进社区、进公园器材配建专项经费</t>
  </si>
  <si>
    <t>530400231100002027542</t>
  </si>
  <si>
    <t>中小学教师资格证考试（笔试）专项经费</t>
  </si>
  <si>
    <t>530400241100002080353</t>
  </si>
  <si>
    <t>县区体彩公益金留成分配资金</t>
  </si>
  <si>
    <t>530400241100002095220</t>
  </si>
  <si>
    <t>云财教〔2023〕316号2023年中小学幼儿园教师培训经费</t>
  </si>
  <si>
    <t>530400241100002684271</t>
  </si>
  <si>
    <t>“三八”国际妇女节健身活动专项经费</t>
  </si>
  <si>
    <t>530400241100002789968</t>
  </si>
  <si>
    <t>教师队伍建设经费</t>
  </si>
  <si>
    <t>530400241100002814462</t>
  </si>
  <si>
    <t>聂耳广场室外智能健身器材专项经费</t>
  </si>
  <si>
    <t>530400241100002891242</t>
  </si>
  <si>
    <t>学校体育场馆免费低收费开放专项经费</t>
  </si>
  <si>
    <t>530400241100002955709</t>
  </si>
  <si>
    <t>结算补助支出</t>
  </si>
  <si>
    <t>云南省妇女广场舞（健美操舞）大赛经费</t>
  </si>
  <si>
    <t>530400241100003023074</t>
  </si>
  <si>
    <t>全民健身路径器材配建经费</t>
  </si>
  <si>
    <t>530400241100003028371</t>
  </si>
  <si>
    <t>30905</t>
  </si>
  <si>
    <t>基础设施建设</t>
  </si>
  <si>
    <t>第十五届全运会群众项目专项经费</t>
  </si>
  <si>
    <t>530400241100003037287</t>
  </si>
  <si>
    <t>乡村女性社会体育指导员培训项目经费</t>
  </si>
  <si>
    <t>530400241100003053534</t>
  </si>
  <si>
    <t>奋进新征程运动促健康志愿服务活动经费</t>
  </si>
  <si>
    <t>530400241100003072300</t>
  </si>
  <si>
    <t>2024年中央体彩金竞技体育与青少年体育专项经费</t>
  </si>
  <si>
    <t>530400241100003087714</t>
  </si>
  <si>
    <t>2024年省级体彩金竞技体育与青少年体育专项经费</t>
  </si>
  <si>
    <t>530400241100003087779</t>
  </si>
  <si>
    <t>云南省边境幸福村体育嘉年华专项经费</t>
  </si>
  <si>
    <t>530400241100003165875</t>
  </si>
  <si>
    <t>国家体育锻炼标准达标测验专项经费</t>
  </si>
  <si>
    <t>530400241100003245080</t>
  </si>
  <si>
    <t>勤锻炼专项行动工间操活动经费</t>
  </si>
  <si>
    <t>530400241100003258616</t>
  </si>
  <si>
    <t>云南省中小学音乐骨干教师合唱指挥培训班经费</t>
  </si>
  <si>
    <t>530400241100003336351</t>
  </si>
  <si>
    <t>玉溪市聂耳合唱团演出经费</t>
  </si>
  <si>
    <t>530400241100003338710</t>
  </si>
  <si>
    <t>七彩云南勤锻炼三小球羽毛球总决赛专项经费</t>
  </si>
  <si>
    <t>530400241100003341478</t>
  </si>
  <si>
    <t>体育竞赛</t>
  </si>
  <si>
    <t>铸牢中华民族共同体意识教育资金</t>
  </si>
  <si>
    <t>530400241100003344878</t>
  </si>
  <si>
    <t>基础教育综合改革实验区资金</t>
  </si>
  <si>
    <t>530400241100003347363</t>
  </si>
  <si>
    <t>小学教育</t>
  </si>
  <si>
    <t>特殊教育试验区资金</t>
  </si>
  <si>
    <t>530400241100003347364</t>
  </si>
  <si>
    <t>义务教育家庭经济困难学生生活费提标补助资金</t>
  </si>
  <si>
    <t>530400251100003568889</t>
  </si>
  <si>
    <t>玉溪马拉松项目经费</t>
  </si>
  <si>
    <t>530400251100003575503</t>
  </si>
  <si>
    <t>玉溪市户外运动嘉年华项目经费</t>
  </si>
  <si>
    <t>530400251100003575578</t>
  </si>
  <si>
    <t>云南玉溪高原体育运动中心主体育场升级改造项目经费</t>
  </si>
  <si>
    <t>530400251100003575605</t>
  </si>
  <si>
    <t>玉溪市抚仙湖铁人三项赛经费</t>
  </si>
  <si>
    <t>530400251100003575606</t>
  </si>
  <si>
    <t>玉溪市体育赛事活动宣传经费</t>
  </si>
  <si>
    <t>530400251100003583968</t>
  </si>
  <si>
    <t>生源地信用助学贷款风险补偿资金</t>
  </si>
  <si>
    <t>530400251100003583986</t>
  </si>
  <si>
    <t>教育体育运行经费</t>
  </si>
  <si>
    <t>530400251100003586224</t>
  </si>
  <si>
    <t>“十五五”规划编制经费</t>
  </si>
  <si>
    <t>530400251100003587666</t>
  </si>
  <si>
    <t>体育产业赛事对下专项资金</t>
  </si>
  <si>
    <t>530400251100003790048</t>
  </si>
  <si>
    <t>创建全国文明城市专项资金</t>
  </si>
  <si>
    <t>530400251100003818934</t>
  </si>
  <si>
    <t>2022年度“兴玉英才支持计划”（对下）专项经费</t>
  </si>
  <si>
    <t>530400251100003853624</t>
  </si>
  <si>
    <t>教育</t>
  </si>
  <si>
    <t>2022年度“兴玉英才支持计划”专项经费</t>
  </si>
  <si>
    <t>530400251100003853692</t>
  </si>
  <si>
    <t>中央集中彩票公益金支持体育事业专项资金</t>
  </si>
  <si>
    <t>530400251100003899584</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</si>
  <si>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</si>
  <si>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</si>
  <si>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</si>
  <si>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</si>
  <si>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</si>
  <si>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</si>
  <si>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</si>
  <si>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</si>
  <si>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</si>
  <si>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</si>
  <si>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</si>
  <si>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</si>
  <si>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</si>
  <si>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根据《玉政办发〔2020〕14号_玉溪市人民政府办公室关于印发玉溪市教育领域财政事权和支出责任划分改革实施方案的通知》,我单位开展此项工作，计划支出资金160.32万元。项目预期效果按精准识别、精准资助的要求，强化对省内就读学生的管理，确保生源地信用助学贷款风险补偿金按时完成上缴任务。帮助家庭经济困难大学生获得贷款资助解决学费、住宿费等问题并顺利完成学业。加大国家惠民政策宣传力度，政策知晓率达90%，贷款的就读省内高校学生的覆盖率100%，贷款学生满意度和家长满意度达到80%。</t>
  </si>
  <si>
    <t>产出指标</t>
  </si>
  <si>
    <t>数量指标</t>
  </si>
  <si>
    <t>获补对象数</t>
  </si>
  <si>
    <t>&gt;=</t>
  </si>
  <si>
    <t>1500</t>
  </si>
  <si>
    <t>人</t>
  </si>
  <si>
    <t>定量指标</t>
  </si>
  <si>
    <t>反映贷款的就读省内高校学生的数量情况</t>
  </si>
  <si>
    <t>质量指标</t>
  </si>
  <si>
    <t>获补对象准确率</t>
  </si>
  <si>
    <t>100</t>
  </si>
  <si>
    <t>%</t>
  </si>
  <si>
    <t>反映贷款的就读省内高校学生的覆盖情况。</t>
  </si>
  <si>
    <t>效益指标</t>
  </si>
  <si>
    <t>社会效益</t>
  </si>
  <si>
    <t>政策知晓率</t>
  </si>
  <si>
    <t>90</t>
  </si>
  <si>
    <t>反映政策的宣传效果情况。</t>
  </si>
  <si>
    <t>培养对象考核合格率</t>
  </si>
  <si>
    <t>=</t>
  </si>
  <si>
    <t>反映保障学生顺利完成学业情况</t>
  </si>
  <si>
    <t>满意度指标</t>
  </si>
  <si>
    <t>服务对象满意度</t>
  </si>
  <si>
    <t>受益对象满意度</t>
  </si>
  <si>
    <t>85</t>
  </si>
  <si>
    <t>反映获补助受益对象的满意程度情况。</t>
  </si>
  <si>
    <t>国家助学金通过中职资助卡发放给受助学生，原则上按学期发放。确保该项目资金按时、足额到位，并及时发放。做好该项学生资助政策的宣传、咨询等工作。年终汇总上报学生资助工作执行情况，并组织实施相关的绩效评价。通过国家助学金资助政策的实施，使家庭经济困难学生享受国家助学金，能顺利接受中等职业教育并有一技之长，对推动脱贫攻坚与乡村振兴有效衔接具有极大的促进作用。中职国家助学金应受助学生受助比例100%，资助资金标准达率100%，受助学生满意度85%。</t>
  </si>
  <si>
    <t>中职国家助学金应受助学生受助学生人数</t>
  </si>
  <si>
    <t>1800</t>
  </si>
  <si>
    <t>反映国家助学金受助学生人数</t>
  </si>
  <si>
    <t>全国学生资助系统运用达标率</t>
  </si>
  <si>
    <t>全国学生资助系统运用数，从市级学生资助管理系统可以了解各学校对资助系统的应用情况。</t>
  </si>
  <si>
    <t>资助资金标准达率</t>
  </si>
  <si>
    <t>反映资助标准是否按规定下达。</t>
  </si>
  <si>
    <t>补助对象政策的知晓度</t>
  </si>
  <si>
    <t>受助学生对学生资助政策的了解情况，通过对对受助学生的调查问卷测算出分值。</t>
  </si>
  <si>
    <t>受助学生满意度</t>
  </si>
  <si>
    <t>受助学生对资助政策的满意情况，通过对受助学生的调查问卷测算分值。</t>
  </si>
  <si>
    <t>2025年全面落实立德树人根本任务，践行培养社会主义建设者和接班人重要使命，进一步增强广大教师、教育工作者的荣誉感和责任感，促进广大教师和教育工作者为推进教育现代化、建设教育强市、好办人民满意的教育作出更大贡献，吸引更多优秀人才投身教育事业。按市人才工作领导小组评审计划时限完成参评人员评选工作2022年评选认定“兴玉教学名师”20人，给予入选者一次性5万元特殊生活补贴。发放补助及时率100%。每年支持 10 个左右公办学校骨干教师、 学校管理人员学习交流项目。</t>
  </si>
  <si>
    <t>人(人次、家)</t>
  </si>
  <si>
    <t xml:space="preserve">反映获人才补助人员数情况。	</t>
  </si>
  <si>
    <t>80</t>
  </si>
  <si>
    <t>反映具有副高以上专业技术职称情况。</t>
  </si>
  <si>
    <t xml:space="preserve">反映通过问卷调查反映人才政策的宣传效果情况。	</t>
  </si>
  <si>
    <t>生活状况改善</t>
  </si>
  <si>
    <t>保障</t>
  </si>
  <si>
    <t>定性指标</t>
  </si>
  <si>
    <t>反映保障推进教育现代化的情况。</t>
  </si>
  <si>
    <t xml:space="preserve">反映参会人员对会议开展的满意度。参会人员满意度=（参会满意人数/问卷调查人数）*100%情况。	</t>
  </si>
  <si>
    <t>根据玉溪市人民政府办公室关于印发《玉溪市人民政府办公室关于印发玉溪市推进全民健身场地设施建设发展群众体育若干措施的通知》（玉政发（ 2022 〕12 号），联动有条件的县（市、区〉体育馆，积极谋划“赛事、培训、商演、论坛”四大内容， 全面活跃体育产业发展业态，分别打造具有影响力的标志性赛事活动，每年分别承办国家级、省级赛事，主办市级青少年体育赛事、全民健身系列赛事活动。2024年开展活动有：1.开展轮滑邀请赛；2. 开展国防体育赛事；3.开展地掷球比赛；4. 开展门球比赛；5.帆船比赛；6.武术比赛；7.参加省级及以上赛事或培训。2024年开展6次以上全民健身活动，参加人数不少于300人，宣传报道2次以上，参加人员满意度80%以上。通过举办以上活动推动体育社会组织发展，广泛开展全面健身运动、加快体育强国建设，提高全民健身意识，丰富群众身边活动。</t>
  </si>
  <si>
    <t>举办活动次数</t>
  </si>
  <si>
    <t>次</t>
  </si>
  <si>
    <t>反映每年协会举办活动次数</t>
  </si>
  <si>
    <t>参加省级或省级以上赛事</t>
  </si>
  <si>
    <t>反映参加省级及省级以上赛事的次数</t>
  </si>
  <si>
    <t>每次参加活动人数</t>
  </si>
  <si>
    <t>300</t>
  </si>
  <si>
    <t>人次</t>
  </si>
  <si>
    <t>反映协会每次参加活动人数</t>
  </si>
  <si>
    <t>时效指标</t>
  </si>
  <si>
    <t>项目完成率</t>
  </si>
  <si>
    <t>反映项目开展的时效性</t>
  </si>
  <si>
    <t>宣传报道次数</t>
  </si>
  <si>
    <t>全年活动被媒体曝光不少于2次</t>
  </si>
  <si>
    <t>参加活动人员满意度</t>
  </si>
  <si>
    <t>反映参加活动人员满意度</t>
  </si>
  <si>
    <t>2025年，根据玉政办发〔2020〕14号_玉溪市人民政府办公室关于印发玉溪市教育领域财政事权和支出责任划分改革实施方案的通知文件精神，开展资助中心工作，深入推进适应学生全面而有个性发展的教育教学改革，建立与之配套的教学管理机制，促进玉溪市教育事业高质量跨越式发展。</t>
  </si>
  <si>
    <t>政策宣传次数</t>
  </si>
  <si>
    <t>反映补助政策的宣传力度情况。即通过门户网站、报刊、通信、电视、户外广告等对补助政策进行宣传的次数。</t>
  </si>
  <si>
    <t>兑现准确率</t>
  </si>
  <si>
    <t>95</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</si>
  <si>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</si>
  <si>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</si>
  <si>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</si>
  <si>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反映补助政策的宣传效果情况。
政策知晓率=调查中补助政策知晓人数/调查总人数*100%</t>
  </si>
  <si>
    <t>反映获补助受益对象的满意程度。</t>
  </si>
  <si>
    <t>2025年，根据《中共玉溪市委 玉溪市人民政府关于印发《玉溪教育现代化2035》《加快推进玉溪教育现代代实施方案》的通知》（玉发〔2020〕5号）、《云南省人民政府教育督导委员会办公室关于印发云南省县域学前教育普及普惠督导评估方案的通知》（云政教督办〔2020〕12号）、《云南省人民政府教育督导委员会办公室关于参加2021年国家义务教育质量监测的通知》（云政教督办〔2021〕6号）等文件，计划在2025年4月对县级人民政府履行教育职责进行市级督导评估，7—10月接受省级复评；5月组织参加国家义务教育质量监测；3—4月义务教育优质均衡发展市级、省级督导评估，9—11月接受国家督导评估；5—6月开展学前教育普及普惠评估过程督导；3—7月、9—12月组织各级各类学校评估；3月、9月组织开学季各项重点工作专项督导。完成评估各级各类学校数量18所。为人民群众提供更加优质的职教资源。实现各级各类教育纵向衔接、横向沟通，形成渠道更加畅通、方式更加灵活、资源更加丰富、学习更加便利的终身学习体系。建成人人皆学、处处能学、时时可学的学习型社会。</t>
  </si>
  <si>
    <t>评估各级各类学校数量</t>
  </si>
  <si>
    <t>所</t>
  </si>
  <si>
    <t>反映每年读到学校数量</t>
  </si>
  <si>
    <t>政府履行教育职责评估县区数量</t>
  </si>
  <si>
    <t>1.00</t>
  </si>
  <si>
    <t>个</t>
  </si>
  <si>
    <t>反映每年教育合格县和教育先进县至少评定一个县区</t>
  </si>
  <si>
    <t>督导、评估、监测结果</t>
  </si>
  <si>
    <t>70</t>
  </si>
  <si>
    <t>反映督导、评估、监测结果</t>
  </si>
  <si>
    <t>按省、市督导、评估、监测计划时限完成</t>
  </si>
  <si>
    <t>反映保障促进玉溪市教育事业高质量发展情况</t>
  </si>
  <si>
    <t>县区对教育督导工作的满意度</t>
  </si>
  <si>
    <t>反映县区对教育督导工作的满意度</t>
  </si>
  <si>
    <t>2025年，根据玉政发【2019】12号《玉溪市人民政府关于做好云南省第十六届运动会筹办工作全面推进玉溪体育事业发展的实施意见》中出“（十）完善后备人才培养体系。加强体育课和课外体育锻炼，促进青少年健康成长。加强学校体育教师队伍建设，增加体育教师和体育教研人员配备。进一步加强学校体育工作，增强青少年体质，加快玉溪体育后备人才培养。按照“优势互补、资源共享、责任共担、义务共尽、成果共用”的原则，深化体教结合，努力创建玉溪体育后备人才基地。（一）完成9个市级后备人才基地认定；（二）各基地开展联办、必办项目不少于6项；每个项目配备体育教练数不少于2人；（三）保证每天校园活动时间不少于1个小时；（四）显著提高玉溪市竞技体育水平；（五）各基地向市级训练单位每年输送不少于2名优秀运动员；（六）参训学生满意度不低于80%。</t>
  </si>
  <si>
    <t>认定基地数</t>
  </si>
  <si>
    <t>反映补助认定基地数情况。</t>
  </si>
  <si>
    <t>联办项目配备教练数</t>
  </si>
  <si>
    <t>反映补助联办项目配备教练数情况。</t>
  </si>
  <si>
    <t>每天校园体育活动时间</t>
  </si>
  <si>
    <t>反映补助准确率情况。</t>
  </si>
  <si>
    <t>显著提高玉溪市竞技体育水平</t>
  </si>
  <si>
    <t>提高</t>
  </si>
  <si>
    <t>反映显著提高玉溪市竞技体育水平情况</t>
  </si>
  <si>
    <t>可持续影响</t>
  </si>
  <si>
    <t>各基地向市级训练单位输送运动员数量</t>
  </si>
  <si>
    <t>基地每个联办、必办项目每年须向市级训练单位输送至少2名优秀体育苗子</t>
  </si>
  <si>
    <t>参训学生满意度</t>
  </si>
  <si>
    <t>反映参训学生满意度情况。</t>
  </si>
  <si>
    <t>根据《2023年中超联赛体育场规程》规定的承办联赛比赛相应标准（体育场应具有20000个以上的固定观众席位），项目的实施，全力打造云南玉溪高原体育运动中心，塑造中国·玉溪高原足球训练基地品牌，项目建成后，满足中超、中甲联赛要求的足球赛事场馆，利用赛事布局和赛事活动安排，让赛事活动成为城市新旧动能转换新引擎和城市形象展示的平台，激发“体育+”活力，促进产城融合，给城市注入更多的活力和商机。本项目增加拆装式座椅12506座及附属设施，看台改造VIP 包厢12个（每侧6个）。项目建成后，能够满足中超、中甲联赛要求的足球赛事场馆，利用赛事布局和赛事活动安排，让赛事活动成为城市新旧动能转换新引擎和城市形象展示的平台，激发“体育+”活力，促进产城融合，给城市注入更多的活力和商机。对于扩大社会影响，提高城市档次、城市品位和城市知名度具有重要意义，体育设施是一项社会公益事业，具有巨大的社会效益，促进玉溪市的城市建设和发展。</t>
  </si>
  <si>
    <t>购置设备数量</t>
  </si>
  <si>
    <t>85643.46</t>
  </si>
  <si>
    <t>平方米（公里、亩）</t>
  </si>
  <si>
    <t>反映购置拆装式座椅12506座数量完成情况。</t>
  </si>
  <si>
    <t>验收通过率</t>
  </si>
  <si>
    <t>反映设备购置的产品质量情况。
验收通过率=（通过验收的购置数量/购置总数量）*100%。</t>
  </si>
  <si>
    <t>保障提升玉溪市体育产业发展影响力</t>
  </si>
  <si>
    <t>反映保障提升玉溪市体育产业发展影响力情况</t>
  </si>
  <si>
    <t>设备使用年限</t>
  </si>
  <si>
    <t>15000</t>
  </si>
  <si>
    <t>反映促进玉溪市的城市建设和发展情况。</t>
  </si>
  <si>
    <t>使用人员满意度</t>
  </si>
  <si>
    <t>反映服务对象对购置设备的整体满意情况。
使用人员满意度=（对购置设备满意的人数/问卷调查人数）*100%。</t>
  </si>
  <si>
    <t>预算年度（2025年）目标：围绕玉溪各大体育赛事的精彩瞬间、场馆场地的展示、项目开展情况、运动员风采等能引起受众兴趣的内容；围绕玉溪教育事业，策划制作政策发布、活动预告和集锦、教育知识普及、优秀教师风采、教学教育成果等内容。宣传报道60次以上，群众满意度85%以上。</t>
  </si>
  <si>
    <t>报道次数</t>
  </si>
  <si>
    <t>60</t>
  </si>
  <si>
    <t>反映信息发布或报道的次数。</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</si>
  <si>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</si>
  <si>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</si>
  <si>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视屏发布及时率</t>
  </si>
  <si>
    <t>反映信息发布或报道的及时情况。</t>
  </si>
  <si>
    <t>对体育赛事活动宣传情况</t>
  </si>
  <si>
    <t>显著</t>
  </si>
  <si>
    <t>反映信息发布或报道对体育赛事被群众知晓的情况。</t>
  </si>
  <si>
    <t>对玉溪市体育产业发展影响力</t>
  </si>
  <si>
    <t>长期</t>
  </si>
  <si>
    <t>反映信息发布或报道对玉溪市体育产业发展的影响时间持续情况。</t>
  </si>
  <si>
    <t>群众满意度</t>
  </si>
  <si>
    <t>通过问卷调查等方式对群众进行满意度调查。</t>
  </si>
  <si>
    <t>根据《中共玉溪市委玉溪市人民政府关于进一步加强体育工作的意见》（玉发〔2016〕41号）文件，2025年开展青少年竞技体育比赛项目大于等于8个，青少年比赛参赛人数大于等于8000人次，开展青少年比赛参赛人员器材保障率100%，宣传报道次数10次，学生体质健康优良率达50%，以上参赛人员满意度大于等于90%。</t>
  </si>
  <si>
    <t>青少年竞技体育比赛项目</t>
  </si>
  <si>
    <t>反映青少年竞技体育比赛项目情况。</t>
  </si>
  <si>
    <t>青少年比赛参赛人数</t>
  </si>
  <si>
    <t>4000</t>
  </si>
  <si>
    <t>反应青少年比赛参赛人数情况。</t>
  </si>
  <si>
    <t>青少年比赛参赛人员赛事器材保障率</t>
  </si>
  <si>
    <t>反映青少年比赛器材的保障情况。</t>
  </si>
  <si>
    <t>促进</t>
  </si>
  <si>
    <t>反映促进玉溪市教育体育高质量发展情况。</t>
  </si>
  <si>
    <t>学生体质健康优良率</t>
  </si>
  <si>
    <t>50</t>
  </si>
  <si>
    <t>通过开展青少年竞技体育赛事活动，显著提高玉溪市青少年在校学生竞技体育水平、身体素质。</t>
  </si>
  <si>
    <t>参赛学生满意度</t>
  </si>
  <si>
    <t>反映参赛学生满意度情况。</t>
  </si>
  <si>
    <t>2025年度根据中共玉溪市委办公室玉溪市人 民政府办公室关于印发《玉溪市创建第七届全国文明城市三年(2021—2023 年)行动计划》的通知要求，项目的年度目标为完成玉溪市创建第七届全国文明城市2025年相关重点任务，完成《全国文明城市测评体系》 和《全国未成年人思想道德建设工作测评体系》所涉及教育体育系统的2025年度内容；主要为组织文明校园创建工作专题培训1次。组织针对全市的文明校园创建工作专题培训1次；创建全国文明城市及未成年人思想道德建设工作主题活动；提升教育体育系统精神文明和未成年 人思想道德水平，提升师生综合素质，提高群众对教育的满 意度，圆满完成玉溪市教育体育局所承担的创建全国文明城 市工作任务，为城市文明水平的整体提升做出贡献。</t>
  </si>
  <si>
    <t>公开发放的宣传材料数量</t>
  </si>
  <si>
    <t>反映文明校园创建工作专题培训数量情况。</t>
  </si>
  <si>
    <t>宣传活动举办次数</t>
  </si>
  <si>
    <t>反映组织宣传活动次数的情况：文明教育宣传活动1次、护苗专项行动主题活动1次、组织未成年人参与志愿服务活动1次、开展特殊儿童关爱活动2场。</t>
  </si>
  <si>
    <t>98</t>
  </si>
  <si>
    <t>反映培训参训率情况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</si>
  <si>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</si>
  <si>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</si>
  <si>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</si>
  <si>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</si>
  <si>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 xml:space="preserve">2025年度让全市所有农村义务教育学生享受营养改善计划补助。切实加强对农村义务教育学生营养改善计划工作的组织领导。及时组织下拨财政资金，加强资金管理，按时、足额将补助资金下拨到每一所义务教育阶段学校，确保全市所有农村义务教育学校的学生都享受到国家的营养改善计划补助。营养改善计划资金补助标准达标率100%，营养改善计划资金覆盖率100%。使这项惠民政策家喻户晓、深入人心。家长、学生满意度≧80%。保障促进玉溪市教育事业高质量发展。
</t>
  </si>
  <si>
    <t>受助学生人数</t>
  </si>
  <si>
    <t>158000</t>
  </si>
  <si>
    <t>反应营养改善计划资金覆盖率情况</t>
  </si>
  <si>
    <t xml:space="preserve">反映获补助对象认定的准确性情况。
</t>
  </si>
  <si>
    <t>反映该项目结束后对受助学生进行问卷调查统计情况。</t>
  </si>
  <si>
    <t>受助学生家长满意度</t>
  </si>
  <si>
    <t>反映该项目结束后对受助学生家长进行问卷调查统计情况。</t>
  </si>
  <si>
    <t>2025年对全市范围内义务教育学校，包含普通小学、初中、九年一贯制学校等实施标准为小学生720元/生/年，初中生940元/生/年。寄宿制学校按照寄宿学生数每生每年再增加300元。特殊教育学校和随班就读残疾学生按照每生每年6000元的标准进行公用经费的补助，补助经费主要用于保障学校正常运转、完成教育教学活动和其他日常工作任务等方面的支出，全市义务教育学校生均公用经费做到100%全覆盖，按时足额下达资金，确保义务教育学校正常运转。</t>
  </si>
  <si>
    <t>公用经费资金补助人数覆盖率</t>
  </si>
  <si>
    <t>10000</t>
  </si>
  <si>
    <t>反映公用经费资金补助人数情况。</t>
  </si>
  <si>
    <t>补助标准达标率</t>
  </si>
  <si>
    <t>家长对该项政策的知晓度</t>
  </si>
  <si>
    <t>反映家长对该项政策的知晓度</t>
  </si>
  <si>
    <t>教师培训费不低于学校年度公用经费总额的10%</t>
  </si>
  <si>
    <t>反映保障促进玉溪市教育事业高质量发展情况。</t>
  </si>
  <si>
    <t>学生满意度</t>
  </si>
  <si>
    <t>项目结束后对学生进行问卷调查并进行统计</t>
  </si>
  <si>
    <t>2025年，按照国家教育考试考务统一标准，加强考务管理，强化考试安全，严肃考风考纪，确保考试顺利进行。①上交省各项考试报名费；②组织考试巡考，领、送、守试卷；③组织初中学业水平考试、普通高考、各类成人考试、每年2次普通高中学业水平考试、2次自学考试、高校教师资格考试、2次中小学教师资格考试、全国硕士研究生招生考试等14类大项近7万人的考试工作；④按文件要求发放各项考试费用。</t>
  </si>
  <si>
    <t>参与考试人数</t>
  </si>
  <si>
    <t>万人次</t>
  </si>
  <si>
    <t>反映参加考试人数。</t>
  </si>
  <si>
    <t>考试劳务费发放工作完成率</t>
  </si>
  <si>
    <t>反映考试劳务费发放完成率</t>
  </si>
  <si>
    <t>各类考试标准化考点覆盖率</t>
  </si>
  <si>
    <t>&gt;</t>
  </si>
  <si>
    <t>反映各类考试标准化考点覆盖面</t>
  </si>
  <si>
    <t>按时完成各项招生考试工作</t>
  </si>
  <si>
    <t>反映当年组织考试工作完成度</t>
  </si>
  <si>
    <t>招生考试结果查询率</t>
  </si>
  <si>
    <t>反映考试结果依法开通个人查询</t>
  </si>
  <si>
    <t>考生及家长满意度</t>
  </si>
  <si>
    <t>反映组织考试考生及家长满意度</t>
  </si>
  <si>
    <t>2025年，为认真贯彻落实市委、市政府关于贯彻落实云南省加快建设体育强省意见和深化体教融合，按照《云南省户外运动发展纲要》（云体发〔2019〕8号）提出的“顶级赛事引领、专业赛事推动、业余赛事普及”全民健身公共服务体系更加完善要求，本项目2025年度举办玉溪市抚仙湖铁人三项赛赛事活动，活动举行比赛3次，参加人员10000人次，项目开展有利于带动我市户外运动经济的可持续发展，保障提升玉溪体育产业可持续发展影响力。</t>
  </si>
  <si>
    <t xml:space="preserve">反映组织开展自行车、定向、跑步等赛事活动完成情况。
</t>
  </si>
  <si>
    <t>发布稿件数量</t>
  </si>
  <si>
    <t>反映参加：玉溪市“三湖”挑战赛项目人数情况。</t>
  </si>
  <si>
    <t>及时率</t>
  </si>
  <si>
    <t xml:space="preserve">反映玉溪市“三湖”挑战赛活动报名人员参赛率情况。
</t>
  </si>
  <si>
    <t>报刊（杂志、公众号）订阅区域增</t>
  </si>
  <si>
    <t xml:space="preserve">反映：玉溪市“三湖”挑战赛新闻报道次数情况。
</t>
  </si>
  <si>
    <t>对玉溪体育产业可持续发展影响力</t>
  </si>
  <si>
    <t>提升</t>
  </si>
  <si>
    <t xml:space="preserve">反映对玉溪体育产业可持续发展影响力情况	</t>
  </si>
  <si>
    <t>反映玉溪市“三湖”挑战赛对宣传的满意程度。</t>
  </si>
  <si>
    <t>按照云南省财政厅云南省教育厅关于印发《云南省普通高中国家助学金管理办法》的通知(云财教〔2017〕65号)，普通高中国家助学金资助面大概为35%。高中国家助学金一等每生每年2500元；二等每生每年1500元。减轻家庭经济困难学生的经济负担，满足家庭经济困难学生基本学习生活需要，实现不让一个学生因家庭经济困难而失学的目标。加大力度宣传普通高中教育资助政策体系，使这项惠民政策家喻户晓、深入人心。确保该项目资金按时、足额到位，并督促学校按规定使用、发放学生助学资金。做好该项学生资助政策的宣传、咨询等工作，年终汇总上报学生资助工作执行情况，并组织实施相关的绩效评价。满意度≧85%。</t>
  </si>
  <si>
    <t>6000</t>
  </si>
  <si>
    <t>反映受助学生人数情况</t>
  </si>
  <si>
    <t>反映获补助对象认定的准确性情况。
获补对象准确率=抽检符合标准的补助对象数/抽检实际补助对象数*100%</t>
  </si>
  <si>
    <t>受助学生完成义教学业率</t>
  </si>
  <si>
    <t>设定依据为国家相关规定。</t>
  </si>
  <si>
    <t>保障促进玉溪市教育事业高质量发展</t>
  </si>
  <si>
    <t>《云南省普通高中国家助学金管理办法》《玉溪市学生资助专项资金项目管理工作方案》</t>
  </si>
  <si>
    <t xml:space="preserve">2025年，按照《玉溪市优秀贫困学子奖励计划实施办法的通知》，该项目用于奖励考入省属院校的玉溪籍家庭经济困难的优秀本科学生（市属三所普通高中限考入一本以上的学生，县区普通高中限考入二本以上的学生）。要求各县区及市属三所高中学校严格按公平、公开、公正原则，进一步规范流程操作，做好宣传、申报、评审、公示、发放、统计、归档等各项工作，确保该项目资金按时、足额到位，并督促学校按规定使用、发放资金。明确支出范围，确保资金规范使用，督促学校加强管理，提高资金使用效益。做好学生资助政策咨询，加大力度宣传资助政策体系，使这项惠民政策家喻户晓、深入人心。受助学生的满意度≧90%。对符合条件学生申请资格评审通过率≧90%。促进玉溪市教育事业高质量跨越式发展。
</t>
  </si>
  <si>
    <t>奖励人数</t>
  </si>
  <si>
    <t>反映该项目奖励对象必须符合政策要求情况。</t>
  </si>
  <si>
    <t>资金到位率</t>
  </si>
  <si>
    <t>反映奖励资金发放及时率情况。</t>
  </si>
  <si>
    <t>符合条件学生申请资格评审通过率</t>
  </si>
  <si>
    <t>反映政策知晓率情况、</t>
  </si>
  <si>
    <t>受助学生的满意度</t>
  </si>
  <si>
    <t>反映受助学生满意度情况。</t>
  </si>
  <si>
    <t xml:space="preserve">2025年重点引进一批高层次人才和高水平创新管理咨询团队以及其他急需紧缺人才。为建站单位引进、培养创新人才，开展学术和技术交流活动评选推荐工作站数量4个，高层次人才引进数量4人，省内外退休名师引进数量3人，专家工作站年度考核结果95%，评审结果通过率100%，入选工作人员满意度90%。为人民群众提供更加优质的职教资源。实现各级各类教育纵向衔接、横向沟通，形成渠道更加畅通、方式更加灵活、资源更加丰富、学习更加便利的终身学习体系。建成人人皆学、处处能学、时时可学的学习型社会。
</t>
  </si>
  <si>
    <t>高层次人才引进数量</t>
  </si>
  <si>
    <t>反映高层次人才引进数量情况</t>
  </si>
  <si>
    <t>评选推荐工作站数量</t>
  </si>
  <si>
    <t xml:space="preserve">反映评选推荐工作站数量情况。
</t>
  </si>
  <si>
    <t>专家工作站年度考核结果</t>
  </si>
  <si>
    <t xml:space="preserve">反映专家工作站年度考核结果情况。
</t>
  </si>
  <si>
    <t>成本指标</t>
  </si>
  <si>
    <t>社会成本指标</t>
  </si>
  <si>
    <t xml:space="preserve">按市人才工作领导小组评审计划时限完成
</t>
  </si>
  <si>
    <t>经济效益</t>
  </si>
  <si>
    <t>评审结果通过率</t>
  </si>
  <si>
    <t xml:space="preserve">反映评审结果通过率情况。
</t>
  </si>
  <si>
    <t>反映入选人员满意度。入选人员满意度=（参会满意人数/问卷调查人数）*100%情况。</t>
  </si>
  <si>
    <t>反映评选推荐工作站数量情况。</t>
  </si>
  <si>
    <t>反映高层次人才引进数量情况。</t>
  </si>
  <si>
    <t>省内外退休名师引进数量</t>
  </si>
  <si>
    <t>反映省内外退休名师引进数量情况。</t>
  </si>
  <si>
    <t>反映专家工作站年度考核结果情况。</t>
  </si>
  <si>
    <t>反映评审结果通过率情况。</t>
  </si>
  <si>
    <t>按市人才工作领导小组评审计划时限完成</t>
  </si>
  <si>
    <t>反映市人才工作领导小组评审计划时限完成情况。</t>
  </si>
  <si>
    <t>入选工作人员满意度</t>
  </si>
  <si>
    <t>深入贯彻落实体教融合工作，不断提高青少年体育训练质量和效益，开展青少年身边体育竞赛和活动，支持国家级、省级传统体育项目学校建设，推进学校体育场馆向社会免费低收费开放，推动竞技体育后备人才培养工作科学高效开展。</t>
  </si>
  <si>
    <t>资助学校体育场馆免费低收费开放数量</t>
  </si>
  <si>
    <t xml:space="preserve">反映资助学校体育场馆免费低收费开放数量情况
</t>
  </si>
  <si>
    <t>完成时间</t>
  </si>
  <si>
    <t>'2025年12月31日之前</t>
  </si>
  <si>
    <t>年-月-日</t>
  </si>
  <si>
    <t>反映完成时间情况</t>
  </si>
  <si>
    <t>经济成本指标</t>
  </si>
  <si>
    <t>&lt;=</t>
  </si>
  <si>
    <t>万元</t>
  </si>
  <si>
    <t xml:space="preserve">反映资助学校体育场馆免费低收费开放成本情况
</t>
  </si>
  <si>
    <t>对促进我省青少年体育事业发展的影响</t>
  </si>
  <si>
    <t>'显著</t>
  </si>
  <si>
    <t xml:space="preserve">反映我省青少年体育事业发展的影响情况
</t>
  </si>
  <si>
    <t>参加全民健身活动人群满意度</t>
  </si>
  <si>
    <t xml:space="preserve">反映参加全民健身活动人群满意度情况
</t>
  </si>
  <si>
    <t>发放去世职工遗属生活补助</t>
  </si>
  <si>
    <t>反映获补助人员、企业的数量情况，也适用补贴、资助等形式的补助。</t>
  </si>
  <si>
    <t>发放及时率</t>
  </si>
  <si>
    <t>反映发放单位及时发放补助资金的情况。
发放及时率=在时限内发放资金/应发放资金*100%</t>
  </si>
  <si>
    <t>有所改善</t>
  </si>
  <si>
    <t>年</t>
  </si>
  <si>
    <t>反映补助促进受助对象生活状况改善的情况。</t>
  </si>
  <si>
    <t>2025年，参照云南省财政厅关于印发《云南省彩票公益金管理办法》的通知（云财综[2019]55号）对省返还的体彩公益金，按比例对县区进行分成。加强体彩公益金留成分配规范管理、完善预算绩效管理流程，促进留成资金成为县区群众体育、竞技体育、体育产业、体育文化等各领域全面协调可持续发展的保障，推动全市体育发展迈上新台阶。留成系数指标组成4个；分配至9个县（市、区）；按照体彩公益金管理办法每年6月30日前按时向社会公告体彩公益金分配使用情况；体彩公益金留成要对县区竞技体育、群众体育两大方面发展提供资金保障。</t>
  </si>
  <si>
    <t>留成系数指标组成个数</t>
  </si>
  <si>
    <t>场</t>
  </si>
  <si>
    <t>反映体彩公益金分配县区的合理系数的构成</t>
  </si>
  <si>
    <t>分配县区</t>
  </si>
  <si>
    <t>反映年度公益演出节目或主题数量。</t>
  </si>
  <si>
    <t>按照体彩公益金管理办法每年按时向社会公告</t>
  </si>
  <si>
    <t>6月30日</t>
  </si>
  <si>
    <t>项</t>
  </si>
  <si>
    <t>反映是否按照体彩公益金管理办法按时向社会公告</t>
  </si>
  <si>
    <t>体彩公益金留成对县区体育事业发展的支持</t>
  </si>
  <si>
    <t>反映体彩公益金留成对县区竞技体育群众体育方面发展的支持</t>
  </si>
  <si>
    <t>县区满意度</t>
  </si>
  <si>
    <t>反映群众满意度情况</t>
  </si>
  <si>
    <t>根据玉政办发〔2020〕14号_玉溪市人民政府办公室关于印发玉溪市教育领域财政事权和支出责任划分改革实施方案的通知文件精神，按照资金额度和补助标准，确定困难面时向农村地区、贫困地区、民族地区，依据“四个不摘”原则，优秀保障困难儿童资助。落实资助资金，确保资助政策落实到位.。加大力度宣传学前教育资助政策体系，使这项惠民政策家喻户晓、深入人心。满意度≧90%。补助标准为：300元/生/年。为人民群众提供更加优质的职教资源。实现各级各类教育纵向衔接、横向沟通，形成渠道更加畅通、方式更加灵活、资源更加丰富、学习更加便利的终身学习体系。建成人人皆学、处处能学、时时可学的学习型社会。</t>
  </si>
  <si>
    <t>受补助人数</t>
  </si>
  <si>
    <t>反映受补助人数情况</t>
  </si>
  <si>
    <t>补助资金当年到位率</t>
  </si>
  <si>
    <t>补助资金应及时足额的进行拨付，用于符合政策学生的补助</t>
  </si>
  <si>
    <t>家长对政策的知晓度</t>
  </si>
  <si>
    <t>该指标用于描述家长是否知晓有该项政策的比例。</t>
  </si>
  <si>
    <t>项目结束后对学生家长进行问卷调查并进行统计</t>
  </si>
  <si>
    <t>2025年根据《云南省人民政府办公厅关于加快建设体育强省的意见》（云政办发〔2020〕47号）文件，开展玉溪市户外运动嘉年华活动，计划使用资金195万元，通过举办2025年玉溪市户外运动嘉年华活动，围绕玉溪市“三湖、九峰”等自然资源优势，培育“水、陆、空”全域户外品牌赛事，打造“一人参赛、全家旅游，一日参赛、多日停留”体育+旅游模式，培育县（市、区）特色户外运动项目，打造一批高质量户外运动目的地，吸引国内外户外运动爱好者前来参与赛事活动及了解体育旅游资源与项目，拉动餐饮、交通、旅游等相关消费，在绿水青山中发掘体育产业的金山银山，将户外运动赛事的“流量”转变为体育消费的“增量”，带动全域体育与全域旅游融合发展。</t>
  </si>
  <si>
    <t xml:space="preserve">组织玉溪市户外运动嘉年华活动得满分，未完成不得分。反映组织玉溪市户外运动嘉年华活动完成情况。	</t>
  </si>
  <si>
    <t xml:space="preserve">反映项目开展活动类别情况。	</t>
  </si>
  <si>
    <t>反映玉溪市户外运动嘉年华活动完成情况。</t>
  </si>
  <si>
    <t>报刊（杂志、公众号）订阅量增长</t>
  </si>
  <si>
    <t xml:space="preserve">反映新闻报道次数情况。
</t>
  </si>
  <si>
    <t>反映对玉溪体育产业可持续发展影响力可持续发展影响力情况。</t>
  </si>
  <si>
    <t xml:space="preserve">反映参赛人员满意度情况
</t>
  </si>
  <si>
    <t>2025年根据《玉溪市全 民健身实施计划（ 2021 - 2025 年）》（玉政发( 2022 〕11 号）文件精神，主要开展玉溪市运动会—江川区龙舟比赛活动。各县(市、区)体育总会举办全民健身活动。各县(市、区)体育基础设施建设工作主要用于新建维修、更换全民健身设施。各县(市、区)国民体质监测工作。通过该项目开展，能补齐群众身边的健身设施短板，大力开展群众体育活动，使健身设施配置更加合理，健身环境明 显改善，有效解决制约健身设施规划建设的瓶颈问题，形成群众普遍参加体育健身的良好氛围。增强人民群众健身意识，普及全民健身项目和方法。开展全民健身活动次数10次，新建、维修、更换全民健身设施10套。器材验收合格率等于100%，宣传报道次数大于等于10次，参加活动人员满意度大于等于80%。</t>
  </si>
  <si>
    <t>开展活动次数</t>
  </si>
  <si>
    <t>反映开展活动次数</t>
  </si>
  <si>
    <t>更新体育基础设施建设</t>
  </si>
  <si>
    <t>套</t>
  </si>
  <si>
    <t>反映县区体育设施采购情况</t>
  </si>
  <si>
    <t>验收合格率</t>
  </si>
  <si>
    <t>反映采购器材的验收合格率</t>
  </si>
  <si>
    <t>反映全民健身活动开展的媒体报道情况</t>
  </si>
  <si>
    <t>2025年，为全面贯彻党的二十大和习近平总书记考察云南重要讲话精神，深入贯彻落实体育强国建设纲要和云南高原特色体育强省建设规划，聚焦玉溪高质量跨越式发展主题，传承红色基因，讲好聂耳和国歌故事，打造具有玉溪辨识度的标志性体育赛事品牌，在红塔区中心城区举办2025玉溪马拉松。通过实施本项目，实现全面贯彻落实《国务院办公厅关于加快发展体育竞赛表演产业的指导意见》(国办发〔2018〕121号)及《云南省人民政府办公厅关于加快发展体育竞赛表演产业的实施意见》精神，推动体育竞赛产业快速发展，打造具有玉溪辨识度的标志性体育赛事品牌，通过举办玉溪马拉松赛事，促进体育消费，促进全市体育产业持续健康发展。</t>
  </si>
  <si>
    <t>组织培训期数</t>
  </si>
  <si>
    <t>反映组织马拉松活动完成情况。</t>
  </si>
  <si>
    <t>培训参加人次</t>
  </si>
  <si>
    <t>反映参加马拉松人数情况。</t>
  </si>
  <si>
    <t>培训人员合格率</t>
  </si>
  <si>
    <t>反映马拉松活动完成时间及时率情况。</t>
  </si>
  <si>
    <t>反映新闻报道次数情况。</t>
  </si>
  <si>
    <t>反映对玉溪体育产业可持续发展影响力情况</t>
  </si>
  <si>
    <t>参训人员满意度</t>
  </si>
  <si>
    <t>反映参赛人员满意度情况</t>
  </si>
  <si>
    <t xml:space="preserve">根据《玉政办发〔2020〕14号_玉溪市人民政府办公室关于印发玉溪市教育领域财政事权和支出责任划分改革实施方案的通知》，2025年普通高中计划支出资金51.28万元。 其中：普通高中原建档立卡户家庭经济困难学生免学杂费专项资金6.94万元、普通高中脱贫家庭经济困难学生生活补助专项资金11.51万元、普通高中国家助学金专项资金32.83万元。确保该项目资金按时、足额到位，并督促学校按规定使用、发放生活费补助金。做好该项学生资助政策的宣传、咨询等工作。年终汇总上报学生资助工作执行情况，并组织实施相关的绩效评价。补助标准2500元每生每年，受助学生完成高中阶段学业率100%，受助学生及家长满意度85%。促进玉溪市教育事业高质量跨越式发展。
</t>
  </si>
  <si>
    <t>反映受助学生人数情况。</t>
  </si>
  <si>
    <t>补助资金按规定及时发放率</t>
  </si>
  <si>
    <t>受助学生完成高中阶段学业率</t>
  </si>
  <si>
    <t>受助学生及家长满意度</t>
  </si>
  <si>
    <t>反映受助学生及家长满意度</t>
  </si>
  <si>
    <t xml:space="preserve">根据云南省教育厅等四部门《关于印发建档立卡贫困户学生精准资助实施方案和普通高中建档立卡贫困户家庭经济困难学生生活费补助实施方案的通知》云教贷〔2017〕17号文件精神；明确普通高中免学费资金的支出范围，确保资金规范使用，督促学校加强管理，提高资金使用效益。做好该项学生资助政策的宣传、咨询等工作。年终汇总上报学生资助工作执行情况，并组织实施相关的绩效评价。上报学生资助工作执行情况，并组织实施相关的绩效评价。补助资金标准达标率100%，受助学生完成义教学业率100%，受助学生家长满意度85%。促进玉溪市教育事业高质量跨越式发展。
</t>
  </si>
  <si>
    <t>2200</t>
  </si>
  <si>
    <t>反映受助学生人数</t>
  </si>
  <si>
    <t>补助资金标准达标率</t>
  </si>
  <si>
    <t>反映补助标准是否达标，补助准确率情况</t>
  </si>
  <si>
    <t>补助资金到位率</t>
  </si>
  <si>
    <t>反映受助学生完成义教学业情况</t>
  </si>
  <si>
    <t>反映受助学生家长满意度</t>
  </si>
  <si>
    <t>根据云财教〔2024〕294号云南省财政厅关于提前下达2025年中央集中彩票公益金支持体育事业专项资金的通知文件，开展中央集中彩票公益金支持体育事业专项业务工作。建好用好全民健身场地设施，举办全民健身赛事活动，开展社会体育指导员培训及全民健身志愿服务活动，开展国民体质测定，推行国家体育锻炼标准，培育基层体育组织及人才，进一步丰富完善全民健身公共服务体系，促进全民健身事业发展。开展“奔跑吧·少年”儿童青少年主题健身活动，培养青少年体育后备人才，开展青少年体育赛事活动，资助国家高水平体育后备人才基地，进一步推动全省青少年体育事业发展。</t>
  </si>
  <si>
    <t>持续发展</t>
  </si>
  <si>
    <t>体育事业可持续发展</t>
  </si>
  <si>
    <t>生产生活能力提高</t>
  </si>
  <si>
    <t>反映政策知晓率情况。</t>
  </si>
  <si>
    <t>2025年，根据《玉溪市人民政府办公室关于印发玉溪市贯彻落实〈云南省民族团结进步示范区建设条例实施细则〉实施方案的通知。全面贯彻党的教育方针和民族政策，坚持社会主义办学方向，坚持各民族一律平等的原则，促进各族师生广泛交往、全面交流、深度交融，不断增强中华民族凝聚力。坚持立德树人根本任务。遵循育人为本、德育为先原则，探索创新学校民族团结进步教育方式，强化教育引导、氛围熏陶、实践养成，构建课堂教学、教育实践、校园文化建设多维一体的育人平台，使聂耳故乡“同唱一首歌，同为一家人”创建品牌深入人心，实现学校民族团结进步教育常态化，让中华民族共同体意识根植各族师生心灵深处，无风险。</t>
  </si>
  <si>
    <t>开设课程门数</t>
  </si>
  <si>
    <t>反映开展一次教育教学培训项目开展各类培训开设课程的数量情况。</t>
  </si>
  <si>
    <t>反映预算创建全国民族团结进步示范工作项目开展各类培训的期数情况。</t>
  </si>
  <si>
    <t>培训出勤率</t>
  </si>
  <si>
    <t>反映创建全国民族团结进步示范工作经费开展各类培训中参训人员的出勤情况。
培训出勤率=（实际出勤学员数量/参加培训学员数量）*100%。</t>
  </si>
  <si>
    <t>师生的活动主题参与人数</t>
  </si>
  <si>
    <t>反映师生的活动主题参与人数情况。</t>
  </si>
  <si>
    <t>反映创建全国民族团结进步示范工作项目的满意度。
参训人员满意度=（对培训整体满意的参训人数/参训总人数）*100%</t>
  </si>
  <si>
    <t>2025年，根据玉溪市人民政府办公室关于做好 玉溪市“十五五”专项规划编制工作的通知通要求，过调研，收集资料，解读国家、省级及市级政策，了解玉溪教育体育在十五五时期的改革重点，结合玉溪教育体育发展的实际情况和诉求，编制出符合国家教育和体育改革方向和发展目标的五年规划，作为全市“十五五”期间教育体育工作的航向标，指导各项工作迈上新台阶，为玉溪经济社会发展添砖加瓦，促进我市教育事业高质量跨越式发展。。</t>
  </si>
  <si>
    <t>反映部门编制十五五规划已完成数量情况。</t>
  </si>
  <si>
    <t>2025年十月完成时效</t>
  </si>
  <si>
    <t>反映十五五规划合格率情况。</t>
  </si>
  <si>
    <t>社会效益指标</t>
  </si>
  <si>
    <t>反映十五五规划情况。</t>
  </si>
  <si>
    <t>十五五规划可持续影响</t>
  </si>
  <si>
    <t>反映十五五规划可持续影响情况。</t>
  </si>
  <si>
    <t>反映评审专家对十五五规划等的满意度。
评审专家满意度=（评审专家对十五五规划的满意人数/评审专家总人数）*100%</t>
  </si>
  <si>
    <t xml:space="preserve">2025年，为全面贯彻党的二十大和习近平总书记考察云南重要讲话精神，深入贯彻落实体育强国建设纲要和云南高原特色体育强省建设规划，聚焦玉溪高质量跨越式发展主题，传承红色基因，讲好聂耳和国歌故事，打造具有玉溪辨识度的标志性体育赛事品牌，在澄江举办马拉松。通过实施本项目，实现全面贯彻落实《国务院办公厅关于加快发展体育竞赛表演产业的指导意见》(国办发〔2018〕121号)及《云南省人民政府办公厅关于加快发展体育竞赛表演产业的实施意见》精神，推动体育竞赛产业快速发展，打造具有玉溪辨识度的标志性体育赛事品牌，通过举办玉溪马拉松赛事，促进体育消费，促进全市体育产业持续健康发展。						
</t>
  </si>
  <si>
    <t>举办公益演出的场次</t>
  </si>
  <si>
    <t>反映年度举办公益演出的场次情况。</t>
  </si>
  <si>
    <t>举办铁人三项比赛</t>
  </si>
  <si>
    <t>1.0</t>
  </si>
  <si>
    <t>反映举办铁人三项比赛情况</t>
  </si>
  <si>
    <t>节目数量</t>
  </si>
  <si>
    <t>0</t>
  </si>
  <si>
    <t>反映安全事故率。</t>
  </si>
  <si>
    <t>观众人次</t>
  </si>
  <si>
    <t>反映促进促进玉溪市教育体育事业发展情况。</t>
  </si>
  <si>
    <t>成果信息发布或报道次数</t>
  </si>
  <si>
    <t>参会人员满意度</t>
  </si>
  <si>
    <t>反映参加比赛的满意程度。</t>
  </si>
  <si>
    <t>按云财规【2021】6号云南省城乡义务教育阶段家庭经济困难学生生活补助资金管理办法的通知要求及预算明细表及时、足额的对我市义务教育家庭经济困难学生进行生活补助。推进义务教育均衡发展，促进教育公平。对寄宿制和非寄宿制的农村脱贫家庭、家庭经济困难残疾学生、农村低保家庭学生、农村特困救助供养学生等四类学生按标准足额获得资助，按照寄宿生小学1250元/生·学年，初中1500元/生·学年；非寄宿生小学625元/生·学年，初中750元/生·学年进行补助。建补助人数预计：5万人，原建档立卡人员做到位100%全覆盖，年底资金额到位率100%，加大宣传力度政策知晓率达90%。</t>
  </si>
  <si>
    <t>该项目补助对象必须全部符合补助政策的要求</t>
  </si>
  <si>
    <t>建档立卡覆盖率</t>
  </si>
  <si>
    <t>该项目应当对建档立卡学生做到全覆盖</t>
  </si>
  <si>
    <t>补助对象政策知晓度</t>
  </si>
  <si>
    <t>各学校应对相关政策进行积极宣传，保证补助对象对政策全方面知晓。</t>
  </si>
  <si>
    <t>受助学生和家长满意度</t>
  </si>
  <si>
    <t>实施素质教育，提高教育质量的关键。开展中小学教师资格证考试改革试点，完善并严格实施教师职业准入制度，建设高素质专业化教师队伍，对于提升教师队伍整体素质，提高教师社会地位，吸引优秀人才从教，推动教育改革发展。按照国家教育考试考务统一标准，推进教育考试规范化、专业化，进一步加强考务管理，强化考试安全，严肃考风考纪，确保考试顺利进行。</t>
  </si>
  <si>
    <t>参加教师资格面试人数</t>
  </si>
  <si>
    <t>元</t>
  </si>
  <si>
    <t>反映参加教师资格面试人数</t>
  </si>
  <si>
    <t>认定教师资格程序</t>
  </si>
  <si>
    <t>规范</t>
  </si>
  <si>
    <t>反映认定教师资格程序情况</t>
  </si>
  <si>
    <t>按时完成考试的各项工作</t>
  </si>
  <si>
    <t>反映教师资格考试工作的完成度</t>
  </si>
  <si>
    <t>实施教师职业准入制度</t>
  </si>
  <si>
    <t>完善</t>
  </si>
  <si>
    <t>反映实施教师职业准入制度</t>
  </si>
  <si>
    <t>参考人员满意度</t>
  </si>
  <si>
    <t>反映参考人员满意度</t>
  </si>
  <si>
    <t>中等职业教育免学费专项资金项目2025年确保该项目资金按时、足额到位，并督促学校按规定使用免学费资金。明确免学费资金的支出范围，确保资金规范使用，督促学校加强管理，提高资金使用效益。做好该项学生资助政策的宣传、咨询等工作。年终汇总上报学生资助工作执行情况，并组织实施相关的绩效评价。通过2025年免学费学生资助政策的实施，使家庭经济困难学生免除学费，能顺利接受中等职业教育并有一技之长，对推动脱贫攻坚与乡村振兴有效衔接具有极大的促进作用。中职免学杂费应受助学生受助比例100%，资助资金标准达率100%，学生满意度85%。</t>
  </si>
  <si>
    <t>中职国家助学金应受助学生受助人数</t>
  </si>
  <si>
    <t>5500</t>
  </si>
  <si>
    <t>中职免学杂费应受助学生受助人数，通过各学校上报的报表测算出。</t>
  </si>
  <si>
    <t>市级学生资助管理中心资助系统可查看各学校资助系统应用情况，通过市级学生资助管理系统查看。</t>
  </si>
  <si>
    <t>受助学生对中职免学费政策的知晓情况，通过调查受助学生对资助政策的了解情况的问卷测算出。</t>
  </si>
  <si>
    <t>受助学生对资助政策的满意情况，通过调查受助学生对资助政策满意情况的问卷测算出。</t>
  </si>
  <si>
    <t>报考教师资格笔试科次</t>
  </si>
  <si>
    <t>25000</t>
  </si>
  <si>
    <t>科次</t>
  </si>
  <si>
    <t>反映参加教师资格笔试报考科次</t>
  </si>
  <si>
    <t>标准化考点覆盖率</t>
  </si>
  <si>
    <t>反映教师资格证考试（笔试)考点覆盖面</t>
  </si>
  <si>
    <t>考试结果查询率</t>
  </si>
  <si>
    <t>2025年，根据玉办发（2019）17号（民族团结进步铸牢中华民族共同体意识实施意见）要求，成功开办玉溪市学校铸牢中华民族共同体意识教育说课比赛暨民族团结进步示范校创建现场推进会、民族团结进步教育优秀教学教案、课件评选活动、铸牢中华民族共同体意识艺术作品评选活动、全市教育体育系统铸牢中华民族共同体意识演讲比赛、玉溪市各族青少年学生交流培训活动和民族教育视频资源库摄制等活动。全面加强爱国主义教育和中华民族共同体意识教育，弘扬中华优秀传统文化、革命文化、社会主义先进文化，不断完善学校民族团结进步教育长机制，探索创新学校民族团结进步教育方式，强化教育引导、氛围熏陶、实践养成，构建课堂教学、教育实践、校园文化建设多维一体的育人平台，实现学校民族团结进步教育常态化，让中华民族共同体意识根植各族师生心灵深处。组织开展铸牢中华民族共同体意识说课比赛1次，组织开展活动人数180人，民族教育视频验收合格率100%，参加活动人员满意度达80%</t>
  </si>
  <si>
    <t>组织开展铸牢中华民族共同体意识说课比赛</t>
  </si>
  <si>
    <t>1。0</t>
  </si>
  <si>
    <t>反映说课比赛参赛教师数</t>
  </si>
  <si>
    <t>组织开展活动人数</t>
  </si>
  <si>
    <t>180</t>
  </si>
  <si>
    <t>反映互观互检（培训）次数</t>
  </si>
  <si>
    <t>民族教育视频验收合格率</t>
  </si>
  <si>
    <t>反映宣传宣传资料资料质量</t>
  </si>
  <si>
    <t>反映社会公众或服务对象对该项目实施的满意程度。</t>
  </si>
  <si>
    <t>根据《 玉溪市全 民健身实施 计划 （2021  -2025 年） 》 （玉政 发 ( 2022 )   11 号）2025年全市公共体育服务供给水平显著提升，基本补齐全民健身公共服务短板 。公共体育场地设施逐步向有条件的自然村延伸，2025年度开展玉溪市环城跑，玉溪市健步走，玉溪市广场舞比赛，玉溪市全民健身志愿者服务，玉溪市体育基础设施建设，玉溪市运动会七项活动，主要用于列支竞赛组织、赛事宣传、赛事保障配置、竞赛物料、赛事总搭建、配套活动、后勤保障等支出及开展社会体育指导员到社区志愿者服务，体育基础设施健身，新建、维修、更换全民健身设施等费用。通过开展这些活动达到增强人民群众健身意识，普及全民健身项目和方法的目的。开展全民健身活动次数8次，参加赛事人数20000人。宣传报道次数7次，有效促进本地全民健身事业的发展，参加活动人员满意度达80%等目标，充分保障群众参加体育健身活动的合法权益 ，努力实现全市城乡体育公共服务均等化 ，引导城乡居民体育健身意识和健身消费水平明显提升 ，经常参加体育锻炼的人数明显增加 ，广大群众的身体素质明显提高，形成积极健康文明的生活方式 。</t>
  </si>
  <si>
    <t>打造品牌群众活动赛事</t>
  </si>
  <si>
    <t>反映打造赛事品牌活动项目数</t>
  </si>
  <si>
    <t>开展全民健身活动次数</t>
  </si>
  <si>
    <t>反映举办赛事活动次数</t>
  </si>
  <si>
    <t>参训率</t>
  </si>
  <si>
    <t>反映预算部门（单位）组织开展各类培训中预计参训情况。
参训率=（年参训人数/应参训人数）*100%。</t>
  </si>
  <si>
    <t>反映举办活动被媒体曝光次数。</t>
  </si>
  <si>
    <t>本地全民健身事业的发展</t>
  </si>
  <si>
    <t>20000</t>
  </si>
  <si>
    <t>反映参加赛事人数情况</t>
  </si>
  <si>
    <t>参加活动满意度达到80%以上</t>
  </si>
  <si>
    <t>建档立卡学生覆盖率</t>
  </si>
  <si>
    <t>2025年根据玉政办发〔2020〕14号_玉溪市人民政府办公室关于印发玉溪市教育领域财政事权和支出责任划分改革实施方案的通知文件精神。公费师范生在校学习期间免除学费和住宿费，并给予生活补助。其中，学费标准为 5000 元/人·年，住宿费标准为 800 元/人·年（按照 6 人间计），生活补助标准为 4000 元/人·年（按 10 个月计发）。通过项目实施，完成培养人次54人，培养对象覆盖率达100%，培养对象对政策知晓率达到100%，培养对象满意度达98%。为各地乡村学校培养一批“下得去、留得住、教得好”的乡村教师，优化乡村教师队伍结构，推动师范教育改革。为人民群众提供更加优质的职教资源。实现各级各类教育纵向衔接、横向沟通，形成渠道更加畅通、方式更加灵活、资源更加丰富、学习更加便利的终身学习体系。建成人人皆学、处处能学、时时可学的学习型社会。</t>
  </si>
  <si>
    <t>培养人次</t>
  </si>
  <si>
    <t>49</t>
  </si>
  <si>
    <t>反映培养人数情况</t>
  </si>
  <si>
    <t>培养对象覆盖率</t>
  </si>
  <si>
    <t>培养对象合同签订书（与生源地教育行政部门签订） 培养对象合同签订书（与生源地教育行政部门签订）
培养对象通过高中阶段及高考填报志愿以及签订三方协议知晓 培养对象通过高中阶段及高考填报志愿以及签订三方协议知晓</t>
  </si>
  <si>
    <t>人均培养成本</t>
  </si>
  <si>
    <t xml:space="preserve">反映保障促进玉溪市教育事业高质量发展情况
</t>
  </si>
  <si>
    <t>反映政策知晓率情况</t>
  </si>
  <si>
    <t>培养对象满意度</t>
  </si>
  <si>
    <t>反映培养对象满意情况，通过度问卷调查反映</t>
  </si>
  <si>
    <t>预算06表</t>
  </si>
  <si>
    <t>2025年部门政府性基金预算支出预算表</t>
  </si>
  <si>
    <t>单位:元</t>
  </si>
  <si>
    <t>政府性基金预算支出</t>
  </si>
  <si>
    <t>彩票公益金安排的支出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</si>
  <si>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</si>
  <si>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</si>
  <si>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</si>
  <si>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</si>
  <si>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</si>
  <si>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</si>
  <si>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</si>
  <si>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</si>
  <si>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</si>
  <si>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</si>
  <si>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</si>
  <si>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</si>
  <si>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赛事活动</t>
  </si>
  <si>
    <t>社会体育指导员、裁判员培训</t>
  </si>
  <si>
    <t>玉溪市青少年学生体育赛事活动</t>
  </si>
  <si>
    <t>青少年三大球联赛</t>
  </si>
  <si>
    <t xml:space="preserve"> 保密室改造费用</t>
  </si>
  <si>
    <t>玉溪市“三湖”挑战赛项目</t>
  </si>
  <si>
    <t>玉溪市户外运动嘉年华项目</t>
  </si>
  <si>
    <t>物业管理服务</t>
  </si>
  <si>
    <t>台</t>
  </si>
  <si>
    <t>印刷服务</t>
  </si>
  <si>
    <t>复印纸</t>
  </si>
  <si>
    <t>全民健身日启动仪式</t>
  </si>
  <si>
    <t>气排球项目</t>
  </si>
  <si>
    <t>足球项目</t>
  </si>
  <si>
    <t>国防体育项目</t>
  </si>
  <si>
    <t>项目</t>
  </si>
  <si>
    <t>健身气功</t>
  </si>
  <si>
    <t>体育基础设施建设</t>
  </si>
  <si>
    <t>篮球项目</t>
  </si>
  <si>
    <t>工间操</t>
  </si>
  <si>
    <t>健步走</t>
  </si>
  <si>
    <t>轮滑项目</t>
  </si>
  <si>
    <t xml:space="preserve">公务用车运行维护费 保养 </t>
  </si>
  <si>
    <t>公务用车运行维护费  油料</t>
  </si>
  <si>
    <t>预算08表</t>
  </si>
  <si>
    <t>2025年部门政府购买服务预算表</t>
  </si>
  <si>
    <t>政府购买服务项目</t>
  </si>
  <si>
    <t>政府购买服务目录</t>
  </si>
  <si>
    <t>A0901 体育组织服务</t>
  </si>
  <si>
    <t>玉溪马拉松项目</t>
  </si>
  <si>
    <t>B1102 物业管理服务</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</si>
  <si>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</si>
  <si>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</si>
  <si>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</si>
  <si>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</si>
  <si>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</si>
  <si>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</si>
  <si>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</si>
  <si>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</si>
  <si>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</si>
  <si>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</si>
  <si>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</si>
  <si>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</si>
  <si>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</si>
  <si>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</si>
  <si>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</si>
  <si>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</si>
  <si>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</si>
  <si>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</si>
  <si>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</si>
  <si>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</si>
  <si>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</si>
  <si>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</si>
  <si>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</si>
  <si>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</si>
  <si>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</si>
  <si>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</si>
  <si>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</si>
  <si>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</si>
  <si>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2025年上级补助项目支出预算表</t>
  </si>
  <si>
    <t>上级补助</t>
  </si>
  <si>
    <t>预算12表</t>
  </si>
  <si>
    <t>2025年部门项目支出中期规划预算表</t>
  </si>
  <si>
    <t>项目级次</t>
  </si>
  <si>
    <t>2025年</t>
  </si>
  <si>
    <t>2026年</t>
  </si>
  <si>
    <t>2027年</t>
  </si>
  <si>
    <t>312 民生类</t>
  </si>
  <si>
    <t>本级</t>
  </si>
  <si>
    <t>322 民生类</t>
  </si>
  <si>
    <t>下级</t>
  </si>
  <si>
    <t>313 事业发展类</t>
  </si>
  <si>
    <t>323 事业发展类</t>
  </si>
  <si>
    <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</si>
</sst>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177" formatCode="#,##0;\-#,##0;;@"/>
    <numFmt numFmtId="178" formatCode="yyyy/mm/dd\ hh:mm:ss"/>
    <numFmt numFmtId="179" formatCode="#,##0.00;\-#,##0.00;;@"/>
    <numFmt numFmtId="180" formatCode="hh:mm:ss"/>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alignment vertical="top"/>
    </xf>
    <xf numFmtId="42" fontId="19" fillId="0" borderId="0" applyFont="0" applyFill="0" applyBorder="0" applyAlignment="0" applyProtection="0">
      <alignment vertical="center"/>
    </xf>
    <xf numFmtId="0" fontId="24" fillId="12" borderId="0" applyNumberFormat="0" applyBorder="0" applyAlignment="0" applyProtection="0">
      <alignment vertical="center"/>
    </xf>
    <xf numFmtId="0" fontId="22"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8" fontId="11" fillId="0" borderId="7">
      <alignment horizontal="right" vertical="center"/>
    </xf>
    <xf numFmtId="0" fontId="24" fillId="9" borderId="0" applyNumberFormat="0" applyBorder="0" applyAlignment="0" applyProtection="0">
      <alignment vertical="center"/>
    </xf>
    <xf numFmtId="0" fontId="25" fillId="6" borderId="0" applyNumberFormat="0" applyBorder="0" applyAlignment="0" applyProtection="0">
      <alignment vertical="center"/>
    </xf>
    <xf numFmtId="43" fontId="19" fillId="0" borderId="0" applyFont="0" applyFill="0" applyBorder="0" applyAlignment="0" applyProtection="0">
      <alignment vertical="center"/>
    </xf>
    <xf numFmtId="0" fontId="28" fillId="15" borderId="0" applyNumberFormat="0" applyBorder="0" applyAlignment="0" applyProtection="0">
      <alignment vertical="center"/>
    </xf>
    <xf numFmtId="0" fontId="31" fillId="0" borderId="0" applyNumberFormat="0" applyFill="0" applyBorder="0" applyAlignment="0" applyProtection="0">
      <alignment vertical="center"/>
    </xf>
    <xf numFmtId="9" fontId="19" fillId="0" borderId="0" applyFont="0" applyFill="0" applyBorder="0" applyAlignment="0" applyProtection="0">
      <alignment vertical="center"/>
    </xf>
    <xf numFmtId="176" fontId="11" fillId="0" borderId="7">
      <alignment horizontal="right" vertical="center"/>
    </xf>
    <xf numFmtId="0" fontId="32" fillId="0" borderId="0" applyNumberFormat="0" applyFill="0" applyBorder="0" applyAlignment="0" applyProtection="0">
      <alignment vertical="center"/>
    </xf>
    <xf numFmtId="0" fontId="19" fillId="2" borderId="14" applyNumberFormat="0" applyFont="0" applyAlignment="0" applyProtection="0">
      <alignment vertical="center"/>
    </xf>
    <xf numFmtId="0" fontId="28" fillId="19"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23" fillId="0" borderId="16" applyNumberFormat="0" applyFill="0" applyAlignment="0" applyProtection="0">
      <alignment vertical="center"/>
    </xf>
    <xf numFmtId="0" fontId="28" fillId="14" borderId="0" applyNumberFormat="0" applyBorder="0" applyAlignment="0" applyProtection="0">
      <alignment vertical="center"/>
    </xf>
    <xf numFmtId="0" fontId="30" fillId="0" borderId="19" applyNumberFormat="0" applyFill="0" applyAlignment="0" applyProtection="0">
      <alignment vertical="center"/>
    </xf>
    <xf numFmtId="0" fontId="28" fillId="18" borderId="0" applyNumberFormat="0" applyBorder="0" applyAlignment="0" applyProtection="0">
      <alignment vertical="center"/>
    </xf>
    <xf numFmtId="0" fontId="38" fillId="11" borderId="20" applyNumberFormat="0" applyAlignment="0" applyProtection="0">
      <alignment vertical="center"/>
    </xf>
    <xf numFmtId="0" fontId="27" fillId="11" borderId="15" applyNumberFormat="0" applyAlignment="0" applyProtection="0">
      <alignment vertical="center"/>
    </xf>
    <xf numFmtId="0" fontId="26" fillId="8" borderId="17" applyNumberFormat="0" applyAlignment="0" applyProtection="0">
      <alignment vertical="center"/>
    </xf>
    <xf numFmtId="0" fontId="24" fillId="22" borderId="0" applyNumberFormat="0" applyBorder="0" applyAlignment="0" applyProtection="0">
      <alignment vertical="center"/>
    </xf>
    <xf numFmtId="0" fontId="28" fillId="24" borderId="0" applyNumberFormat="0" applyBorder="0" applyAlignment="0" applyProtection="0">
      <alignment vertical="center"/>
    </xf>
    <xf numFmtId="0" fontId="29" fillId="0" borderId="18" applyNumberFormat="0" applyFill="0" applyAlignment="0" applyProtection="0">
      <alignment vertical="center"/>
    </xf>
    <xf numFmtId="0" fontId="39" fillId="0" borderId="21" applyNumberFormat="0" applyFill="0" applyAlignment="0" applyProtection="0">
      <alignment vertical="center"/>
    </xf>
    <xf numFmtId="0" fontId="40" fillId="27" borderId="0" applyNumberFormat="0" applyBorder="0" applyAlignment="0" applyProtection="0">
      <alignment vertical="center"/>
    </xf>
    <xf numFmtId="0" fontId="33" fillId="17" borderId="0" applyNumberFormat="0" applyBorder="0" applyAlignment="0" applyProtection="0">
      <alignment vertical="center"/>
    </xf>
    <xf numFmtId="10" fontId="11" fillId="0" borderId="7">
      <alignment horizontal="right" vertical="center"/>
    </xf>
    <xf numFmtId="0" fontId="24" fillId="16" borderId="0" applyNumberFormat="0" applyBorder="0" applyAlignment="0" applyProtection="0">
      <alignment vertical="center"/>
    </xf>
    <xf numFmtId="0" fontId="28" fillId="21" borderId="0" applyNumberFormat="0" applyBorder="0" applyAlignment="0" applyProtection="0">
      <alignment vertical="center"/>
    </xf>
    <xf numFmtId="0" fontId="24" fillId="10" borderId="0" applyNumberFormat="0" applyBorder="0" applyAlignment="0" applyProtection="0">
      <alignment vertical="center"/>
    </xf>
    <xf numFmtId="0" fontId="24" fillId="7" borderId="0" applyNumberFormat="0" applyBorder="0" applyAlignment="0" applyProtection="0">
      <alignment vertical="center"/>
    </xf>
    <xf numFmtId="0" fontId="24" fillId="26" borderId="0" applyNumberFormat="0" applyBorder="0" applyAlignment="0" applyProtection="0">
      <alignment vertical="center"/>
    </xf>
    <xf numFmtId="0" fontId="24" fillId="5"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4" fillId="25" borderId="0" applyNumberFormat="0" applyBorder="0" applyAlignment="0" applyProtection="0">
      <alignment vertical="center"/>
    </xf>
    <xf numFmtId="0" fontId="24" fillId="4" borderId="0" applyNumberFormat="0" applyBorder="0" applyAlignment="0" applyProtection="0">
      <alignment vertical="center"/>
    </xf>
    <xf numFmtId="0" fontId="28" fillId="13" borderId="0" applyNumberFormat="0" applyBorder="0" applyAlignment="0" applyProtection="0">
      <alignment vertical="center"/>
    </xf>
    <xf numFmtId="0" fontId="24"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4" fillId="31" borderId="0" applyNumberFormat="0" applyBorder="0" applyAlignment="0" applyProtection="0">
      <alignment vertical="center"/>
    </xf>
    <xf numFmtId="0" fontId="28" fillId="32" borderId="0" applyNumberFormat="0" applyBorder="0" applyAlignment="0" applyProtection="0">
      <alignment vertical="center"/>
    </xf>
    <xf numFmtId="179" fontId="11" fillId="0" borderId="7">
      <alignment horizontal="right" vertical="center"/>
    </xf>
    <xf numFmtId="49" fontId="11" fillId="0" borderId="7">
      <alignment horizontal="left" vertical="center" wrapText="1"/>
    </xf>
    <xf numFmtId="179" fontId="11" fillId="0" borderId="7">
      <alignment horizontal="right" vertical="center"/>
    </xf>
    <xf numFmtId="180" fontId="11" fillId="0" borderId="7">
      <alignment horizontal="right" vertical="center"/>
    </xf>
    <xf numFmtId="177" fontId="11" fillId="0" borderId="7">
      <alignment horizontal="right" vertical="center"/>
    </xf>
    <xf numFmtId="0" fontId="11" fillId="0" borderId="0">
      <alignment vertical="top"/>
      <protection locked="0"/>
    </xf>
  </cellStyleXfs>
  <cellXfs count="193">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9"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77" fontId="11" fillId="0" borderId="7" xfId="0" applyNumberFormat="1" applyFont="1" applyBorder="1" applyAlignment="1">
      <alignment horizontal="right" vertical="center" wrapText="1"/>
    </xf>
    <xf numFmtId="179"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0" xfId="0" applyFont="1" applyFill="1">
      <alignment vertical="top"/>
    </xf>
    <xf numFmtId="0" fontId="6"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3" fillId="0" borderId="0" xfId="0" applyFont="1" applyBorder="1" applyAlignment="1">
      <alignment horizontal="left" vertical="center"/>
    </xf>
    <xf numFmtId="0" fontId="4" fillId="0" borderId="0" xfId="0" applyFont="1" applyFill="1" applyBorder="1" applyAlignment="1"/>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3" fillId="0" borderId="11" xfId="0" applyFont="1" applyBorder="1" applyAlignment="1">
      <alignment horizontal="right" vertical="center"/>
    </xf>
    <xf numFmtId="179" fontId="3" fillId="0" borderId="7" xfId="0" applyNumberFormat="1" applyFont="1" applyBorder="1" applyAlignment="1">
      <alignment horizontal="right" vertical="center"/>
    </xf>
    <xf numFmtId="179" fontId="7" fillId="0" borderId="7" xfId="0" applyNumberFormat="1" applyFont="1" applyFill="1" applyBorder="1" applyAlignment="1">
      <alignment horizontal="right" vertical="center" wrapText="1"/>
    </xf>
    <xf numFmtId="0" fontId="3" fillId="0" borderId="11" xfId="0" applyFont="1" applyBorder="1" applyAlignment="1">
      <alignment horizontal="center" vertical="center" wrapText="1"/>
    </xf>
    <xf numFmtId="177"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9" fontId="7" fillId="0" borderId="7" xfId="54" applyNumberFormat="1" applyFont="1" applyBorder="1">
      <alignment horizontal="right" vertical="center"/>
    </xf>
    <xf numFmtId="0" fontId="3" fillId="0" borderId="7" xfId="0" applyFont="1" applyBorder="1" applyAlignment="1">
      <alignment horizontal="left" vertical="center" wrapText="1" indent="2"/>
    </xf>
    <xf numFmtId="0" fontId="3" fillId="0" borderId="7" xfId="0" applyFont="1" applyBorder="1" applyAlignment="1">
      <alignment horizontal="left" vertical="center" wrapText="1" indent="4"/>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0" fontId="0" fillId="0" borderId="0" xfId="0" applyFont="1" applyFill="1">
      <alignment vertical="top"/>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8" fillId="0" borderId="0" xfId="0" applyFont="1" applyFill="1" applyBorder="1" applyAlignment="1">
      <alignment horizontal="center" vertical="center"/>
    </xf>
    <xf numFmtId="0" fontId="4" fillId="0" borderId="0" xfId="0" applyFont="1" applyFill="1" applyBorder="1" applyAlignment="1"/>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0" fillId="0" borderId="7" xfId="0" applyFont="1" applyFill="1" applyBorder="1" applyAlignment="1">
      <alignment horizontal="center" vertical="center"/>
    </xf>
    <xf numFmtId="179" fontId="7" fillId="0" borderId="7" xfId="0" applyNumberFormat="1" applyFont="1" applyFill="1" applyBorder="1" applyAlignment="1">
      <alignment horizontal="right"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179" fontId="11" fillId="0" borderId="7" xfId="53" applyNumberFormat="1" applyFont="1" applyBorder="1" applyAlignment="1">
      <alignment horizontal="right" vertical="center" wrapText="1"/>
    </xf>
    <xf numFmtId="49" fontId="11" fillId="0" borderId="7" xfId="53" applyNumberFormat="1" applyFont="1" applyFill="1" applyBorder="1" applyAlignment="1">
      <alignment horizontal="right" vertical="center" wrapText="1"/>
    </xf>
    <xf numFmtId="49" fontId="12" fillId="0" borderId="7" xfId="53" applyNumberFormat="1" applyFont="1" applyFill="1" applyBorder="1" applyAlignment="1">
      <alignment horizontal="center" vertical="center" wrapText="1"/>
    </xf>
    <xf numFmtId="49" fontId="11" fillId="0" borderId="7" xfId="53" applyNumberFormat="1" applyFont="1" applyFill="1" applyBorder="1">
      <alignment horizontal="left" vertical="center" wrapText="1"/>
    </xf>
    <xf numFmtId="49" fontId="13" fillId="0" borderId="7" xfId="53" applyNumberFormat="1" applyFont="1" applyFill="1" applyBorder="1" applyAlignment="1">
      <alignment horizontal="center" vertical="center" wrapText="1"/>
    </xf>
    <xf numFmtId="49" fontId="11" fillId="0" borderId="7" xfId="53" applyNumberFormat="1" applyFont="1" applyFill="1" applyBorder="1" applyAlignment="1">
      <alignment horizontal="center" vertical="center" wrapText="1"/>
    </xf>
    <xf numFmtId="179" fontId="11" fillId="0" borderId="7" xfId="0" applyNumberFormat="1" applyFont="1" applyFill="1" applyBorder="1" applyAlignment="1">
      <alignment horizontal="right" vertical="center" wrapText="1"/>
    </xf>
    <xf numFmtId="177" fontId="11"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20" fillId="0" borderId="7" xfId="53" applyNumberFormat="1" applyFont="1" applyFill="1" applyBorder="1" applyAlignment="1">
      <alignment horizontal="right" vertical="center" wrapText="1"/>
    </xf>
    <xf numFmtId="49" fontId="11" fillId="0" borderId="10" xfId="53" applyNumberFormat="1" applyFont="1" applyBorder="1" applyAlignment="1">
      <alignment horizontal="right" vertical="center" wrapText="1"/>
    </xf>
    <xf numFmtId="177" fontId="11" fillId="0" borderId="7" xfId="56" applyNumberFormat="1" applyFont="1" applyFill="1" applyBorder="1" applyAlignment="1">
      <alignment horizontal="center"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179" fontId="11" fillId="0" borderId="7" xfId="53" applyNumberFormat="1" applyFont="1" applyFill="1" applyBorder="1" applyAlignment="1">
      <alignment horizontal="right" vertical="center" wrapText="1"/>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79" fontId="11" fillId="0" borderId="7" xfId="0" applyNumberFormat="1" applyFont="1" applyBorder="1" applyAlignment="1">
      <alignment horizontal="right" vertical="center"/>
    </xf>
    <xf numFmtId="179" fontId="21" fillId="0" borderId="7" xfId="0" applyNumberFormat="1" applyFont="1" applyBorder="1" applyAlignment="1">
      <alignment horizontal="left" vertical="center"/>
    </xf>
    <xf numFmtId="179" fontId="11" fillId="0" borderId="7" xfId="54" applyNumberFormat="1" applyFont="1" applyBorder="1">
      <alignment horizontal="right" vertical="center"/>
    </xf>
    <xf numFmtId="179"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179" fontId="11" fillId="0" borderId="2" xfId="54" applyNumberFormat="1" applyFont="1" applyBorder="1">
      <alignment horizontal="righ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sheetPr>
  <dimension ref="A1:D20"/>
  <sheetViews>
    <sheetView showZeros="0" tabSelected="1" workbookViewId="0">
      <selection activeCell="C22" sqref="C22"/>
    </sheetView>
  </sheetViews>
  <sheetFormatPr defaultColWidth="8.85" defaultRowHeight="15" customHeight="1" outlineLevelCol="3"/>
  <cols>
    <col min="1" max="1" width="28.575" customWidth="1"/>
    <col min="2" max="2" width="17.75" customWidth="1"/>
    <col min="3" max="3" width="21.5" customWidth="1"/>
    <col min="4" max="4" width="26.125" customWidth="1"/>
  </cols>
  <sheetData>
    <row r="1" ht="18.75" customHeight="1" spans="1:4">
      <c r="A1" s="164" t="s">
        <v>0</v>
      </c>
      <c r="B1" s="184"/>
      <c r="C1" s="184"/>
      <c r="D1" s="184"/>
    </row>
    <row r="2" ht="28.5" customHeight="1" spans="1:4">
      <c r="A2" s="185" t="s">
        <v>1</v>
      </c>
      <c r="B2" s="185"/>
      <c r="C2" s="185"/>
      <c r="D2" s="185"/>
    </row>
    <row r="3" ht="18.75" customHeight="1" spans="1:4">
      <c r="A3" s="166" t="str">
        <f>"单位名称："&amp;"玉溪市教育体育局"</f>
        <v>单位名称：玉溪市教育体育局</v>
      </c>
      <c r="B3" s="166"/>
      <c r="C3" s="166"/>
      <c r="D3" s="164" t="s">
        <v>2</v>
      </c>
    </row>
    <row r="4" ht="18.75" customHeight="1" spans="1:4">
      <c r="A4" s="167" t="s">
        <v>3</v>
      </c>
      <c r="B4" s="167"/>
      <c r="C4" s="167" t="s">
        <v>4</v>
      </c>
      <c r="D4" s="167"/>
    </row>
    <row r="5" ht="18.75" customHeight="1" spans="1:4">
      <c r="A5" s="167" t="s">
        <v>5</v>
      </c>
      <c r="B5" s="167" t="s">
        <v>6</v>
      </c>
      <c r="C5" s="167" t="s">
        <v>7</v>
      </c>
      <c r="D5" s="167" t="s">
        <v>8</v>
      </c>
    </row>
    <row r="6" ht="18.75" customHeight="1" spans="1:4">
      <c r="A6" s="166" t="s">
        <v>9</v>
      </c>
      <c r="B6" s="189">
        <v>70055200.89</v>
      </c>
      <c r="C6" s="190" t="str">
        <f>"一"&amp;"、"&amp;"教育支出"</f>
        <v>一、教育支出</v>
      </c>
      <c r="D6" s="189">
        <v>58105327.29</v>
      </c>
    </row>
    <row r="7" ht="18.75" customHeight="1" spans="1:4">
      <c r="A7" s="166" t="s">
        <v>10</v>
      </c>
      <c r="B7" s="189">
        <v>42180000</v>
      </c>
      <c r="C7" s="190" t="str">
        <f>"二"&amp;"、"&amp;"文化旅游体育与传媒支出"</f>
        <v>二、文化旅游体育与传媒支出</v>
      </c>
      <c r="D7" s="189">
        <v>3599889.16</v>
      </c>
    </row>
    <row r="8" ht="18.75" customHeight="1" spans="1:4">
      <c r="A8" s="166" t="s">
        <v>11</v>
      </c>
      <c r="B8" s="189"/>
      <c r="C8" s="190" t="str">
        <f>"三"&amp;"、"&amp;"社会保障和就业支出"</f>
        <v>三、社会保障和就业支出</v>
      </c>
      <c r="D8" s="189">
        <v>4087343.68</v>
      </c>
    </row>
    <row r="9" ht="18.75" customHeight="1" spans="1:4">
      <c r="A9" s="166" t="s">
        <v>12</v>
      </c>
      <c r="B9" s="189"/>
      <c r="C9" s="190" t="str">
        <f>"四"&amp;"、"&amp;"卫生健康支出"</f>
        <v>四、卫生健康支出</v>
      </c>
      <c r="D9" s="189">
        <v>1400696.88</v>
      </c>
    </row>
    <row r="10" ht="18.75" customHeight="1" spans="1:4">
      <c r="A10" s="166" t="s">
        <v>13</v>
      </c>
      <c r="B10" s="189">
        <v>6900000</v>
      </c>
      <c r="C10" s="190" t="str">
        <f>"五"&amp;"、"&amp;"住房保障支出"</f>
        <v>五、住房保障支出</v>
      </c>
      <c r="D10" s="189">
        <v>1244184</v>
      </c>
    </row>
    <row r="11" ht="18.75" customHeight="1" spans="1:4">
      <c r="A11" s="166" t="s">
        <v>14</v>
      </c>
      <c r="B11" s="189"/>
      <c r="C11" s="190" t="str">
        <f>"六"&amp;"、"&amp;"其他支出"</f>
        <v>六、其他支出</v>
      </c>
      <c r="D11" s="189">
        <v>48199163</v>
      </c>
    </row>
    <row r="12" ht="18.75" customHeight="1" spans="1:4">
      <c r="A12" s="166" t="s">
        <v>15</v>
      </c>
      <c r="B12" s="189"/>
      <c r="C12" s="190" t="str">
        <f>"七"&amp;"、"&amp;"转移性支出"</f>
        <v>七、转移性支出</v>
      </c>
      <c r="D12" s="189">
        <v>16484300</v>
      </c>
    </row>
    <row r="13" ht="18.75" customHeight="1" spans="1:4">
      <c r="A13" s="166" t="s">
        <v>16</v>
      </c>
      <c r="B13" s="189"/>
      <c r="C13" s="166"/>
      <c r="D13" s="166"/>
    </row>
    <row r="14" ht="18.75" customHeight="1" spans="1:4">
      <c r="A14" s="166" t="s">
        <v>17</v>
      </c>
      <c r="B14" s="189"/>
      <c r="C14" s="166"/>
      <c r="D14" s="166"/>
    </row>
    <row r="15" ht="18.75" customHeight="1" spans="1:4">
      <c r="A15" s="166" t="s">
        <v>18</v>
      </c>
      <c r="B15" s="189">
        <v>6900000</v>
      </c>
      <c r="C15" s="166"/>
      <c r="D15" s="166"/>
    </row>
    <row r="16" ht="18.75" customHeight="1" spans="1:4">
      <c r="A16" s="191" t="s">
        <v>19</v>
      </c>
      <c r="B16" s="189">
        <v>119135200.89</v>
      </c>
      <c r="C16" s="191" t="s">
        <v>20</v>
      </c>
      <c r="D16" s="189">
        <v>133120904.01</v>
      </c>
    </row>
    <row r="17" ht="18.75" customHeight="1" spans="1:4">
      <c r="A17" s="186" t="s">
        <v>21</v>
      </c>
      <c r="B17" s="166"/>
      <c r="C17" s="186" t="s">
        <v>22</v>
      </c>
      <c r="D17" s="166"/>
    </row>
    <row r="18" ht="18.75" customHeight="1" spans="1:4">
      <c r="A18" s="60" t="s">
        <v>23</v>
      </c>
      <c r="B18" s="189">
        <v>10701067.42</v>
      </c>
      <c r="C18" s="60" t="s">
        <v>23</v>
      </c>
      <c r="D18" s="189"/>
    </row>
    <row r="19" ht="18.75" customHeight="1" spans="1:4">
      <c r="A19" s="60" t="s">
        <v>24</v>
      </c>
      <c r="B19" s="189">
        <v>3284635.7</v>
      </c>
      <c r="C19" s="60" t="s">
        <v>24</v>
      </c>
      <c r="D19" s="189"/>
    </row>
    <row r="20" ht="18.75" customHeight="1" spans="1:4">
      <c r="A20" s="191" t="s">
        <v>25</v>
      </c>
      <c r="B20" s="189">
        <v>133120904.01</v>
      </c>
      <c r="C20" s="191" t="s">
        <v>26</v>
      </c>
      <c r="D20" s="189">
        <v>133120904.01</v>
      </c>
    </row>
  </sheetData>
  <mergeCells count="5">
    <mergeCell ref="A1:D1"/>
    <mergeCell ref="A2:D2"/>
    <mergeCell ref="A3:C3"/>
    <mergeCell ref="A4:B4"/>
    <mergeCell ref="C4:D4"/>
  </mergeCells>
  <pageMargins left="0.75" right="0.75" top="1" bottom="1" header="0.5" footer="0.5"/>
  <pageSetup paperSize="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0"/>
  <sheetViews>
    <sheetView showZeros="0" topLeftCell="B1" workbookViewId="0">
      <selection activeCell="C38" sqref="C38"/>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9"/>
      <c r="F1" s="140" t="s">
        <v>911</v>
      </c>
    </row>
    <row r="2" ht="28.5" customHeight="1" spans="1:6">
      <c r="A2" s="32" t="s">
        <v>912</v>
      </c>
      <c r="B2" s="32"/>
      <c r="C2" s="32"/>
      <c r="D2" s="32"/>
      <c r="E2" s="32"/>
      <c r="F2" s="32"/>
    </row>
    <row r="3" ht="15" customHeight="1" spans="1:6">
      <c r="A3" s="141" t="str">
        <f>"单位名称："&amp;"玉溪市教育体育局"</f>
        <v>单位名称：玉溪市教育体育局</v>
      </c>
      <c r="B3" s="142"/>
      <c r="C3" s="142"/>
      <c r="D3" s="73"/>
      <c r="E3" s="73"/>
      <c r="F3" s="143" t="s">
        <v>913</v>
      </c>
    </row>
    <row r="4" ht="18.75" customHeight="1" spans="1:6">
      <c r="A4" s="34" t="s">
        <v>154</v>
      </c>
      <c r="B4" s="34" t="s">
        <v>68</v>
      </c>
      <c r="C4" s="34" t="s">
        <v>69</v>
      </c>
      <c r="D4" s="35" t="s">
        <v>914</v>
      </c>
      <c r="E4" s="42"/>
      <c r="F4" s="42"/>
    </row>
    <row r="5" ht="30" customHeight="1" spans="1:6">
      <c r="A5" s="41"/>
      <c r="B5" s="41"/>
      <c r="C5" s="41"/>
      <c r="D5" s="35" t="s">
        <v>31</v>
      </c>
      <c r="E5" s="42" t="s">
        <v>72</v>
      </c>
      <c r="F5" s="42" t="s">
        <v>73</v>
      </c>
    </row>
    <row r="6" ht="16.5" customHeight="1" spans="1:6">
      <c r="A6" s="42">
        <v>1</v>
      </c>
      <c r="B6" s="42">
        <v>2</v>
      </c>
      <c r="C6" s="42">
        <v>3</v>
      </c>
      <c r="D6" s="42">
        <v>4</v>
      </c>
      <c r="E6" s="42">
        <v>5</v>
      </c>
      <c r="F6" s="42">
        <v>6</v>
      </c>
    </row>
    <row r="7" ht="20.25" customHeight="1" spans="1:6">
      <c r="A7" s="43" t="s">
        <v>65</v>
      </c>
      <c r="B7" s="43" t="s">
        <v>116</v>
      </c>
      <c r="C7" s="43" t="s">
        <v>78</v>
      </c>
      <c r="D7" s="24">
        <v>46599163</v>
      </c>
      <c r="E7" s="144"/>
      <c r="F7" s="144">
        <v>46599163</v>
      </c>
    </row>
    <row r="8" ht="20.25" customHeight="1" spans="1:6">
      <c r="A8" s="43" t="s">
        <v>65</v>
      </c>
      <c r="B8" s="145" t="s">
        <v>117</v>
      </c>
      <c r="C8" s="145" t="s">
        <v>915</v>
      </c>
      <c r="D8" s="24">
        <v>46599163</v>
      </c>
      <c r="E8" s="144"/>
      <c r="F8" s="144">
        <v>46599163</v>
      </c>
    </row>
    <row r="9" ht="20.25" customHeight="1" spans="1:6">
      <c r="A9" s="43" t="s">
        <v>65</v>
      </c>
      <c r="B9" s="146" t="s">
        <v>118</v>
      </c>
      <c r="C9" s="146" t="s">
        <v>296</v>
      </c>
      <c r="D9" s="24">
        <v>46599163</v>
      </c>
      <c r="E9" s="144"/>
      <c r="F9" s="144">
        <v>46599163</v>
      </c>
    </row>
    <row r="10" ht="17.25" customHeight="1" spans="1:6">
      <c r="A10" s="147" t="s">
        <v>456</v>
      </c>
      <c r="B10" s="148"/>
      <c r="C10" s="148" t="s">
        <v>456</v>
      </c>
      <c r="D10" s="144">
        <v>46599163</v>
      </c>
      <c r="E10" s="144"/>
      <c r="F10" s="144">
        <v>46599163</v>
      </c>
    </row>
  </sheetData>
  <mergeCells count="7">
    <mergeCell ref="A2:F2"/>
    <mergeCell ref="A3:E3"/>
    <mergeCell ref="D4:F4"/>
    <mergeCell ref="A10:C10"/>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outlinePr summaryRight="0"/>
    <pageSetUpPr fitToPage="1"/>
  </sheetPr>
  <dimension ref="A1:Q36"/>
  <sheetViews>
    <sheetView showZeros="0" topLeftCell="A3" workbookViewId="0">
      <selection activeCell="G9" sqref="G9:G35"/>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8" width="14.7416666666667" style="109" customWidth="1"/>
    <col min="9" max="11" width="14.7416666666667" customWidth="1"/>
    <col min="12" max="16" width="12.575" customWidth="1"/>
    <col min="17" max="17" width="10.425" customWidth="1"/>
  </cols>
  <sheetData>
    <row r="1" ht="13.5" customHeight="1" spans="1:17">
      <c r="A1" s="30" t="s">
        <v>916</v>
      </c>
      <c r="B1" s="30"/>
      <c r="C1" s="30"/>
      <c r="D1" s="30"/>
      <c r="E1" s="30"/>
      <c r="F1" s="30"/>
      <c r="G1" s="30"/>
      <c r="H1" s="110"/>
      <c r="I1" s="30"/>
      <c r="J1" s="30"/>
      <c r="K1" s="30"/>
      <c r="L1" s="30"/>
      <c r="M1" s="30"/>
      <c r="N1" s="30"/>
      <c r="O1" s="49"/>
      <c r="P1" s="49"/>
      <c r="Q1" s="30"/>
    </row>
    <row r="2" ht="27.75" customHeight="1" spans="1:17">
      <c r="A2" s="71" t="s">
        <v>917</v>
      </c>
      <c r="B2" s="32"/>
      <c r="C2" s="32"/>
      <c r="D2" s="32"/>
      <c r="E2" s="32"/>
      <c r="F2" s="32"/>
      <c r="G2" s="32"/>
      <c r="H2" s="111"/>
      <c r="I2" s="32"/>
      <c r="J2" s="32"/>
      <c r="K2" s="100"/>
      <c r="L2" s="32"/>
      <c r="M2" s="32"/>
      <c r="N2" s="32"/>
      <c r="O2" s="100"/>
      <c r="P2" s="100"/>
      <c r="Q2" s="32"/>
    </row>
    <row r="3" ht="18.75" customHeight="1" spans="1:17">
      <c r="A3" s="112" t="str">
        <f>"单位名称："&amp;"玉溪市教育体育局"</f>
        <v>单位名称：玉溪市教育体育局</v>
      </c>
      <c r="B3" s="7"/>
      <c r="C3" s="7"/>
      <c r="D3" s="7"/>
      <c r="E3" s="7"/>
      <c r="F3" s="7"/>
      <c r="G3" s="7"/>
      <c r="H3" s="113"/>
      <c r="I3" s="7"/>
      <c r="J3" s="7"/>
      <c r="O3" s="77"/>
      <c r="P3" s="77"/>
      <c r="Q3" s="137" t="s">
        <v>2</v>
      </c>
    </row>
    <row r="4" ht="15.75" customHeight="1" spans="1:17">
      <c r="A4" s="34" t="s">
        <v>918</v>
      </c>
      <c r="B4" s="114" t="s">
        <v>919</v>
      </c>
      <c r="C4" s="114" t="s">
        <v>920</v>
      </c>
      <c r="D4" s="114" t="s">
        <v>921</v>
      </c>
      <c r="E4" s="114" t="s">
        <v>922</v>
      </c>
      <c r="F4" s="114" t="s">
        <v>923</v>
      </c>
      <c r="G4" s="115" t="s">
        <v>161</v>
      </c>
      <c r="H4" s="116"/>
      <c r="I4" s="115"/>
      <c r="J4" s="115"/>
      <c r="K4" s="129"/>
      <c r="L4" s="115"/>
      <c r="M4" s="115"/>
      <c r="N4" s="115"/>
      <c r="O4" s="130"/>
      <c r="P4" s="129"/>
      <c r="Q4" s="138"/>
    </row>
    <row r="5" ht="17.25" customHeight="1" spans="1:17">
      <c r="A5" s="37"/>
      <c r="B5" s="117"/>
      <c r="C5" s="117"/>
      <c r="D5" s="117"/>
      <c r="E5" s="117"/>
      <c r="F5" s="117"/>
      <c r="G5" s="117" t="s">
        <v>31</v>
      </c>
      <c r="H5" s="118" t="s">
        <v>34</v>
      </c>
      <c r="I5" s="117" t="s">
        <v>924</v>
      </c>
      <c r="J5" s="117" t="s">
        <v>925</v>
      </c>
      <c r="K5" s="131" t="s">
        <v>926</v>
      </c>
      <c r="L5" s="132" t="s">
        <v>927</v>
      </c>
      <c r="M5" s="132"/>
      <c r="N5" s="132"/>
      <c r="O5" s="133"/>
      <c r="P5" s="134"/>
      <c r="Q5" s="119"/>
    </row>
    <row r="6" ht="54" customHeight="1" spans="1:17">
      <c r="A6" s="40"/>
      <c r="B6" s="119"/>
      <c r="C6" s="119"/>
      <c r="D6" s="119"/>
      <c r="E6" s="119"/>
      <c r="F6" s="119"/>
      <c r="G6" s="119"/>
      <c r="H6" s="120" t="s">
        <v>33</v>
      </c>
      <c r="I6" s="119"/>
      <c r="J6" s="119"/>
      <c r="K6" s="135"/>
      <c r="L6" s="119" t="s">
        <v>33</v>
      </c>
      <c r="M6" s="119" t="s">
        <v>40</v>
      </c>
      <c r="N6" s="119" t="s">
        <v>168</v>
      </c>
      <c r="O6" s="136" t="s">
        <v>42</v>
      </c>
      <c r="P6" s="135" t="s">
        <v>43</v>
      </c>
      <c r="Q6" s="119" t="s">
        <v>44</v>
      </c>
    </row>
    <row r="7" ht="15" customHeight="1" spans="1:17">
      <c r="A7" s="41">
        <v>1</v>
      </c>
      <c r="B7" s="121">
        <v>2</v>
      </c>
      <c r="C7" s="121">
        <v>3</v>
      </c>
      <c r="D7" s="121">
        <v>4</v>
      </c>
      <c r="E7" s="121">
        <v>5</v>
      </c>
      <c r="F7" s="121">
        <v>6</v>
      </c>
      <c r="G7" s="122">
        <v>7</v>
      </c>
      <c r="H7" s="123">
        <v>8</v>
      </c>
      <c r="I7" s="122">
        <v>9</v>
      </c>
      <c r="J7" s="122">
        <v>10</v>
      </c>
      <c r="K7" s="122">
        <v>11</v>
      </c>
      <c r="L7" s="122">
        <v>12</v>
      </c>
      <c r="M7" s="122">
        <v>13</v>
      </c>
      <c r="N7" s="122">
        <v>14</v>
      </c>
      <c r="O7" s="122">
        <v>15</v>
      </c>
      <c r="P7" s="122">
        <v>16</v>
      </c>
      <c r="Q7" s="122">
        <v>17</v>
      </c>
    </row>
    <row r="8" ht="21" customHeight="1" spans="1:17">
      <c r="A8" s="93" t="s">
        <v>65</v>
      </c>
      <c r="B8" s="94"/>
      <c r="C8" s="94"/>
      <c r="D8" s="94"/>
      <c r="E8" s="124"/>
      <c r="F8" s="125">
        <v>9773600</v>
      </c>
      <c r="G8" s="45">
        <v>16948000</v>
      </c>
      <c r="H8" s="126">
        <v>647000</v>
      </c>
      <c r="I8" s="45">
        <v>16201000</v>
      </c>
      <c r="J8" s="45"/>
      <c r="K8" s="45"/>
      <c r="L8" s="45">
        <v>100000</v>
      </c>
      <c r="M8" s="45"/>
      <c r="N8" s="45"/>
      <c r="O8" s="45"/>
      <c r="P8" s="45"/>
      <c r="Q8" s="45">
        <v>100000</v>
      </c>
    </row>
    <row r="9" ht="21" customHeight="1" spans="1:17">
      <c r="A9" s="93" t="str">
        <f>"      "&amp;"玉溪市体育总会专项经费"</f>
        <v>      玉溪市体育总会专项经费</v>
      </c>
      <c r="B9" s="94" t="s">
        <v>928</v>
      </c>
      <c r="C9" s="94" t="str">
        <f>"C06040100"&amp;"  "&amp;"体育组织服务"</f>
        <v>C06040100  体育组织服务</v>
      </c>
      <c r="D9" s="127" t="s">
        <v>749</v>
      </c>
      <c r="E9" s="128">
        <v>1</v>
      </c>
      <c r="F9" s="24">
        <v>200000</v>
      </c>
      <c r="G9" s="45">
        <v>200000</v>
      </c>
      <c r="H9" s="126"/>
      <c r="I9" s="45">
        <v>200000</v>
      </c>
      <c r="J9" s="45"/>
      <c r="K9" s="45"/>
      <c r="L9" s="45"/>
      <c r="M9" s="45"/>
      <c r="N9" s="45"/>
      <c r="O9" s="45"/>
      <c r="P9" s="45"/>
      <c r="Q9" s="45"/>
    </row>
    <row r="10" ht="21" customHeight="1" spans="1:17">
      <c r="A10" s="93" t="str">
        <f>"      "&amp;"玉溪市体育总会专项经费"</f>
        <v>      玉溪市体育总会专项经费</v>
      </c>
      <c r="B10" s="94" t="s">
        <v>929</v>
      </c>
      <c r="C10" s="94" t="str">
        <f>"C06040100"&amp;"  "&amp;"体育组织服务"</f>
        <v>C06040100  体育组织服务</v>
      </c>
      <c r="D10" s="127" t="s">
        <v>749</v>
      </c>
      <c r="E10" s="128">
        <v>1</v>
      </c>
      <c r="F10" s="24">
        <v>100000</v>
      </c>
      <c r="G10" s="45">
        <v>100000</v>
      </c>
      <c r="H10" s="126"/>
      <c r="I10" s="45">
        <v>100000</v>
      </c>
      <c r="J10" s="45"/>
      <c r="K10" s="45"/>
      <c r="L10" s="45"/>
      <c r="M10" s="45"/>
      <c r="N10" s="45"/>
      <c r="O10" s="45"/>
      <c r="P10" s="45"/>
      <c r="Q10" s="45"/>
    </row>
    <row r="11" ht="21" customHeight="1" spans="1:17">
      <c r="A11" s="93" t="str">
        <f>"      "&amp;"玉溪市体育赛事活动宣传经费"</f>
        <v>      玉溪市体育赛事活动宣传经费</v>
      </c>
      <c r="B11" s="94" t="s">
        <v>437</v>
      </c>
      <c r="C11" s="94" t="str">
        <f>"C06040100"&amp;"  "&amp;"体育组织服务"</f>
        <v>C06040100  体育组织服务</v>
      </c>
      <c r="D11" s="127" t="s">
        <v>749</v>
      </c>
      <c r="E11" s="128">
        <v>1</v>
      </c>
      <c r="F11" s="24">
        <v>350000</v>
      </c>
      <c r="G11" s="45">
        <v>350000</v>
      </c>
      <c r="H11" s="126"/>
      <c r="I11" s="45">
        <v>350000</v>
      </c>
      <c r="J11" s="45"/>
      <c r="K11" s="45"/>
      <c r="L11" s="45"/>
      <c r="M11" s="45"/>
      <c r="N11" s="45"/>
      <c r="O11" s="45"/>
      <c r="P11" s="45"/>
      <c r="Q11" s="45"/>
    </row>
    <row r="12" ht="21" customHeight="1" spans="1:17">
      <c r="A12" s="93" t="str">
        <f>"      "&amp;"竞技体育与青少年体育专项经费"</f>
        <v>      竞技体育与青少年体育专项经费</v>
      </c>
      <c r="B12" s="94" t="s">
        <v>930</v>
      </c>
      <c r="C12" s="94" t="str">
        <f>"C06040100"&amp;"  "&amp;"体育组织服务"</f>
        <v>C06040100  体育组织服务</v>
      </c>
      <c r="D12" s="127" t="s">
        <v>749</v>
      </c>
      <c r="E12" s="128">
        <v>1</v>
      </c>
      <c r="F12" s="24"/>
      <c r="G12" s="45">
        <v>2360000</v>
      </c>
      <c r="H12" s="126"/>
      <c r="I12" s="45">
        <v>2360000</v>
      </c>
      <c r="J12" s="45"/>
      <c r="K12" s="45"/>
      <c r="L12" s="45"/>
      <c r="M12" s="45"/>
      <c r="N12" s="45"/>
      <c r="O12" s="45"/>
      <c r="P12" s="45"/>
      <c r="Q12" s="45"/>
    </row>
    <row r="13" ht="21" customHeight="1" spans="1:17">
      <c r="A13" s="93" t="str">
        <f>"      "&amp;"竞技体育与青少年体育专项经费"</f>
        <v>      竞技体育与青少年体育专项经费</v>
      </c>
      <c r="B13" s="94" t="s">
        <v>931</v>
      </c>
      <c r="C13" s="94" t="str">
        <f>"C06040100"&amp;"  "&amp;"体育组织服务"</f>
        <v>C06040100  体育组织服务</v>
      </c>
      <c r="D13" s="127" t="s">
        <v>749</v>
      </c>
      <c r="E13" s="128">
        <v>1</v>
      </c>
      <c r="F13" s="24">
        <v>1940000</v>
      </c>
      <c r="G13" s="45">
        <v>1940000</v>
      </c>
      <c r="H13" s="126"/>
      <c r="I13" s="45">
        <v>1940000</v>
      </c>
      <c r="J13" s="45"/>
      <c r="K13" s="45"/>
      <c r="L13" s="45"/>
      <c r="M13" s="45"/>
      <c r="N13" s="45"/>
      <c r="O13" s="45"/>
      <c r="P13" s="45"/>
      <c r="Q13" s="45"/>
    </row>
    <row r="14" ht="21" hidden="1" customHeight="1" spans="1:17">
      <c r="A14" s="93" t="str">
        <f>"      "&amp;"（非税）招生考试专项经费"</f>
        <v>      （非税）招生考试专项经费</v>
      </c>
      <c r="B14" s="94" t="s">
        <v>932</v>
      </c>
      <c r="C14" s="94" t="str">
        <f>"B08990000"&amp;"  "&amp;"其他建筑物、构筑物修缮"</f>
        <v>B08990000  其他建筑物、构筑物修缮</v>
      </c>
      <c r="D14" s="127" t="s">
        <v>749</v>
      </c>
      <c r="E14" s="128">
        <v>1</v>
      </c>
      <c r="F14" s="24">
        <v>130000</v>
      </c>
      <c r="G14" s="45">
        <v>130000</v>
      </c>
      <c r="H14" s="126">
        <v>130000</v>
      </c>
      <c r="I14" s="45"/>
      <c r="J14" s="45"/>
      <c r="K14" s="45"/>
      <c r="L14" s="45"/>
      <c r="M14" s="45"/>
      <c r="N14" s="45"/>
      <c r="O14" s="45"/>
      <c r="P14" s="45"/>
      <c r="Q14" s="45"/>
    </row>
    <row r="15" ht="21" customHeight="1" spans="1:17">
      <c r="A15" s="93" t="str">
        <f>"      "&amp;"玉溪市抚仙湖铁人三项赛经费"</f>
        <v>      玉溪市抚仙湖铁人三项赛经费</v>
      </c>
      <c r="B15" s="94" t="s">
        <v>933</v>
      </c>
      <c r="C15" s="94" t="str">
        <f>"C06040100"&amp;"  "&amp;"体育组织服务"</f>
        <v>C06040100  体育组织服务</v>
      </c>
      <c r="D15" s="127" t="s">
        <v>749</v>
      </c>
      <c r="E15" s="128">
        <v>1</v>
      </c>
      <c r="F15" s="24">
        <v>1950000</v>
      </c>
      <c r="G15" s="45">
        <v>1950000</v>
      </c>
      <c r="H15" s="126"/>
      <c r="I15" s="45">
        <v>1950000</v>
      </c>
      <c r="J15" s="45"/>
      <c r="K15" s="45"/>
      <c r="L15" s="45"/>
      <c r="M15" s="45"/>
      <c r="N15" s="45"/>
      <c r="O15" s="45"/>
      <c r="P15" s="45"/>
      <c r="Q15" s="45"/>
    </row>
    <row r="16" ht="21" customHeight="1" spans="1:17">
      <c r="A16" s="93" t="str">
        <f>"      "&amp;"玉溪市户外运动嘉年华项目经费"</f>
        <v>      玉溪市户外运动嘉年华项目经费</v>
      </c>
      <c r="B16" s="94" t="s">
        <v>934</v>
      </c>
      <c r="C16" s="94" t="str">
        <f>"C06040100"&amp;"  "&amp;"体育组织服务"</f>
        <v>C06040100  体育组织服务</v>
      </c>
      <c r="D16" s="127" t="s">
        <v>749</v>
      </c>
      <c r="E16" s="128">
        <v>1</v>
      </c>
      <c r="F16" s="24">
        <v>1950000</v>
      </c>
      <c r="G16" s="45">
        <v>1950000</v>
      </c>
      <c r="H16" s="126"/>
      <c r="I16" s="45">
        <v>1950000</v>
      </c>
      <c r="J16" s="45"/>
      <c r="K16" s="45"/>
      <c r="L16" s="45"/>
      <c r="M16" s="45"/>
      <c r="N16" s="45"/>
      <c r="O16" s="45"/>
      <c r="P16" s="45"/>
      <c r="Q16" s="45"/>
    </row>
    <row r="17" ht="21" customHeight="1" spans="1:17">
      <c r="A17" s="93" t="str">
        <f>"      "&amp;"玉溪马拉松项目经费"</f>
        <v>      玉溪马拉松项目经费</v>
      </c>
      <c r="B17" s="94" t="s">
        <v>429</v>
      </c>
      <c r="C17" s="94" t="str">
        <f>"C06040100"&amp;"  "&amp;"体育组织服务"</f>
        <v>C06040100  体育组织服务</v>
      </c>
      <c r="D17" s="127" t="s">
        <v>749</v>
      </c>
      <c r="E17" s="128">
        <v>1</v>
      </c>
      <c r="F17" s="24"/>
      <c r="G17" s="45">
        <v>4800000</v>
      </c>
      <c r="H17" s="126"/>
      <c r="I17" s="45">
        <v>4800000</v>
      </c>
      <c r="J17" s="45"/>
      <c r="K17" s="45"/>
      <c r="L17" s="45"/>
      <c r="M17" s="45"/>
      <c r="N17" s="45"/>
      <c r="O17" s="45"/>
      <c r="P17" s="45"/>
      <c r="Q17" s="45"/>
    </row>
    <row r="18" ht="21" customHeight="1" spans="1:17">
      <c r="A18" s="93" t="str">
        <f>"      "&amp;"“十五五”规划编制经费"</f>
        <v>      “十五五”规划编制经费</v>
      </c>
      <c r="B18" s="94" t="s">
        <v>443</v>
      </c>
      <c r="C18" s="94" t="str">
        <f>"C19990000"&amp;"  "&amp;"其他专业技术服务"</f>
        <v>C19990000  其他专业技术服务</v>
      </c>
      <c r="D18" s="127" t="s">
        <v>749</v>
      </c>
      <c r="E18" s="128">
        <v>1</v>
      </c>
      <c r="F18" s="24">
        <v>100000</v>
      </c>
      <c r="G18" s="45">
        <v>100000</v>
      </c>
      <c r="H18" s="126">
        <v>100000</v>
      </c>
      <c r="I18" s="45"/>
      <c r="J18" s="45"/>
      <c r="K18" s="45"/>
      <c r="L18" s="45"/>
      <c r="M18" s="45"/>
      <c r="N18" s="45"/>
      <c r="O18" s="45"/>
      <c r="P18" s="45"/>
      <c r="Q18" s="45"/>
    </row>
    <row r="19" ht="21" customHeight="1" spans="1:17">
      <c r="A19" s="93" t="str">
        <f>"      "&amp;"物业管理费"</f>
        <v>      物业管理费</v>
      </c>
      <c r="B19" s="94" t="s">
        <v>935</v>
      </c>
      <c r="C19" s="94" t="str">
        <f>"C21040001"&amp;"  "&amp;"物业管理服务"</f>
        <v>C21040001  物业管理服务</v>
      </c>
      <c r="D19" s="127" t="s">
        <v>851</v>
      </c>
      <c r="E19" s="128">
        <v>1</v>
      </c>
      <c r="F19" s="24">
        <v>327600</v>
      </c>
      <c r="G19" s="45">
        <v>327600</v>
      </c>
      <c r="H19" s="126">
        <v>327600</v>
      </c>
      <c r="I19" s="45"/>
      <c r="J19" s="45"/>
      <c r="K19" s="45"/>
      <c r="L19" s="45"/>
      <c r="M19" s="45"/>
      <c r="N19" s="45"/>
      <c r="O19" s="45"/>
      <c r="P19" s="45"/>
      <c r="Q19" s="45"/>
    </row>
    <row r="20" ht="21" hidden="1" customHeight="1" spans="1:17">
      <c r="A20" s="93" t="str">
        <f>"      "&amp;"中小学教师资格证考试（面试）专项经费"</f>
        <v>      中小学教师资格证考试（面试）专项经费</v>
      </c>
      <c r="B20" s="94" t="s">
        <v>347</v>
      </c>
      <c r="C20" s="94" t="str">
        <f>"A02010104"&amp;"  "&amp;"服务器"</f>
        <v>A02010104  服务器</v>
      </c>
      <c r="D20" s="127" t="s">
        <v>936</v>
      </c>
      <c r="E20" s="128">
        <v>2</v>
      </c>
      <c r="F20" s="24">
        <v>100000</v>
      </c>
      <c r="G20" s="45">
        <v>100000</v>
      </c>
      <c r="H20" s="126"/>
      <c r="I20" s="45"/>
      <c r="J20" s="45"/>
      <c r="K20" s="45"/>
      <c r="L20" s="45">
        <v>100000</v>
      </c>
      <c r="M20" s="45"/>
      <c r="N20" s="45"/>
      <c r="O20" s="45"/>
      <c r="P20" s="45"/>
      <c r="Q20" s="45">
        <v>100000</v>
      </c>
    </row>
    <row r="21" ht="21" customHeight="1" spans="1:17">
      <c r="A21" s="93" t="str">
        <f>"      "&amp;"工作业务经费"</f>
        <v>      工作业务经费</v>
      </c>
      <c r="B21" s="94" t="s">
        <v>937</v>
      </c>
      <c r="C21" s="94" t="str">
        <f>"C10020700"&amp;"  "&amp;"纸和纸制品制造业服务"</f>
        <v>C10020700  纸和纸制品制造业服务</v>
      </c>
      <c r="D21" s="127" t="s">
        <v>851</v>
      </c>
      <c r="E21" s="128">
        <v>1</v>
      </c>
      <c r="F21" s="24">
        <v>40000</v>
      </c>
      <c r="G21" s="45">
        <v>40000</v>
      </c>
      <c r="H21" s="126">
        <v>40000</v>
      </c>
      <c r="I21" s="45"/>
      <c r="J21" s="45"/>
      <c r="K21" s="45"/>
      <c r="L21" s="45"/>
      <c r="M21" s="45"/>
      <c r="N21" s="45"/>
      <c r="O21" s="45"/>
      <c r="P21" s="45"/>
      <c r="Q21" s="45"/>
    </row>
    <row r="22" ht="21" hidden="1" customHeight="1" spans="1:17">
      <c r="A22" s="93" t="str">
        <f>"      "&amp;"工作业务经费"</f>
        <v>      工作业务经费</v>
      </c>
      <c r="B22" s="94" t="s">
        <v>938</v>
      </c>
      <c r="C22" s="94" t="str">
        <f>"A07100300"&amp;"  "&amp;"纸制品"</f>
        <v>A07100300  纸制品</v>
      </c>
      <c r="D22" s="127" t="s">
        <v>851</v>
      </c>
      <c r="E22" s="128">
        <v>1</v>
      </c>
      <c r="F22" s="24">
        <v>30000</v>
      </c>
      <c r="G22" s="45">
        <v>30000</v>
      </c>
      <c r="H22" s="126">
        <v>30000</v>
      </c>
      <c r="I22" s="45"/>
      <c r="J22" s="45"/>
      <c r="K22" s="45"/>
      <c r="L22" s="45"/>
      <c r="M22" s="45"/>
      <c r="N22" s="45"/>
      <c r="O22" s="45"/>
      <c r="P22" s="45"/>
      <c r="Q22" s="45"/>
    </row>
    <row r="23" ht="21" customHeight="1" spans="1:17">
      <c r="A23" s="93" t="str">
        <f t="shared" ref="A23:A32" si="0">"      "&amp;"全民健身专项经费"</f>
        <v>      全民健身专项经费</v>
      </c>
      <c r="B23" s="94" t="s">
        <v>939</v>
      </c>
      <c r="C23" s="94" t="str">
        <f>"C06040100"&amp;"  "&amp;"体育组织服务"</f>
        <v>C06040100  体育组织服务</v>
      </c>
      <c r="D23" s="127" t="s">
        <v>749</v>
      </c>
      <c r="E23" s="128">
        <v>1</v>
      </c>
      <c r="F23" s="24">
        <v>150000</v>
      </c>
      <c r="G23" s="45">
        <v>150000</v>
      </c>
      <c r="H23" s="126"/>
      <c r="I23" s="45">
        <v>150000</v>
      </c>
      <c r="J23" s="45"/>
      <c r="K23" s="45"/>
      <c r="L23" s="45"/>
      <c r="M23" s="45"/>
      <c r="N23" s="45"/>
      <c r="O23" s="45"/>
      <c r="P23" s="45"/>
      <c r="Q23" s="45"/>
    </row>
    <row r="24" ht="21" customHeight="1" spans="1:17">
      <c r="A24" s="93" t="str">
        <f t="shared" si="0"/>
        <v>      全民健身专项经费</v>
      </c>
      <c r="B24" s="94" t="s">
        <v>940</v>
      </c>
      <c r="C24" s="94" t="str">
        <f>"C06040100"&amp;"  "&amp;"体育组织服务"</f>
        <v>C06040100  体育组织服务</v>
      </c>
      <c r="D24" s="127" t="s">
        <v>749</v>
      </c>
      <c r="E24" s="128">
        <v>1</v>
      </c>
      <c r="F24" s="24">
        <v>127000</v>
      </c>
      <c r="G24" s="45">
        <v>127000</v>
      </c>
      <c r="H24" s="126"/>
      <c r="I24" s="45">
        <v>127000</v>
      </c>
      <c r="J24" s="45"/>
      <c r="K24" s="45"/>
      <c r="L24" s="45"/>
      <c r="M24" s="45"/>
      <c r="N24" s="45"/>
      <c r="O24" s="45"/>
      <c r="P24" s="45"/>
      <c r="Q24" s="45"/>
    </row>
    <row r="25" ht="21" customHeight="1" spans="1:17">
      <c r="A25" s="93" t="str">
        <f t="shared" si="0"/>
        <v>      全民健身专项经费</v>
      </c>
      <c r="B25" s="94" t="s">
        <v>941</v>
      </c>
      <c r="C25" s="94" t="str">
        <f>"C06040100"&amp;"  "&amp;"体育组织服务"</f>
        <v>C06040100  体育组织服务</v>
      </c>
      <c r="D25" s="127" t="s">
        <v>749</v>
      </c>
      <c r="E25" s="128">
        <v>1</v>
      </c>
      <c r="F25" s="24">
        <v>616000</v>
      </c>
      <c r="G25" s="45">
        <v>616000</v>
      </c>
      <c r="H25" s="126"/>
      <c r="I25" s="45">
        <v>616000</v>
      </c>
      <c r="J25" s="45"/>
      <c r="K25" s="45"/>
      <c r="L25" s="45"/>
      <c r="M25" s="45"/>
      <c r="N25" s="45"/>
      <c r="O25" s="45"/>
      <c r="P25" s="45"/>
      <c r="Q25" s="45"/>
    </row>
    <row r="26" ht="21" customHeight="1" spans="1:17">
      <c r="A26" s="93" t="str">
        <f t="shared" si="0"/>
        <v>      全民健身专项经费</v>
      </c>
      <c r="B26" s="94" t="s">
        <v>942</v>
      </c>
      <c r="C26" s="94" t="str">
        <f>"C06040100"&amp;"  "&amp;"体育组织服务"</f>
        <v>C06040100  体育组织服务</v>
      </c>
      <c r="D26" s="127" t="s">
        <v>943</v>
      </c>
      <c r="E26" s="128">
        <v>1</v>
      </c>
      <c r="F26" s="24">
        <v>50000</v>
      </c>
      <c r="G26" s="45">
        <v>50000</v>
      </c>
      <c r="H26" s="126"/>
      <c r="I26" s="45">
        <v>50000</v>
      </c>
      <c r="J26" s="45"/>
      <c r="K26" s="45"/>
      <c r="L26" s="45"/>
      <c r="M26" s="45"/>
      <c r="N26" s="45"/>
      <c r="O26" s="45"/>
      <c r="P26" s="45"/>
      <c r="Q26" s="45"/>
    </row>
    <row r="27" ht="21" customHeight="1" spans="1:17">
      <c r="A27" s="93" t="str">
        <f t="shared" si="0"/>
        <v>      全民健身专项经费</v>
      </c>
      <c r="B27" s="94" t="s">
        <v>944</v>
      </c>
      <c r="C27" s="94" t="str">
        <f>"C06040100"&amp;"  "&amp;"体育组织服务"</f>
        <v>C06040100  体育组织服务</v>
      </c>
      <c r="D27" s="127" t="s">
        <v>749</v>
      </c>
      <c r="E27" s="128">
        <v>1</v>
      </c>
      <c r="F27" s="24">
        <v>55000</v>
      </c>
      <c r="G27" s="45">
        <v>55000</v>
      </c>
      <c r="H27" s="126"/>
      <c r="I27" s="45">
        <v>55000</v>
      </c>
      <c r="J27" s="45"/>
      <c r="K27" s="45"/>
      <c r="L27" s="45"/>
      <c r="M27" s="45"/>
      <c r="N27" s="45"/>
      <c r="O27" s="45"/>
      <c r="P27" s="45"/>
      <c r="Q27" s="45"/>
    </row>
    <row r="28" ht="21" hidden="1" customHeight="1" spans="1:17">
      <c r="A28" s="93" t="str">
        <f t="shared" si="0"/>
        <v>      全民健身专项经费</v>
      </c>
      <c r="B28" s="94" t="s">
        <v>945</v>
      </c>
      <c r="C28" s="94" t="str">
        <f>"A02469900"&amp;"  "&amp;"其他体育设备设施"</f>
        <v>A02469900  其他体育设备设施</v>
      </c>
      <c r="D28" s="127" t="s">
        <v>851</v>
      </c>
      <c r="E28" s="128">
        <v>1</v>
      </c>
      <c r="F28" s="24">
        <v>750000</v>
      </c>
      <c r="G28" s="45">
        <v>750000</v>
      </c>
      <c r="H28" s="126"/>
      <c r="I28" s="45">
        <v>750000</v>
      </c>
      <c r="J28" s="45"/>
      <c r="K28" s="45"/>
      <c r="L28" s="45"/>
      <c r="M28" s="45"/>
      <c r="N28" s="45"/>
      <c r="O28" s="45"/>
      <c r="P28" s="45"/>
      <c r="Q28" s="45"/>
    </row>
    <row r="29" ht="21" customHeight="1" spans="1:17">
      <c r="A29" s="93" t="str">
        <f t="shared" si="0"/>
        <v>      全民健身专项经费</v>
      </c>
      <c r="B29" s="94" t="s">
        <v>946</v>
      </c>
      <c r="C29" s="94" t="str">
        <f>"C06040100"&amp;"  "&amp;"体育组织服务"</f>
        <v>C06040100  体育组织服务</v>
      </c>
      <c r="D29" s="127" t="s">
        <v>749</v>
      </c>
      <c r="E29" s="128">
        <v>1</v>
      </c>
      <c r="F29" s="24">
        <v>313000</v>
      </c>
      <c r="G29" s="45">
        <v>313000</v>
      </c>
      <c r="H29" s="126"/>
      <c r="I29" s="45">
        <v>313000</v>
      </c>
      <c r="J29" s="45"/>
      <c r="K29" s="45"/>
      <c r="L29" s="45"/>
      <c r="M29" s="45"/>
      <c r="N29" s="45"/>
      <c r="O29" s="45"/>
      <c r="P29" s="45"/>
      <c r="Q29" s="45"/>
    </row>
    <row r="30" ht="21" customHeight="1" spans="1:17">
      <c r="A30" s="93" t="str">
        <f t="shared" si="0"/>
        <v>      全民健身专项经费</v>
      </c>
      <c r="B30" s="94" t="s">
        <v>947</v>
      </c>
      <c r="C30" s="94" t="str">
        <f>"C06040100"&amp;"  "&amp;"体育组织服务"</f>
        <v>C06040100  体育组织服务</v>
      </c>
      <c r="D30" s="127" t="s">
        <v>749</v>
      </c>
      <c r="E30" s="128">
        <v>1</v>
      </c>
      <c r="F30" s="24">
        <v>80000</v>
      </c>
      <c r="G30" s="45">
        <v>80000</v>
      </c>
      <c r="H30" s="126"/>
      <c r="I30" s="45">
        <v>80000</v>
      </c>
      <c r="J30" s="45"/>
      <c r="K30" s="45"/>
      <c r="L30" s="45"/>
      <c r="M30" s="45"/>
      <c r="N30" s="45"/>
      <c r="O30" s="45"/>
      <c r="P30" s="45"/>
      <c r="Q30" s="45"/>
    </row>
    <row r="31" ht="21" customHeight="1" spans="1:17">
      <c r="A31" s="93" t="str">
        <f t="shared" si="0"/>
        <v>      全民健身专项经费</v>
      </c>
      <c r="B31" s="94" t="s">
        <v>948</v>
      </c>
      <c r="C31" s="94" t="str">
        <f>"C06040100"&amp;"  "&amp;"体育组织服务"</f>
        <v>C06040100  体育组织服务</v>
      </c>
      <c r="D31" s="127" t="s">
        <v>749</v>
      </c>
      <c r="E31" s="128">
        <v>1</v>
      </c>
      <c r="F31" s="24">
        <v>250000</v>
      </c>
      <c r="G31" s="45">
        <v>250000</v>
      </c>
      <c r="H31" s="126"/>
      <c r="I31" s="45">
        <v>250000</v>
      </c>
      <c r="J31" s="45"/>
      <c r="K31" s="45"/>
      <c r="L31" s="45"/>
      <c r="M31" s="45"/>
      <c r="N31" s="45"/>
      <c r="O31" s="45"/>
      <c r="P31" s="45"/>
      <c r="Q31" s="45"/>
    </row>
    <row r="32" ht="21" customHeight="1" spans="1:17">
      <c r="A32" s="93" t="str">
        <f t="shared" si="0"/>
        <v>      全民健身专项经费</v>
      </c>
      <c r="B32" s="94" t="s">
        <v>949</v>
      </c>
      <c r="C32" s="94" t="str">
        <f>"C06040100"&amp;"  "&amp;"体育组织服务"</f>
        <v>C06040100  体育组织服务</v>
      </c>
      <c r="D32" s="127" t="s">
        <v>749</v>
      </c>
      <c r="E32" s="128">
        <v>1</v>
      </c>
      <c r="F32" s="24">
        <v>160000</v>
      </c>
      <c r="G32" s="45">
        <v>160000</v>
      </c>
      <c r="H32" s="126"/>
      <c r="I32" s="45">
        <v>160000</v>
      </c>
      <c r="J32" s="45"/>
      <c r="K32" s="45"/>
      <c r="L32" s="45"/>
      <c r="M32" s="45"/>
      <c r="N32" s="45"/>
      <c r="O32" s="45"/>
      <c r="P32" s="45"/>
      <c r="Q32" s="45"/>
    </row>
    <row r="33" ht="21" customHeight="1" spans="1:17">
      <c r="A33" s="93" t="str">
        <f>"      "&amp;"公车购置及运维费"</f>
        <v>      公车购置及运维费</v>
      </c>
      <c r="B33" s="94" t="s">
        <v>950</v>
      </c>
      <c r="C33" s="94" t="str">
        <f>"C23120301"&amp;"  "&amp;"车辆维修和保养服务"</f>
        <v>C23120301  车辆维修和保养服务</v>
      </c>
      <c r="D33" s="127" t="s">
        <v>851</v>
      </c>
      <c r="E33" s="128">
        <v>1</v>
      </c>
      <c r="F33" s="24">
        <v>5000</v>
      </c>
      <c r="G33" s="45">
        <v>5000</v>
      </c>
      <c r="H33" s="126">
        <v>5000</v>
      </c>
      <c r="I33" s="45"/>
      <c r="J33" s="45"/>
      <c r="K33" s="45"/>
      <c r="L33" s="45"/>
      <c r="M33" s="45"/>
      <c r="N33" s="45"/>
      <c r="O33" s="45"/>
      <c r="P33" s="45"/>
      <c r="Q33" s="45"/>
    </row>
    <row r="34" ht="21" hidden="1" customHeight="1" spans="1:17">
      <c r="A34" s="93" t="str">
        <f>"      "&amp;"公车购置及运维费"</f>
        <v>      公车购置及运维费</v>
      </c>
      <c r="B34" s="94" t="s">
        <v>951</v>
      </c>
      <c r="C34" s="94" t="str">
        <f>"A07070101"&amp;"  "&amp;"汽油"</f>
        <v>A07070101  汽油</v>
      </c>
      <c r="D34" s="127" t="s">
        <v>851</v>
      </c>
      <c r="E34" s="128">
        <v>1</v>
      </c>
      <c r="F34" s="24"/>
      <c r="G34" s="45">
        <v>8000</v>
      </c>
      <c r="H34" s="126">
        <v>8000</v>
      </c>
      <c r="I34" s="45"/>
      <c r="J34" s="45"/>
      <c r="K34" s="45"/>
      <c r="L34" s="45"/>
      <c r="M34" s="45"/>
      <c r="N34" s="45"/>
      <c r="O34" s="45"/>
      <c r="P34" s="45"/>
      <c r="Q34" s="45"/>
    </row>
    <row r="35" ht="21" customHeight="1" spans="1:17">
      <c r="A35" s="93" t="str">
        <f>"      "&amp;"公车购置及运维费"</f>
        <v>      公车购置及运维费</v>
      </c>
      <c r="B35" s="94" t="s">
        <v>221</v>
      </c>
      <c r="C35" s="94" t="str">
        <f>"C1804010201"&amp;"  "&amp;"机动车保险服务"</f>
        <v>C1804010201  机动车保险服务</v>
      </c>
      <c r="D35" s="127" t="s">
        <v>851</v>
      </c>
      <c r="E35" s="128">
        <v>2</v>
      </c>
      <c r="F35" s="24"/>
      <c r="G35" s="45">
        <v>6400</v>
      </c>
      <c r="H35" s="126">
        <v>6400</v>
      </c>
      <c r="I35" s="45"/>
      <c r="J35" s="45"/>
      <c r="K35" s="45"/>
      <c r="L35" s="45"/>
      <c r="M35" s="45"/>
      <c r="N35" s="45"/>
      <c r="O35" s="45"/>
      <c r="P35" s="45"/>
      <c r="Q35" s="45"/>
    </row>
    <row r="36" ht="21" hidden="1" customHeight="1" spans="1:17">
      <c r="A36" s="95" t="s">
        <v>456</v>
      </c>
      <c r="B36" s="96"/>
      <c r="C36" s="96"/>
      <c r="D36" s="96"/>
      <c r="E36" s="124"/>
      <c r="F36" s="125">
        <v>9773600</v>
      </c>
      <c r="G36" s="45">
        <v>16948000</v>
      </c>
      <c r="H36" s="126">
        <v>647000</v>
      </c>
      <c r="I36" s="45">
        <v>16201000</v>
      </c>
      <c r="J36" s="45"/>
      <c r="K36" s="45"/>
      <c r="L36" s="45">
        <v>100000</v>
      </c>
      <c r="M36" s="45"/>
      <c r="N36" s="45"/>
      <c r="O36" s="45"/>
      <c r="P36" s="45"/>
      <c r="Q36" s="45">
        <v>100000</v>
      </c>
    </row>
  </sheetData>
  <autoFilter ref="A8:Q36">
    <filterColumn colId="2">
      <filters>
        <filter val="C10020700  纸和纸制品制造业服务"/>
        <filter val="C19990000  其他专业技术服务"/>
        <filter val="C1804010201  机动车保险服务"/>
        <filter val="C21040001  物业管理服务"/>
        <filter val="C06040100  体育组织服务"/>
        <filter val="C23120301  车辆维修和保养服务"/>
      </filters>
    </filterColumn>
    <extLst/>
  </autoFilter>
  <mergeCells count="17">
    <mergeCell ref="A1:Q1"/>
    <mergeCell ref="A2:Q2"/>
    <mergeCell ref="A3:E3"/>
    <mergeCell ref="G4:Q4"/>
    <mergeCell ref="L5:Q5"/>
    <mergeCell ref="A36:E3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8" scale="7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4"/>
  <sheetViews>
    <sheetView showZeros="0"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8" t="s">
        <v>952</v>
      </c>
      <c r="B1" s="78"/>
      <c r="C1" s="78"/>
      <c r="D1" s="78"/>
      <c r="E1" s="78"/>
      <c r="F1" s="78"/>
      <c r="G1" s="78"/>
      <c r="H1" s="79"/>
      <c r="I1" s="78"/>
      <c r="J1" s="78"/>
      <c r="K1" s="78"/>
      <c r="L1" s="98"/>
      <c r="M1" s="79"/>
      <c r="N1" s="99"/>
    </row>
    <row r="2" ht="27.75" customHeight="1" spans="1:14">
      <c r="A2" s="71" t="s">
        <v>953</v>
      </c>
      <c r="B2" s="80"/>
      <c r="C2" s="80"/>
      <c r="D2" s="80"/>
      <c r="E2" s="80"/>
      <c r="F2" s="80"/>
      <c r="G2" s="80"/>
      <c r="H2" s="81"/>
      <c r="I2" s="80"/>
      <c r="J2" s="80"/>
      <c r="K2" s="80"/>
      <c r="L2" s="100"/>
      <c r="M2" s="81"/>
      <c r="N2" s="80"/>
    </row>
    <row r="3" ht="18.75" customHeight="1" spans="1:14">
      <c r="A3" s="72" t="str">
        <f>"单位名称："&amp;"玉溪市教育体育局"</f>
        <v>单位名称：玉溪市教育体育局</v>
      </c>
      <c r="B3" s="73"/>
      <c r="C3" s="73"/>
      <c r="D3" s="73"/>
      <c r="E3" s="73"/>
      <c r="F3" s="73"/>
      <c r="G3" s="73"/>
      <c r="H3" s="82"/>
      <c r="I3" s="75"/>
      <c r="J3" s="75"/>
      <c r="K3" s="75"/>
      <c r="L3" s="77"/>
      <c r="M3" s="101"/>
      <c r="N3" s="102" t="s">
        <v>2</v>
      </c>
    </row>
    <row r="4" ht="15.75" customHeight="1" spans="1:14">
      <c r="A4" s="83" t="s">
        <v>918</v>
      </c>
      <c r="B4" s="84" t="s">
        <v>954</v>
      </c>
      <c r="C4" s="84" t="s">
        <v>955</v>
      </c>
      <c r="D4" s="85" t="s">
        <v>161</v>
      </c>
      <c r="E4" s="85"/>
      <c r="F4" s="85"/>
      <c r="G4" s="85"/>
      <c r="H4" s="86"/>
      <c r="I4" s="85"/>
      <c r="J4" s="85"/>
      <c r="K4" s="85"/>
      <c r="L4" s="103"/>
      <c r="M4" s="86"/>
      <c r="N4" s="104"/>
    </row>
    <row r="5" ht="17.25" customHeight="1" spans="1:14">
      <c r="A5" s="87"/>
      <c r="B5" s="88"/>
      <c r="C5" s="88"/>
      <c r="D5" s="88" t="s">
        <v>31</v>
      </c>
      <c r="E5" s="88" t="s">
        <v>34</v>
      </c>
      <c r="F5" s="88" t="s">
        <v>924</v>
      </c>
      <c r="G5" s="88" t="s">
        <v>925</v>
      </c>
      <c r="H5" s="89" t="s">
        <v>926</v>
      </c>
      <c r="I5" s="105" t="s">
        <v>927</v>
      </c>
      <c r="J5" s="105"/>
      <c r="K5" s="105"/>
      <c r="L5" s="106"/>
      <c r="M5" s="107"/>
      <c r="N5" s="91"/>
    </row>
    <row r="6" ht="54" customHeight="1" spans="1:14">
      <c r="A6" s="90"/>
      <c r="B6" s="91"/>
      <c r="C6" s="91"/>
      <c r="D6" s="91"/>
      <c r="E6" s="91"/>
      <c r="F6" s="91"/>
      <c r="G6" s="91"/>
      <c r="H6" s="92"/>
      <c r="I6" s="91" t="s">
        <v>33</v>
      </c>
      <c r="J6" s="91" t="s">
        <v>40</v>
      </c>
      <c r="K6" s="91" t="s">
        <v>168</v>
      </c>
      <c r="L6" s="108" t="s">
        <v>42</v>
      </c>
      <c r="M6" s="92" t="s">
        <v>43</v>
      </c>
      <c r="N6" s="91" t="s">
        <v>44</v>
      </c>
    </row>
    <row r="7" ht="15" customHeight="1" spans="1:14">
      <c r="A7" s="90">
        <v>1</v>
      </c>
      <c r="B7" s="91">
        <v>2</v>
      </c>
      <c r="C7" s="91">
        <v>3</v>
      </c>
      <c r="D7" s="92">
        <v>4</v>
      </c>
      <c r="E7" s="92">
        <v>5</v>
      </c>
      <c r="F7" s="92">
        <v>6</v>
      </c>
      <c r="G7" s="92">
        <v>7</v>
      </c>
      <c r="H7" s="92">
        <v>8</v>
      </c>
      <c r="I7" s="92">
        <v>9</v>
      </c>
      <c r="J7" s="92">
        <v>10</v>
      </c>
      <c r="K7" s="92">
        <v>11</v>
      </c>
      <c r="L7" s="92">
        <v>12</v>
      </c>
      <c r="M7" s="92">
        <v>13</v>
      </c>
      <c r="N7" s="92">
        <v>14</v>
      </c>
    </row>
    <row r="8" ht="21" customHeight="1" spans="1:14">
      <c r="A8" s="93" t="s">
        <v>65</v>
      </c>
      <c r="B8" s="94"/>
      <c r="C8" s="94"/>
      <c r="D8" s="45">
        <v>9467600</v>
      </c>
      <c r="E8" s="45">
        <v>367600</v>
      </c>
      <c r="F8" s="45">
        <v>9100000</v>
      </c>
      <c r="G8" s="45"/>
      <c r="H8" s="45"/>
      <c r="I8" s="45"/>
      <c r="J8" s="45"/>
      <c r="K8" s="45"/>
      <c r="L8" s="45"/>
      <c r="M8" s="45"/>
      <c r="N8" s="45"/>
    </row>
    <row r="9" ht="21" customHeight="1" spans="1:14">
      <c r="A9" s="93" t="str">
        <f>"    "&amp;"竞技体育与青少年体育专项经费"</f>
        <v>    竞技体育与青少年体育专项经费</v>
      </c>
      <c r="B9" s="94" t="s">
        <v>930</v>
      </c>
      <c r="C9" s="94" t="s">
        <v>956</v>
      </c>
      <c r="D9" s="45">
        <v>2360000</v>
      </c>
      <c r="E9" s="45"/>
      <c r="F9" s="45">
        <v>2360000</v>
      </c>
      <c r="G9" s="45"/>
      <c r="H9" s="45"/>
      <c r="I9" s="45"/>
      <c r="J9" s="45"/>
      <c r="K9" s="45"/>
      <c r="L9" s="45"/>
      <c r="M9" s="45"/>
      <c r="N9" s="45"/>
    </row>
    <row r="10" ht="21" customHeight="1" spans="1:14">
      <c r="A10" s="93" t="str">
        <f>"    "&amp;"竞技体育与青少年体育专项经费"</f>
        <v>    竞技体育与青少年体育专项经费</v>
      </c>
      <c r="B10" s="94" t="s">
        <v>931</v>
      </c>
      <c r="C10" s="94" t="s">
        <v>956</v>
      </c>
      <c r="D10" s="45">
        <v>1940000</v>
      </c>
      <c r="E10" s="45"/>
      <c r="F10" s="45">
        <v>1940000</v>
      </c>
      <c r="G10" s="45"/>
      <c r="H10" s="45"/>
      <c r="I10" s="45"/>
      <c r="J10" s="45"/>
      <c r="K10" s="45"/>
      <c r="L10" s="45"/>
      <c r="M10" s="45"/>
      <c r="N10" s="45"/>
    </row>
    <row r="11" ht="21" customHeight="1" spans="1:14">
      <c r="A11" s="93" t="str">
        <f>"    "&amp;"玉溪马拉松项目经费"</f>
        <v>    玉溪马拉松项目经费</v>
      </c>
      <c r="B11" s="94" t="s">
        <v>957</v>
      </c>
      <c r="C11" s="94" t="s">
        <v>956</v>
      </c>
      <c r="D11" s="45">
        <v>4800000</v>
      </c>
      <c r="E11" s="45"/>
      <c r="F11" s="45">
        <v>4800000</v>
      </c>
      <c r="G11" s="45"/>
      <c r="H11" s="45"/>
      <c r="I11" s="45"/>
      <c r="J11" s="45"/>
      <c r="K11" s="45"/>
      <c r="L11" s="45"/>
      <c r="M11" s="45"/>
      <c r="N11" s="45"/>
    </row>
    <row r="12" ht="21" customHeight="1" spans="1:14">
      <c r="A12" s="93" t="str">
        <f>"    "&amp;"物业管理费"</f>
        <v>    物业管理费</v>
      </c>
      <c r="B12" s="94" t="s">
        <v>935</v>
      </c>
      <c r="C12" s="94" t="s">
        <v>958</v>
      </c>
      <c r="D12" s="45">
        <v>327600</v>
      </c>
      <c r="E12" s="45">
        <v>327600</v>
      </c>
      <c r="F12" s="45"/>
      <c r="G12" s="45"/>
      <c r="H12" s="45"/>
      <c r="I12" s="45"/>
      <c r="J12" s="45"/>
      <c r="K12" s="45"/>
      <c r="L12" s="45"/>
      <c r="M12" s="45"/>
      <c r="N12" s="45"/>
    </row>
    <row r="13" ht="21" customHeight="1" spans="1:14">
      <c r="A13" s="93" t="str">
        <f>"    "&amp;"工作业务经费"</f>
        <v>    工作业务经费</v>
      </c>
      <c r="B13" s="94" t="s">
        <v>937</v>
      </c>
      <c r="C13" s="94" t="s">
        <v>959</v>
      </c>
      <c r="D13" s="45">
        <v>40000</v>
      </c>
      <c r="E13" s="45">
        <v>40000</v>
      </c>
      <c r="F13" s="45"/>
      <c r="G13" s="45"/>
      <c r="H13" s="45"/>
      <c r="I13" s="45"/>
      <c r="J13" s="45"/>
      <c r="K13" s="45"/>
      <c r="L13" s="45"/>
      <c r="M13" s="45"/>
      <c r="N13" s="45"/>
    </row>
    <row r="14" ht="21" customHeight="1" spans="1:14">
      <c r="A14" s="95" t="s">
        <v>456</v>
      </c>
      <c r="B14" s="96"/>
      <c r="C14" s="97"/>
      <c r="D14" s="45">
        <v>9467600</v>
      </c>
      <c r="E14" s="45">
        <v>367600</v>
      </c>
      <c r="F14" s="45">
        <v>9100000</v>
      </c>
      <c r="G14" s="45"/>
      <c r="H14" s="45"/>
      <c r="I14" s="45"/>
      <c r="J14" s="45"/>
      <c r="K14" s="45"/>
      <c r="L14" s="45"/>
      <c r="M14" s="45"/>
      <c r="N14" s="45"/>
    </row>
  </sheetData>
  <mergeCells count="14">
    <mergeCell ref="A1:N1"/>
    <mergeCell ref="A2:N2"/>
    <mergeCell ref="A3:C3"/>
    <mergeCell ref="D4:N4"/>
    <mergeCell ref="I5:N5"/>
    <mergeCell ref="A14:C14"/>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N26"/>
  <sheetViews>
    <sheetView showZeros="0" topLeftCell="A4" workbookViewId="0">
      <selection activeCell="C17" sqref="C17"/>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960</v>
      </c>
      <c r="B1" s="30"/>
      <c r="C1" s="30"/>
      <c r="D1" s="30"/>
      <c r="E1" s="30"/>
      <c r="F1" s="30"/>
      <c r="G1" s="30"/>
      <c r="H1" s="30"/>
      <c r="I1" s="30"/>
      <c r="J1" s="30"/>
      <c r="K1" s="30"/>
      <c r="L1" s="30"/>
      <c r="M1" s="30"/>
      <c r="N1" s="49"/>
    </row>
    <row r="2" ht="27.75" customHeight="1" spans="1:14">
      <c r="A2" s="71" t="s">
        <v>961</v>
      </c>
      <c r="B2" s="32"/>
      <c r="C2" s="32"/>
      <c r="D2" s="32"/>
      <c r="E2" s="32"/>
      <c r="F2" s="32"/>
      <c r="G2" s="32"/>
      <c r="H2" s="32"/>
      <c r="I2" s="32"/>
      <c r="J2" s="32"/>
      <c r="K2" s="32"/>
      <c r="L2" s="32"/>
      <c r="M2" s="32"/>
      <c r="N2" s="32"/>
    </row>
    <row r="3" ht="18" customHeight="1" spans="1:14">
      <c r="A3" s="72" t="str">
        <f>"单位名称："&amp;"玉溪市教育体育局"</f>
        <v>单位名称：玉溪市教育体育局</v>
      </c>
      <c r="B3" s="73"/>
      <c r="C3" s="73"/>
      <c r="D3" s="74"/>
      <c r="E3" s="75"/>
      <c r="F3" s="75"/>
      <c r="G3" s="75"/>
      <c r="H3" s="75"/>
      <c r="I3" s="75"/>
      <c r="N3" s="77" t="s">
        <v>2</v>
      </c>
    </row>
    <row r="4" ht="19.5" customHeight="1" spans="1:14">
      <c r="A4" s="35" t="s">
        <v>962</v>
      </c>
      <c r="B4" s="51" t="s">
        <v>161</v>
      </c>
      <c r="C4" s="52"/>
      <c r="D4" s="52"/>
      <c r="E4" s="51" t="s">
        <v>963</v>
      </c>
      <c r="F4" s="52"/>
      <c r="G4" s="52"/>
      <c r="H4" s="52"/>
      <c r="I4" s="52"/>
      <c r="J4" s="52"/>
      <c r="K4" s="52"/>
      <c r="L4" s="52"/>
      <c r="M4" s="52"/>
      <c r="N4" s="52"/>
    </row>
    <row r="5" ht="40.5" customHeight="1" spans="1:14">
      <c r="A5" s="41"/>
      <c r="B5" s="38" t="s">
        <v>31</v>
      </c>
      <c r="C5" s="34" t="s">
        <v>34</v>
      </c>
      <c r="D5" s="76" t="s">
        <v>964</v>
      </c>
      <c r="E5" s="42" t="s">
        <v>965</v>
      </c>
      <c r="F5" s="42" t="s">
        <v>966</v>
      </c>
      <c r="G5" s="42" t="s">
        <v>967</v>
      </c>
      <c r="H5" s="42" t="s">
        <v>968</v>
      </c>
      <c r="I5" s="42" t="s">
        <v>969</v>
      </c>
      <c r="J5" s="42" t="s">
        <v>970</v>
      </c>
      <c r="K5" s="42" t="s">
        <v>971</v>
      </c>
      <c r="L5" s="42" t="s">
        <v>972</v>
      </c>
      <c r="M5" s="42" t="s">
        <v>973</v>
      </c>
      <c r="N5" s="42" t="s">
        <v>974</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t="s">
        <v>65</v>
      </c>
      <c r="B7" s="63">
        <v>47687106</v>
      </c>
      <c r="C7" s="45">
        <v>37931106</v>
      </c>
      <c r="D7" s="45">
        <v>9756000</v>
      </c>
      <c r="E7" s="45">
        <v>6179800</v>
      </c>
      <c r="F7" s="45">
        <v>5244250</v>
      </c>
      <c r="G7" s="45">
        <v>3618700</v>
      </c>
      <c r="H7" s="45">
        <v>7563600</v>
      </c>
      <c r="I7" s="45">
        <v>5781096</v>
      </c>
      <c r="J7" s="45">
        <v>3248300</v>
      </c>
      <c r="K7" s="45">
        <v>4144100</v>
      </c>
      <c r="L7" s="45">
        <v>6345660</v>
      </c>
      <c r="M7" s="45">
        <v>5561600</v>
      </c>
      <c r="N7" s="45"/>
    </row>
    <row r="8" ht="20.25" customHeight="1" spans="1:14">
      <c r="A8" s="43" t="str">
        <f>"      "&amp;"玉溪市优秀学子奖励计划专项资金"</f>
        <v>      玉溪市优秀学子奖励计划专项资金</v>
      </c>
      <c r="B8" s="63">
        <v>579000</v>
      </c>
      <c r="C8" s="45">
        <v>579000</v>
      </c>
      <c r="D8" s="45"/>
      <c r="E8" s="45">
        <v>123000</v>
      </c>
      <c r="F8" s="45">
        <v>87000</v>
      </c>
      <c r="G8" s="45">
        <v>33000</v>
      </c>
      <c r="H8" s="45">
        <v>78000</v>
      </c>
      <c r="I8" s="45">
        <v>57000</v>
      </c>
      <c r="J8" s="45">
        <v>51000</v>
      </c>
      <c r="K8" s="45">
        <v>42000</v>
      </c>
      <c r="L8" s="45">
        <v>45000</v>
      </c>
      <c r="M8" s="45">
        <v>63000</v>
      </c>
      <c r="N8" s="45"/>
    </row>
    <row r="9" ht="20.25" customHeight="1" spans="1:14">
      <c r="A9" s="43" t="str">
        <f>"      "&amp;"省级公费师范生培养专项经费"</f>
        <v>      省级公费师范生培养专项经费</v>
      </c>
      <c r="B9" s="63">
        <v>73206</v>
      </c>
      <c r="C9" s="45">
        <v>73206</v>
      </c>
      <c r="D9" s="45"/>
      <c r="E9" s="45"/>
      <c r="F9" s="45">
        <v>36750</v>
      </c>
      <c r="G9" s="45"/>
      <c r="H9" s="45"/>
      <c r="I9" s="45">
        <v>24696</v>
      </c>
      <c r="J9" s="45"/>
      <c r="K9" s="45"/>
      <c r="L9" s="45">
        <v>11760</v>
      </c>
      <c r="M9" s="45"/>
      <c r="N9" s="45"/>
    </row>
    <row r="10" ht="20.25" customHeight="1" spans="1:14">
      <c r="A10" s="43" t="str">
        <f>"      "&amp;"玉溪市青少年体育后备人才基地建设补助经费"</f>
        <v>      玉溪市青少年体育后备人才基地建设补助经费</v>
      </c>
      <c r="B10" s="63">
        <v>2700000</v>
      </c>
      <c r="C10" s="45"/>
      <c r="D10" s="45">
        <v>2700000</v>
      </c>
      <c r="E10" s="45">
        <v>300000</v>
      </c>
      <c r="F10" s="45">
        <v>300000</v>
      </c>
      <c r="G10" s="45">
        <v>300000</v>
      </c>
      <c r="H10" s="45">
        <v>300000</v>
      </c>
      <c r="I10" s="45">
        <v>300000</v>
      </c>
      <c r="J10" s="45">
        <v>300000</v>
      </c>
      <c r="K10" s="45">
        <v>300000</v>
      </c>
      <c r="L10" s="45">
        <v>300000</v>
      </c>
      <c r="M10" s="45">
        <v>300000</v>
      </c>
      <c r="N10" s="45"/>
    </row>
    <row r="11" ht="20.25" customHeight="1" spans="1:14">
      <c r="A11" s="43" t="str">
        <f>"      "&amp;"义务教育家庭经济困难学生生活费补助资金"</f>
        <v>      义务教育家庭经济困难学生生活费补助资金</v>
      </c>
      <c r="B11" s="63">
        <v>5178400</v>
      </c>
      <c r="C11" s="45">
        <v>5178400</v>
      </c>
      <c r="D11" s="45"/>
      <c r="E11" s="45">
        <v>358100</v>
      </c>
      <c r="F11" s="45">
        <v>295900</v>
      </c>
      <c r="G11" s="45">
        <v>142100</v>
      </c>
      <c r="H11" s="45">
        <v>730800</v>
      </c>
      <c r="I11" s="45">
        <v>774300</v>
      </c>
      <c r="J11" s="45">
        <v>374400</v>
      </c>
      <c r="K11" s="45">
        <v>649900</v>
      </c>
      <c r="L11" s="45">
        <v>1023300</v>
      </c>
      <c r="M11" s="45">
        <v>829600</v>
      </c>
      <c r="N11" s="45"/>
    </row>
    <row r="12" ht="20.25" customHeight="1" spans="1:14">
      <c r="A12" s="43" t="str">
        <f>"      "&amp;"义务教育生均公用经费补助资金"</f>
        <v>      义务教育生均公用经费补助资金</v>
      </c>
      <c r="B12" s="63">
        <v>6089900</v>
      </c>
      <c r="C12" s="45">
        <v>6089900</v>
      </c>
      <c r="D12" s="45"/>
      <c r="E12" s="45">
        <v>1185000</v>
      </c>
      <c r="F12" s="45">
        <v>586300</v>
      </c>
      <c r="G12" s="45">
        <v>358100</v>
      </c>
      <c r="H12" s="45">
        <v>992000</v>
      </c>
      <c r="I12" s="45">
        <v>671900</v>
      </c>
      <c r="J12" s="45">
        <v>369500</v>
      </c>
      <c r="K12" s="45">
        <v>432400</v>
      </c>
      <c r="L12" s="45">
        <v>665100</v>
      </c>
      <c r="M12" s="45">
        <v>829600</v>
      </c>
      <c r="N12" s="45"/>
    </row>
    <row r="13" ht="20.25" customHeight="1" spans="1:14">
      <c r="A13" s="43" t="str">
        <f>"      "&amp;"普通高中脱贫家庭经济困难学生生活补助经费"</f>
        <v>      普通高中脱贫家庭经济困难学生生活补助经费</v>
      </c>
      <c r="B13" s="63">
        <v>115100</v>
      </c>
      <c r="C13" s="45">
        <v>115100</v>
      </c>
      <c r="D13" s="45"/>
      <c r="E13" s="45">
        <v>7200</v>
      </c>
      <c r="F13" s="45">
        <v>9400</v>
      </c>
      <c r="G13" s="45">
        <v>3600</v>
      </c>
      <c r="H13" s="45">
        <v>14900</v>
      </c>
      <c r="I13" s="45">
        <v>8600</v>
      </c>
      <c r="J13" s="45">
        <v>4900</v>
      </c>
      <c r="K13" s="45">
        <v>12200</v>
      </c>
      <c r="L13" s="45">
        <v>13800</v>
      </c>
      <c r="M13" s="45">
        <v>40500</v>
      </c>
      <c r="N13" s="45"/>
    </row>
    <row r="14" ht="20.25" customHeight="1" spans="1:14">
      <c r="A14" s="43" t="str">
        <f>"      "&amp;"普通高中原建档立卡户等家庭经济困难学生免学杂费专项资金"</f>
        <v>      普通高中原建档立卡户等家庭经济困难学生免学杂费专项资金</v>
      </c>
      <c r="B14" s="63">
        <v>69400</v>
      </c>
      <c r="C14" s="45">
        <v>69400</v>
      </c>
      <c r="D14" s="45"/>
      <c r="E14" s="45">
        <v>4100</v>
      </c>
      <c r="F14" s="45">
        <v>7300</v>
      </c>
      <c r="G14" s="45">
        <v>3300</v>
      </c>
      <c r="H14" s="45">
        <v>10500</v>
      </c>
      <c r="I14" s="45">
        <v>7200</v>
      </c>
      <c r="J14" s="45">
        <v>8300</v>
      </c>
      <c r="K14" s="45">
        <v>8400</v>
      </c>
      <c r="L14" s="45">
        <v>5200</v>
      </c>
      <c r="M14" s="45">
        <v>15100</v>
      </c>
      <c r="N14" s="45"/>
    </row>
    <row r="15" ht="20.25" customHeight="1" spans="1:14">
      <c r="A15" s="43" t="str">
        <f>"      "&amp;"普通高中国家助学金资助专项资金"</f>
        <v>      普通高中国家助学金资助专项资金</v>
      </c>
      <c r="B15" s="63">
        <v>328300</v>
      </c>
      <c r="C15" s="45">
        <v>328300</v>
      </c>
      <c r="D15" s="45"/>
      <c r="E15" s="45">
        <v>37500</v>
      </c>
      <c r="F15" s="45">
        <v>43900</v>
      </c>
      <c r="G15" s="45">
        <v>19200</v>
      </c>
      <c r="H15" s="45">
        <v>26900</v>
      </c>
      <c r="I15" s="45">
        <v>37200</v>
      </c>
      <c r="J15" s="45">
        <v>30500</v>
      </c>
      <c r="K15" s="45">
        <v>38900</v>
      </c>
      <c r="L15" s="45">
        <v>30100</v>
      </c>
      <c r="M15" s="45">
        <v>64100</v>
      </c>
      <c r="N15" s="45"/>
    </row>
    <row r="16" ht="20.25" customHeight="1" spans="1:14">
      <c r="A16" s="43" t="str">
        <f>"      "&amp;"学前教育家庭经济困难学生生活费补助资金"</f>
        <v>      学前教育家庭经济困难学生生活费补助资金</v>
      </c>
      <c r="B16" s="63">
        <v>147400</v>
      </c>
      <c r="C16" s="45">
        <v>147400</v>
      </c>
      <c r="D16" s="45"/>
      <c r="E16" s="45">
        <v>23500</v>
      </c>
      <c r="F16" s="45">
        <v>18500</v>
      </c>
      <c r="G16" s="45">
        <v>9500</v>
      </c>
      <c r="H16" s="45">
        <v>28500</v>
      </c>
      <c r="I16" s="45">
        <v>13400</v>
      </c>
      <c r="J16" s="45">
        <v>10900</v>
      </c>
      <c r="K16" s="45">
        <v>10500</v>
      </c>
      <c r="L16" s="45">
        <v>13800</v>
      </c>
      <c r="M16" s="45">
        <v>18800</v>
      </c>
      <c r="N16" s="45"/>
    </row>
    <row r="17" ht="20.25" customHeight="1" spans="1:14">
      <c r="A17" s="43" t="str">
        <f>"      "&amp;"中等职业教育国家助学金专项资金"</f>
        <v>      中等职业教育国家助学金专项资金</v>
      </c>
      <c r="B17" s="63">
        <v>108900</v>
      </c>
      <c r="C17" s="45">
        <v>108900</v>
      </c>
      <c r="D17" s="45"/>
      <c r="E17" s="45"/>
      <c r="F17" s="45">
        <v>15500</v>
      </c>
      <c r="G17" s="45">
        <v>4500</v>
      </c>
      <c r="H17" s="45">
        <v>10100</v>
      </c>
      <c r="I17" s="45">
        <v>21000</v>
      </c>
      <c r="J17" s="45">
        <v>4600</v>
      </c>
      <c r="K17" s="45">
        <v>10400</v>
      </c>
      <c r="L17" s="45">
        <v>32900</v>
      </c>
      <c r="M17" s="45">
        <v>9900</v>
      </c>
      <c r="N17" s="45"/>
    </row>
    <row r="18" ht="20.25" customHeight="1" spans="1:14">
      <c r="A18" s="43" t="str">
        <f>"      "&amp;"中等职业教育免学费专项资金"</f>
        <v>      中等职业教育免学费专项资金</v>
      </c>
      <c r="B18" s="63">
        <v>405500</v>
      </c>
      <c r="C18" s="45">
        <v>405500</v>
      </c>
      <c r="D18" s="45"/>
      <c r="E18" s="45"/>
      <c r="F18" s="45">
        <v>63800</v>
      </c>
      <c r="G18" s="45">
        <v>21600</v>
      </c>
      <c r="H18" s="45">
        <v>47500</v>
      </c>
      <c r="I18" s="45">
        <v>56400</v>
      </c>
      <c r="J18" s="45">
        <v>33500</v>
      </c>
      <c r="K18" s="45">
        <v>77000</v>
      </c>
      <c r="L18" s="45">
        <v>61300</v>
      </c>
      <c r="M18" s="45">
        <v>44400</v>
      </c>
      <c r="N18" s="45"/>
    </row>
    <row r="19" ht="20.25" customHeight="1" spans="1:14">
      <c r="A19" s="43" t="str">
        <f>"      "&amp;"农村义务教育学生营养改善计划专项资金"</f>
        <v>      农村义务教育学生营养改善计划专项资金</v>
      </c>
      <c r="B19" s="63">
        <v>23569400</v>
      </c>
      <c r="C19" s="45">
        <v>23569400</v>
      </c>
      <c r="D19" s="45"/>
      <c r="E19" s="45">
        <v>2162800</v>
      </c>
      <c r="F19" s="45">
        <v>2696300</v>
      </c>
      <c r="G19" s="45">
        <v>1713800</v>
      </c>
      <c r="H19" s="45">
        <v>4587800</v>
      </c>
      <c r="I19" s="45">
        <v>3098900</v>
      </c>
      <c r="J19" s="45">
        <v>1593000</v>
      </c>
      <c r="K19" s="45">
        <v>1868400</v>
      </c>
      <c r="L19" s="45">
        <v>3115100</v>
      </c>
      <c r="M19" s="45">
        <v>2733300</v>
      </c>
      <c r="N19" s="45"/>
    </row>
    <row r="20" ht="20.25" customHeight="1" spans="1:14">
      <c r="A20" s="43" t="str">
        <f>"      "&amp;"人才对下专项经费"</f>
        <v>      人才对下专项经费</v>
      </c>
      <c r="B20" s="63">
        <v>270000</v>
      </c>
      <c r="C20" s="45">
        <v>270000</v>
      </c>
      <c r="D20" s="45"/>
      <c r="E20" s="45">
        <v>120000</v>
      </c>
      <c r="F20" s="45"/>
      <c r="G20" s="45">
        <v>30000</v>
      </c>
      <c r="H20" s="45"/>
      <c r="I20" s="45"/>
      <c r="J20" s="45">
        <v>70000</v>
      </c>
      <c r="K20" s="45">
        <v>50000</v>
      </c>
      <c r="L20" s="45"/>
      <c r="M20" s="45"/>
      <c r="N20" s="45"/>
    </row>
    <row r="21" ht="20.25" customHeight="1" spans="1:14">
      <c r="A21" s="43" t="str">
        <f>"      "&amp;"全民健身对下专项经费"</f>
        <v>      全民健身对下专项经费</v>
      </c>
      <c r="B21" s="63">
        <v>1350000</v>
      </c>
      <c r="C21" s="45"/>
      <c r="D21" s="45">
        <v>1350000</v>
      </c>
      <c r="E21" s="45">
        <v>50000</v>
      </c>
      <c r="F21" s="45">
        <v>450000</v>
      </c>
      <c r="G21" s="45">
        <v>150000</v>
      </c>
      <c r="H21" s="45">
        <v>150000</v>
      </c>
      <c r="I21" s="45">
        <v>150000</v>
      </c>
      <c r="J21" s="45">
        <v>50000</v>
      </c>
      <c r="K21" s="45">
        <v>150000</v>
      </c>
      <c r="L21" s="45">
        <v>150000</v>
      </c>
      <c r="M21" s="45">
        <v>50000</v>
      </c>
      <c r="N21" s="45"/>
    </row>
    <row r="22" ht="20.25" customHeight="1" spans="1:14">
      <c r="A22" s="43" t="str">
        <f>"      "&amp;"县区体彩公益金留成分配资金"</f>
        <v>      县区体彩公益金留成分配资金</v>
      </c>
      <c r="B22" s="63">
        <v>4406000</v>
      </c>
      <c r="C22" s="45"/>
      <c r="D22" s="45">
        <v>4406000</v>
      </c>
      <c r="E22" s="45">
        <v>760000</v>
      </c>
      <c r="F22" s="45">
        <v>490000</v>
      </c>
      <c r="G22" s="45">
        <v>330000</v>
      </c>
      <c r="H22" s="45">
        <v>470000</v>
      </c>
      <c r="I22" s="45">
        <v>436000</v>
      </c>
      <c r="J22" s="45">
        <v>330000</v>
      </c>
      <c r="K22" s="45">
        <v>390000</v>
      </c>
      <c r="L22" s="45">
        <v>720000</v>
      </c>
      <c r="M22" s="45">
        <v>480000</v>
      </c>
      <c r="N22" s="45"/>
    </row>
    <row r="23" ht="20.25" customHeight="1" spans="1:14">
      <c r="A23" s="43" t="str">
        <f>"      "&amp;"义务教育家庭经济困难学生生活费提标补助资金"</f>
        <v>      义务教育家庭经济困难学生生活费提标补助资金</v>
      </c>
      <c r="B23" s="63">
        <v>696600</v>
      </c>
      <c r="C23" s="45">
        <v>696600</v>
      </c>
      <c r="D23" s="45"/>
      <c r="E23" s="45">
        <v>48600</v>
      </c>
      <c r="F23" s="45">
        <v>43600</v>
      </c>
      <c r="G23" s="45"/>
      <c r="H23" s="45">
        <v>116600</v>
      </c>
      <c r="I23" s="45">
        <v>124500</v>
      </c>
      <c r="J23" s="45">
        <v>17700</v>
      </c>
      <c r="K23" s="45">
        <v>104000</v>
      </c>
      <c r="L23" s="45">
        <v>158300</v>
      </c>
      <c r="M23" s="45">
        <v>83300</v>
      </c>
      <c r="N23" s="45"/>
    </row>
    <row r="24" ht="20.25" customHeight="1" spans="1:14">
      <c r="A24" s="43" t="str">
        <f>"      "&amp;"体育产业赛事对下专项资金"</f>
        <v>      体育产业赛事对下专项资金</v>
      </c>
      <c r="B24" s="63">
        <v>1300000</v>
      </c>
      <c r="C24" s="45"/>
      <c r="D24" s="45">
        <v>1300000</v>
      </c>
      <c r="E24" s="45">
        <v>900000</v>
      </c>
      <c r="F24" s="45"/>
      <c r="G24" s="45">
        <v>400000</v>
      </c>
      <c r="H24" s="45"/>
      <c r="I24" s="45"/>
      <c r="J24" s="45"/>
      <c r="K24" s="45"/>
      <c r="L24" s="45"/>
      <c r="M24" s="45"/>
      <c r="N24" s="45"/>
    </row>
    <row r="25" ht="20.25" customHeight="1" spans="1:14">
      <c r="A25" s="43" t="str">
        <f>"      "&amp;"2022年度“兴玉英才支持计划”（对下）专项经费"</f>
        <v>      2022年度“兴玉英才支持计划”（对下）专项经费</v>
      </c>
      <c r="B25" s="63">
        <v>300000</v>
      </c>
      <c r="C25" s="45">
        <v>300000</v>
      </c>
      <c r="D25" s="45"/>
      <c r="E25" s="45">
        <v>100000</v>
      </c>
      <c r="F25" s="45">
        <v>100000</v>
      </c>
      <c r="G25" s="45">
        <v>100000</v>
      </c>
      <c r="H25" s="45"/>
      <c r="I25" s="45"/>
      <c r="J25" s="45"/>
      <c r="K25" s="45"/>
      <c r="L25" s="45"/>
      <c r="M25" s="45"/>
      <c r="N25" s="45"/>
    </row>
    <row r="26" ht="20.25" customHeight="1" spans="1:14">
      <c r="A26" s="69" t="s">
        <v>31</v>
      </c>
      <c r="B26" s="63">
        <v>47687106</v>
      </c>
      <c r="C26" s="45">
        <v>37931106</v>
      </c>
      <c r="D26" s="45">
        <v>9756000</v>
      </c>
      <c r="E26" s="45">
        <v>6179800</v>
      </c>
      <c r="F26" s="45">
        <v>5244250</v>
      </c>
      <c r="G26" s="45">
        <v>3618700</v>
      </c>
      <c r="H26" s="45">
        <v>7563600</v>
      </c>
      <c r="I26" s="45">
        <v>5781096</v>
      </c>
      <c r="J26" s="45">
        <v>3248300</v>
      </c>
      <c r="K26" s="45">
        <v>4144100</v>
      </c>
      <c r="L26" s="45">
        <v>6345660</v>
      </c>
      <c r="M26" s="45">
        <v>5561600</v>
      </c>
      <c r="N26" s="45"/>
    </row>
  </sheetData>
  <mergeCells count="6">
    <mergeCell ref="A1:N1"/>
    <mergeCell ref="A2:N2"/>
    <mergeCell ref="A3:I3"/>
    <mergeCell ref="B4:D4"/>
    <mergeCell ref="E4:N4"/>
    <mergeCell ref="A4:A5"/>
  </mergeCells>
  <pageMargins left="0.75" right="0.75" top="1" bottom="1" header="0.5" footer="0.5"/>
  <pageSetup paperSize="8" scale="6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85"/>
  <sheetViews>
    <sheetView showZeros="0" topLeftCell="A75" workbookViewId="0">
      <selection activeCell="A1" sqref="A1:J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975</v>
      </c>
      <c r="B1" s="30"/>
      <c r="C1" s="30"/>
      <c r="D1" s="30"/>
      <c r="E1" s="30"/>
      <c r="F1" s="30"/>
      <c r="G1" s="30"/>
      <c r="H1" s="30"/>
      <c r="I1" s="30"/>
      <c r="J1" s="49"/>
    </row>
    <row r="2" ht="28.5" customHeight="1" spans="1:10">
      <c r="A2" s="64" t="s">
        <v>976</v>
      </c>
      <c r="B2" s="65"/>
      <c r="C2" s="65"/>
      <c r="D2" s="65"/>
      <c r="E2" s="65"/>
      <c r="F2" s="66"/>
      <c r="G2" s="65"/>
      <c r="H2" s="66"/>
      <c r="I2" s="66"/>
      <c r="J2" s="65"/>
    </row>
    <row r="3" ht="15" customHeight="1" spans="1:1">
      <c r="A3" s="5" t="str">
        <f>"单位名称："&amp;"玉溪市教育体育局"</f>
        <v>单位名称：玉溪市教育体育局</v>
      </c>
    </row>
    <row r="4" ht="14.25" customHeight="1" spans="1:10">
      <c r="A4" s="67" t="s">
        <v>459</v>
      </c>
      <c r="B4" s="67" t="s">
        <v>460</v>
      </c>
      <c r="C4" s="67" t="s">
        <v>461</v>
      </c>
      <c r="D4" s="67" t="s">
        <v>462</v>
      </c>
      <c r="E4" s="67" t="s">
        <v>463</v>
      </c>
      <c r="F4" s="54" t="s">
        <v>464</v>
      </c>
      <c r="G4" s="67" t="s">
        <v>465</v>
      </c>
      <c r="H4" s="54" t="s">
        <v>466</v>
      </c>
      <c r="I4" s="54" t="s">
        <v>467</v>
      </c>
      <c r="J4" s="67" t="s">
        <v>468</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33.75" customHeight="1" spans="1:10">
      <c r="A7" s="26" t="s">
        <v>322</v>
      </c>
      <c r="B7" s="26" t="s">
        <v>496</v>
      </c>
      <c r="C7" s="26" t="s">
        <v>470</v>
      </c>
      <c r="D7" s="26" t="s">
        <v>471</v>
      </c>
      <c r="E7" s="26" t="s">
        <v>497</v>
      </c>
      <c r="F7" s="26" t="s">
        <v>473</v>
      </c>
      <c r="G7" s="43" t="s">
        <v>498</v>
      </c>
      <c r="H7" s="26" t="s">
        <v>475</v>
      </c>
      <c r="I7" s="26" t="s">
        <v>476</v>
      </c>
      <c r="J7" s="26" t="s">
        <v>499</v>
      </c>
    </row>
    <row r="8" ht="33.75" customHeight="1" spans="1:10">
      <c r="A8" s="26" t="s">
        <v>322</v>
      </c>
      <c r="B8" s="26" t="s">
        <v>496</v>
      </c>
      <c r="C8" s="26" t="s">
        <v>470</v>
      </c>
      <c r="D8" s="26" t="s">
        <v>478</v>
      </c>
      <c r="E8" s="26" t="s">
        <v>500</v>
      </c>
      <c r="F8" s="26" t="s">
        <v>473</v>
      </c>
      <c r="G8" s="43" t="s">
        <v>486</v>
      </c>
      <c r="H8" s="26" t="s">
        <v>481</v>
      </c>
      <c r="I8" s="26" t="s">
        <v>476</v>
      </c>
      <c r="J8" s="26" t="s">
        <v>501</v>
      </c>
    </row>
    <row r="9" ht="33.75" customHeight="1" spans="1:10">
      <c r="A9" s="26" t="s">
        <v>322</v>
      </c>
      <c r="B9" s="26" t="s">
        <v>496</v>
      </c>
      <c r="C9" s="26" t="s">
        <v>470</v>
      </c>
      <c r="D9" s="26" t="s">
        <v>478</v>
      </c>
      <c r="E9" s="26" t="s">
        <v>502</v>
      </c>
      <c r="F9" s="26" t="s">
        <v>489</v>
      </c>
      <c r="G9" s="43" t="s">
        <v>480</v>
      </c>
      <c r="H9" s="26" t="s">
        <v>481</v>
      </c>
      <c r="I9" s="26" t="s">
        <v>476</v>
      </c>
      <c r="J9" s="26" t="s">
        <v>503</v>
      </c>
    </row>
    <row r="10" ht="33.75" customHeight="1" spans="1:10">
      <c r="A10" s="26" t="s">
        <v>322</v>
      </c>
      <c r="B10" s="26" t="s">
        <v>496</v>
      </c>
      <c r="C10" s="26" t="s">
        <v>483</v>
      </c>
      <c r="D10" s="26" t="s">
        <v>484</v>
      </c>
      <c r="E10" s="26" t="s">
        <v>504</v>
      </c>
      <c r="F10" s="26" t="s">
        <v>473</v>
      </c>
      <c r="G10" s="43" t="s">
        <v>494</v>
      </c>
      <c r="H10" s="26" t="s">
        <v>481</v>
      </c>
      <c r="I10" s="26" t="s">
        <v>476</v>
      </c>
      <c r="J10" s="26" t="s">
        <v>505</v>
      </c>
    </row>
    <row r="11" ht="33.75" customHeight="1" spans="1:10">
      <c r="A11" s="26" t="s">
        <v>322</v>
      </c>
      <c r="B11" s="26" t="s">
        <v>496</v>
      </c>
      <c r="C11" s="26" t="s">
        <v>491</v>
      </c>
      <c r="D11" s="26" t="s">
        <v>492</v>
      </c>
      <c r="E11" s="26" t="s">
        <v>506</v>
      </c>
      <c r="F11" s="26" t="s">
        <v>473</v>
      </c>
      <c r="G11" s="43" t="s">
        <v>494</v>
      </c>
      <c r="H11" s="26" t="s">
        <v>481</v>
      </c>
      <c r="I11" s="26" t="s">
        <v>476</v>
      </c>
      <c r="J11" s="26" t="s">
        <v>507</v>
      </c>
    </row>
    <row r="12" ht="33.75" customHeight="1" spans="1:10">
      <c r="A12" s="26" t="s">
        <v>297</v>
      </c>
      <c r="B12" s="26" t="s">
        <v>561</v>
      </c>
      <c r="C12" s="26" t="s">
        <v>470</v>
      </c>
      <c r="D12" s="26" t="s">
        <v>471</v>
      </c>
      <c r="E12" s="26" t="s">
        <v>562</v>
      </c>
      <c r="F12" s="26" t="s">
        <v>489</v>
      </c>
      <c r="G12" s="43" t="s">
        <v>53</v>
      </c>
      <c r="H12" s="26" t="s">
        <v>552</v>
      </c>
      <c r="I12" s="26" t="s">
        <v>476</v>
      </c>
      <c r="J12" s="26" t="s">
        <v>563</v>
      </c>
    </row>
    <row r="13" ht="33.75" customHeight="1" spans="1:10">
      <c r="A13" s="26" t="s">
        <v>297</v>
      </c>
      <c r="B13" s="26" t="s">
        <v>561</v>
      </c>
      <c r="C13" s="26" t="s">
        <v>470</v>
      </c>
      <c r="D13" s="26" t="s">
        <v>471</v>
      </c>
      <c r="E13" s="26" t="s">
        <v>564</v>
      </c>
      <c r="F13" s="26" t="s">
        <v>473</v>
      </c>
      <c r="G13" s="43" t="s">
        <v>46</v>
      </c>
      <c r="H13" s="26" t="s">
        <v>475</v>
      </c>
      <c r="I13" s="26" t="s">
        <v>476</v>
      </c>
      <c r="J13" s="26" t="s">
        <v>565</v>
      </c>
    </row>
    <row r="14" ht="33.75" customHeight="1" spans="1:10">
      <c r="A14" s="26" t="s">
        <v>297</v>
      </c>
      <c r="B14" s="26" t="s">
        <v>561</v>
      </c>
      <c r="C14" s="26" t="s">
        <v>470</v>
      </c>
      <c r="D14" s="26" t="s">
        <v>478</v>
      </c>
      <c r="E14" s="26" t="s">
        <v>566</v>
      </c>
      <c r="F14" s="26" t="s">
        <v>473</v>
      </c>
      <c r="G14" s="43" t="s">
        <v>480</v>
      </c>
      <c r="H14" s="26" t="s">
        <v>481</v>
      </c>
      <c r="I14" s="26" t="s">
        <v>476</v>
      </c>
      <c r="J14" s="26" t="s">
        <v>567</v>
      </c>
    </row>
    <row r="15" ht="33.75" customHeight="1" spans="1:10">
      <c r="A15" s="26" t="s">
        <v>297</v>
      </c>
      <c r="B15" s="26" t="s">
        <v>561</v>
      </c>
      <c r="C15" s="26" t="s">
        <v>483</v>
      </c>
      <c r="D15" s="26" t="s">
        <v>484</v>
      </c>
      <c r="E15" s="26" t="s">
        <v>568</v>
      </c>
      <c r="F15" s="26" t="s">
        <v>473</v>
      </c>
      <c r="G15" s="43" t="s">
        <v>569</v>
      </c>
      <c r="H15" s="26" t="s">
        <v>481</v>
      </c>
      <c r="I15" s="26" t="s">
        <v>516</v>
      </c>
      <c r="J15" s="26" t="s">
        <v>570</v>
      </c>
    </row>
    <row r="16" ht="33.75" customHeight="1" spans="1:10">
      <c r="A16" s="26" t="s">
        <v>297</v>
      </c>
      <c r="B16" s="26" t="s">
        <v>561</v>
      </c>
      <c r="C16" s="26" t="s">
        <v>483</v>
      </c>
      <c r="D16" s="26" t="s">
        <v>571</v>
      </c>
      <c r="E16" s="26" t="s">
        <v>572</v>
      </c>
      <c r="F16" s="26" t="s">
        <v>473</v>
      </c>
      <c r="G16" s="43" t="s">
        <v>46</v>
      </c>
      <c r="H16" s="26" t="s">
        <v>475</v>
      </c>
      <c r="I16" s="26" t="s">
        <v>476</v>
      </c>
      <c r="J16" s="26" t="s">
        <v>573</v>
      </c>
    </row>
    <row r="17" ht="90" customHeight="1" spans="1:10">
      <c r="A17" s="26" t="s">
        <v>297</v>
      </c>
      <c r="B17" s="26" t="s">
        <v>561</v>
      </c>
      <c r="C17" s="26" t="s">
        <v>491</v>
      </c>
      <c r="D17" s="26" t="s">
        <v>492</v>
      </c>
      <c r="E17" s="26" t="s">
        <v>574</v>
      </c>
      <c r="F17" s="26" t="s">
        <v>473</v>
      </c>
      <c r="G17" s="43" t="s">
        <v>486</v>
      </c>
      <c r="H17" s="26" t="s">
        <v>481</v>
      </c>
      <c r="I17" s="26" t="s">
        <v>476</v>
      </c>
      <c r="J17" s="26" t="s">
        <v>575</v>
      </c>
    </row>
    <row r="18" ht="33.75" customHeight="1" spans="1:10">
      <c r="A18" s="26" t="s">
        <v>327</v>
      </c>
      <c r="B18" s="26" t="s">
        <v>632</v>
      </c>
      <c r="C18" s="26" t="s">
        <v>470</v>
      </c>
      <c r="D18" s="26" t="s">
        <v>471</v>
      </c>
      <c r="E18" s="26" t="s">
        <v>633</v>
      </c>
      <c r="F18" s="26" t="s">
        <v>473</v>
      </c>
      <c r="G18" s="43" t="s">
        <v>634</v>
      </c>
      <c r="H18" s="26" t="s">
        <v>475</v>
      </c>
      <c r="I18" s="26" t="s">
        <v>476</v>
      </c>
      <c r="J18" s="26" t="s">
        <v>635</v>
      </c>
    </row>
    <row r="19" ht="33.75" customHeight="1" spans="1:10">
      <c r="A19" s="26" t="s">
        <v>327</v>
      </c>
      <c r="B19" s="26" t="s">
        <v>632</v>
      </c>
      <c r="C19" s="26" t="s">
        <v>470</v>
      </c>
      <c r="D19" s="26" t="s">
        <v>471</v>
      </c>
      <c r="E19" s="26" t="s">
        <v>537</v>
      </c>
      <c r="F19" s="26" t="s">
        <v>473</v>
      </c>
      <c r="G19" s="43" t="s">
        <v>46</v>
      </c>
      <c r="H19" s="26" t="s">
        <v>521</v>
      </c>
      <c r="I19" s="26" t="s">
        <v>476</v>
      </c>
      <c r="J19" s="26" t="s">
        <v>538</v>
      </c>
    </row>
    <row r="20" ht="33.75" customHeight="1" spans="1:10">
      <c r="A20" s="26" t="s">
        <v>327</v>
      </c>
      <c r="B20" s="26" t="s">
        <v>632</v>
      </c>
      <c r="C20" s="26" t="s">
        <v>470</v>
      </c>
      <c r="D20" s="26" t="s">
        <v>478</v>
      </c>
      <c r="E20" s="26" t="s">
        <v>479</v>
      </c>
      <c r="F20" s="26" t="s">
        <v>489</v>
      </c>
      <c r="G20" s="43" t="s">
        <v>480</v>
      </c>
      <c r="H20" s="26" t="s">
        <v>481</v>
      </c>
      <c r="I20" s="26" t="s">
        <v>476</v>
      </c>
      <c r="J20" s="26" t="s">
        <v>636</v>
      </c>
    </row>
    <row r="21" ht="33.75" customHeight="1" spans="1:10">
      <c r="A21" s="26" t="s">
        <v>327</v>
      </c>
      <c r="B21" s="26" t="s">
        <v>632</v>
      </c>
      <c r="C21" s="26" t="s">
        <v>483</v>
      </c>
      <c r="D21" s="26" t="s">
        <v>484</v>
      </c>
      <c r="E21" s="26" t="s">
        <v>485</v>
      </c>
      <c r="F21" s="26" t="s">
        <v>473</v>
      </c>
      <c r="G21" s="43" t="s">
        <v>540</v>
      </c>
      <c r="H21" s="26" t="s">
        <v>481</v>
      </c>
      <c r="I21" s="26" t="s">
        <v>476</v>
      </c>
      <c r="J21" s="26" t="s">
        <v>544</v>
      </c>
    </row>
    <row r="22" ht="33.75" customHeight="1" spans="1:10">
      <c r="A22" s="26" t="s">
        <v>327</v>
      </c>
      <c r="B22" s="26" t="s">
        <v>632</v>
      </c>
      <c r="C22" s="26" t="s">
        <v>491</v>
      </c>
      <c r="D22" s="26" t="s">
        <v>492</v>
      </c>
      <c r="E22" s="26" t="s">
        <v>506</v>
      </c>
      <c r="F22" s="26" t="s">
        <v>473</v>
      </c>
      <c r="G22" s="43" t="s">
        <v>511</v>
      </c>
      <c r="H22" s="26" t="s">
        <v>481</v>
      </c>
      <c r="I22" s="26" t="s">
        <v>476</v>
      </c>
      <c r="J22" s="26" t="s">
        <v>637</v>
      </c>
    </row>
    <row r="23" ht="33.75" customHeight="1" spans="1:10">
      <c r="A23" s="26" t="s">
        <v>327</v>
      </c>
      <c r="B23" s="26" t="s">
        <v>632</v>
      </c>
      <c r="C23" s="26" t="s">
        <v>491</v>
      </c>
      <c r="D23" s="26" t="s">
        <v>492</v>
      </c>
      <c r="E23" s="26" t="s">
        <v>638</v>
      </c>
      <c r="F23" s="26" t="s">
        <v>473</v>
      </c>
      <c r="G23" s="43" t="s">
        <v>511</v>
      </c>
      <c r="H23" s="26" t="s">
        <v>481</v>
      </c>
      <c r="I23" s="26" t="s">
        <v>476</v>
      </c>
      <c r="J23" s="26" t="s">
        <v>639</v>
      </c>
    </row>
    <row r="24" ht="33.75" customHeight="1" spans="1:10">
      <c r="A24" s="26" t="s">
        <v>309</v>
      </c>
      <c r="B24" s="26" t="s">
        <v>640</v>
      </c>
      <c r="C24" s="26" t="s">
        <v>470</v>
      </c>
      <c r="D24" s="26" t="s">
        <v>471</v>
      </c>
      <c r="E24" s="26" t="s">
        <v>641</v>
      </c>
      <c r="F24" s="26" t="s">
        <v>473</v>
      </c>
      <c r="G24" s="43" t="s">
        <v>642</v>
      </c>
      <c r="H24" s="26" t="s">
        <v>475</v>
      </c>
      <c r="I24" s="26" t="s">
        <v>476</v>
      </c>
      <c r="J24" s="26" t="s">
        <v>643</v>
      </c>
    </row>
    <row r="25" ht="33.75" customHeight="1" spans="1:10">
      <c r="A25" s="26" t="s">
        <v>309</v>
      </c>
      <c r="B25" s="26" t="s">
        <v>640</v>
      </c>
      <c r="C25" s="26" t="s">
        <v>470</v>
      </c>
      <c r="D25" s="26" t="s">
        <v>478</v>
      </c>
      <c r="E25" s="26" t="s">
        <v>644</v>
      </c>
      <c r="F25" s="26" t="s">
        <v>489</v>
      </c>
      <c r="G25" s="43" t="s">
        <v>480</v>
      </c>
      <c r="H25" s="26" t="s">
        <v>481</v>
      </c>
      <c r="I25" s="26" t="s">
        <v>476</v>
      </c>
      <c r="J25" s="26" t="s">
        <v>567</v>
      </c>
    </row>
    <row r="26" ht="33.75" customHeight="1" spans="1:10">
      <c r="A26" s="26" t="s">
        <v>309</v>
      </c>
      <c r="B26" s="26" t="s">
        <v>640</v>
      </c>
      <c r="C26" s="26" t="s">
        <v>483</v>
      </c>
      <c r="D26" s="26" t="s">
        <v>484</v>
      </c>
      <c r="E26" s="26" t="s">
        <v>645</v>
      </c>
      <c r="F26" s="26" t="s">
        <v>473</v>
      </c>
      <c r="G26" s="43" t="s">
        <v>486</v>
      </c>
      <c r="H26" s="26" t="s">
        <v>481</v>
      </c>
      <c r="I26" s="26" t="s">
        <v>476</v>
      </c>
      <c r="J26" s="26" t="s">
        <v>646</v>
      </c>
    </row>
    <row r="27" ht="33.75" customHeight="1" spans="1:10">
      <c r="A27" s="26" t="s">
        <v>309</v>
      </c>
      <c r="B27" s="26" t="s">
        <v>640</v>
      </c>
      <c r="C27" s="26" t="s">
        <v>483</v>
      </c>
      <c r="D27" s="26" t="s">
        <v>484</v>
      </c>
      <c r="E27" s="26" t="s">
        <v>647</v>
      </c>
      <c r="F27" s="26" t="s">
        <v>473</v>
      </c>
      <c r="G27" s="43" t="s">
        <v>480</v>
      </c>
      <c r="H27" s="26" t="s">
        <v>481</v>
      </c>
      <c r="I27" s="26" t="s">
        <v>476</v>
      </c>
      <c r="J27" s="26" t="s">
        <v>648</v>
      </c>
    </row>
    <row r="28" ht="33.75" customHeight="1" spans="1:10">
      <c r="A28" s="26" t="s">
        <v>309</v>
      </c>
      <c r="B28" s="26" t="s">
        <v>640</v>
      </c>
      <c r="C28" s="26" t="s">
        <v>491</v>
      </c>
      <c r="D28" s="26" t="s">
        <v>492</v>
      </c>
      <c r="E28" s="26" t="s">
        <v>649</v>
      </c>
      <c r="F28" s="26" t="s">
        <v>473</v>
      </c>
      <c r="G28" s="43" t="s">
        <v>486</v>
      </c>
      <c r="H28" s="26" t="s">
        <v>481</v>
      </c>
      <c r="I28" s="26" t="s">
        <v>476</v>
      </c>
      <c r="J28" s="26" t="s">
        <v>650</v>
      </c>
    </row>
    <row r="29" ht="33.75" customHeight="1" spans="1:10">
      <c r="A29" s="26" t="s">
        <v>317</v>
      </c>
      <c r="B29" s="26" t="s">
        <v>678</v>
      </c>
      <c r="C29" s="26" t="s">
        <v>470</v>
      </c>
      <c r="D29" s="26" t="s">
        <v>471</v>
      </c>
      <c r="E29" s="26" t="s">
        <v>633</v>
      </c>
      <c r="F29" s="26" t="s">
        <v>473</v>
      </c>
      <c r="G29" s="43" t="s">
        <v>679</v>
      </c>
      <c r="H29" s="26" t="s">
        <v>475</v>
      </c>
      <c r="I29" s="26" t="s">
        <v>476</v>
      </c>
      <c r="J29" s="26" t="s">
        <v>680</v>
      </c>
    </row>
    <row r="30" ht="33.75" customHeight="1" spans="1:10">
      <c r="A30" s="26" t="s">
        <v>317</v>
      </c>
      <c r="B30" s="26" t="s">
        <v>678</v>
      </c>
      <c r="C30" s="26" t="s">
        <v>470</v>
      </c>
      <c r="D30" s="26" t="s">
        <v>478</v>
      </c>
      <c r="E30" s="26" t="s">
        <v>479</v>
      </c>
      <c r="F30" s="26" t="s">
        <v>489</v>
      </c>
      <c r="G30" s="43" t="s">
        <v>480</v>
      </c>
      <c r="H30" s="26" t="s">
        <v>481</v>
      </c>
      <c r="I30" s="26" t="s">
        <v>476</v>
      </c>
      <c r="J30" s="26" t="s">
        <v>681</v>
      </c>
    </row>
    <row r="31" ht="33.75" customHeight="1" spans="1:10">
      <c r="A31" s="26" t="s">
        <v>317</v>
      </c>
      <c r="B31" s="26" t="s">
        <v>678</v>
      </c>
      <c r="C31" s="26" t="s">
        <v>483</v>
      </c>
      <c r="D31" s="26" t="s">
        <v>484</v>
      </c>
      <c r="E31" s="26" t="s">
        <v>682</v>
      </c>
      <c r="F31" s="26" t="s">
        <v>489</v>
      </c>
      <c r="G31" s="43" t="s">
        <v>480</v>
      </c>
      <c r="H31" s="26" t="s">
        <v>481</v>
      </c>
      <c r="I31" s="26" t="s">
        <v>516</v>
      </c>
      <c r="J31" s="26" t="s">
        <v>683</v>
      </c>
    </row>
    <row r="32" ht="33.75" customHeight="1" spans="1:10">
      <c r="A32" s="26" t="s">
        <v>317</v>
      </c>
      <c r="B32" s="26" t="s">
        <v>678</v>
      </c>
      <c r="C32" s="26" t="s">
        <v>483</v>
      </c>
      <c r="D32" s="26" t="s">
        <v>484</v>
      </c>
      <c r="E32" s="26" t="s">
        <v>684</v>
      </c>
      <c r="F32" s="26" t="s">
        <v>473</v>
      </c>
      <c r="G32" s="43" t="s">
        <v>480</v>
      </c>
      <c r="H32" s="26" t="s">
        <v>481</v>
      </c>
      <c r="I32" s="26" t="s">
        <v>476</v>
      </c>
      <c r="J32" s="26" t="s">
        <v>558</v>
      </c>
    </row>
    <row r="33" ht="68" customHeight="1" spans="1:10">
      <c r="A33" s="26" t="s">
        <v>317</v>
      </c>
      <c r="B33" s="26" t="s">
        <v>678</v>
      </c>
      <c r="C33" s="26" t="s">
        <v>491</v>
      </c>
      <c r="D33" s="26" t="s">
        <v>492</v>
      </c>
      <c r="E33" s="26" t="s">
        <v>638</v>
      </c>
      <c r="F33" s="26" t="s">
        <v>489</v>
      </c>
      <c r="G33" s="43" t="s">
        <v>494</v>
      </c>
      <c r="H33" s="26" t="s">
        <v>481</v>
      </c>
      <c r="I33" s="26" t="s">
        <v>516</v>
      </c>
      <c r="J33" s="26" t="s">
        <v>685</v>
      </c>
    </row>
    <row r="34" ht="33.75" customHeight="1" spans="1:10">
      <c r="A34" s="26" t="s">
        <v>286</v>
      </c>
      <c r="B34" s="26" t="s">
        <v>686</v>
      </c>
      <c r="C34" s="26" t="s">
        <v>470</v>
      </c>
      <c r="D34" s="26" t="s">
        <v>471</v>
      </c>
      <c r="E34" s="26" t="s">
        <v>687</v>
      </c>
      <c r="F34" s="26" t="s">
        <v>473</v>
      </c>
      <c r="G34" s="43" t="s">
        <v>172</v>
      </c>
      <c r="H34" s="26" t="s">
        <v>475</v>
      </c>
      <c r="I34" s="26" t="s">
        <v>476</v>
      </c>
      <c r="J34" s="26" t="s">
        <v>688</v>
      </c>
    </row>
    <row r="35" ht="33.75" customHeight="1" spans="1:10">
      <c r="A35" s="26" t="s">
        <v>286</v>
      </c>
      <c r="B35" s="26" t="s">
        <v>686</v>
      </c>
      <c r="C35" s="26" t="s">
        <v>470</v>
      </c>
      <c r="D35" s="26" t="s">
        <v>478</v>
      </c>
      <c r="E35" s="26" t="s">
        <v>479</v>
      </c>
      <c r="F35" s="26" t="s">
        <v>489</v>
      </c>
      <c r="G35" s="43" t="s">
        <v>480</v>
      </c>
      <c r="H35" s="26" t="s">
        <v>481</v>
      </c>
      <c r="I35" s="26" t="s">
        <v>476</v>
      </c>
      <c r="J35" s="26" t="s">
        <v>681</v>
      </c>
    </row>
    <row r="36" ht="33.75" customHeight="1" spans="1:10">
      <c r="A36" s="26" t="s">
        <v>286</v>
      </c>
      <c r="B36" s="26" t="s">
        <v>686</v>
      </c>
      <c r="C36" s="26" t="s">
        <v>470</v>
      </c>
      <c r="D36" s="26" t="s">
        <v>529</v>
      </c>
      <c r="E36" s="26" t="s">
        <v>689</v>
      </c>
      <c r="F36" s="26" t="s">
        <v>489</v>
      </c>
      <c r="G36" s="43" t="s">
        <v>480</v>
      </c>
      <c r="H36" s="26" t="s">
        <v>481</v>
      </c>
      <c r="I36" s="26" t="s">
        <v>476</v>
      </c>
      <c r="J36" s="26" t="s">
        <v>690</v>
      </c>
    </row>
    <row r="37" ht="33.75" customHeight="1" spans="1:10">
      <c r="A37" s="26" t="s">
        <v>286</v>
      </c>
      <c r="B37" s="26" t="s">
        <v>686</v>
      </c>
      <c r="C37" s="26" t="s">
        <v>483</v>
      </c>
      <c r="D37" s="26" t="s">
        <v>484</v>
      </c>
      <c r="E37" s="26" t="s">
        <v>691</v>
      </c>
      <c r="F37" s="26" t="s">
        <v>473</v>
      </c>
      <c r="G37" s="43" t="s">
        <v>486</v>
      </c>
      <c r="H37" s="26" t="s">
        <v>481</v>
      </c>
      <c r="I37" s="26" t="s">
        <v>476</v>
      </c>
      <c r="J37" s="26" t="s">
        <v>692</v>
      </c>
    </row>
    <row r="38" ht="88" customHeight="1" spans="1:10">
      <c r="A38" s="26" t="s">
        <v>286</v>
      </c>
      <c r="B38" s="26" t="s">
        <v>686</v>
      </c>
      <c r="C38" s="26" t="s">
        <v>491</v>
      </c>
      <c r="D38" s="26" t="s">
        <v>492</v>
      </c>
      <c r="E38" s="26" t="s">
        <v>693</v>
      </c>
      <c r="F38" s="26" t="s">
        <v>473</v>
      </c>
      <c r="G38" s="43" t="s">
        <v>486</v>
      </c>
      <c r="H38" s="26" t="s">
        <v>481</v>
      </c>
      <c r="I38" s="26" t="s">
        <v>476</v>
      </c>
      <c r="J38" s="26" t="s">
        <v>694</v>
      </c>
    </row>
    <row r="39" ht="33.75" customHeight="1" spans="1:10">
      <c r="A39" s="26" t="s">
        <v>342</v>
      </c>
      <c r="B39" s="26" t="s">
        <v>695</v>
      </c>
      <c r="C39" s="26" t="s">
        <v>470</v>
      </c>
      <c r="D39" s="26" t="s">
        <v>471</v>
      </c>
      <c r="E39" s="26" t="s">
        <v>698</v>
      </c>
      <c r="F39" s="26" t="s">
        <v>473</v>
      </c>
      <c r="G39" s="43" t="s">
        <v>48</v>
      </c>
      <c r="H39" s="26" t="s">
        <v>552</v>
      </c>
      <c r="I39" s="26" t="s">
        <v>476</v>
      </c>
      <c r="J39" s="26" t="s">
        <v>709</v>
      </c>
    </row>
    <row r="40" ht="33.75" customHeight="1" spans="1:10">
      <c r="A40" s="26" t="s">
        <v>342</v>
      </c>
      <c r="B40" s="26" t="s">
        <v>695</v>
      </c>
      <c r="C40" s="26" t="s">
        <v>470</v>
      </c>
      <c r="D40" s="26" t="s">
        <v>471</v>
      </c>
      <c r="E40" s="26" t="s">
        <v>696</v>
      </c>
      <c r="F40" s="26" t="s">
        <v>473</v>
      </c>
      <c r="G40" s="43" t="s">
        <v>48</v>
      </c>
      <c r="H40" s="26" t="s">
        <v>475</v>
      </c>
      <c r="I40" s="26" t="s">
        <v>476</v>
      </c>
      <c r="J40" s="26" t="s">
        <v>710</v>
      </c>
    </row>
    <row r="41" ht="33.75" customHeight="1" spans="1:10">
      <c r="A41" s="26" t="s">
        <v>342</v>
      </c>
      <c r="B41" s="26" t="s">
        <v>695</v>
      </c>
      <c r="C41" s="26" t="s">
        <v>470</v>
      </c>
      <c r="D41" s="26" t="s">
        <v>471</v>
      </c>
      <c r="E41" s="26" t="s">
        <v>711</v>
      </c>
      <c r="F41" s="26" t="s">
        <v>473</v>
      </c>
      <c r="G41" s="43" t="s">
        <v>47</v>
      </c>
      <c r="H41" s="26" t="s">
        <v>475</v>
      </c>
      <c r="I41" s="26" t="s">
        <v>476</v>
      </c>
      <c r="J41" s="26" t="s">
        <v>712</v>
      </c>
    </row>
    <row r="42" ht="33.75" customHeight="1" spans="1:10">
      <c r="A42" s="26" t="s">
        <v>342</v>
      </c>
      <c r="B42" s="26" t="s">
        <v>695</v>
      </c>
      <c r="C42" s="26" t="s">
        <v>470</v>
      </c>
      <c r="D42" s="26" t="s">
        <v>478</v>
      </c>
      <c r="E42" s="26" t="s">
        <v>700</v>
      </c>
      <c r="F42" s="26" t="s">
        <v>473</v>
      </c>
      <c r="G42" s="43" t="s">
        <v>540</v>
      </c>
      <c r="H42" s="26" t="s">
        <v>481</v>
      </c>
      <c r="I42" s="26" t="s">
        <v>476</v>
      </c>
      <c r="J42" s="26" t="s">
        <v>713</v>
      </c>
    </row>
    <row r="43" ht="33.75" customHeight="1" spans="1:10">
      <c r="A43" s="26" t="s">
        <v>342</v>
      </c>
      <c r="B43" s="26" t="s">
        <v>695</v>
      </c>
      <c r="C43" s="26" t="s">
        <v>483</v>
      </c>
      <c r="D43" s="26" t="s">
        <v>705</v>
      </c>
      <c r="E43" s="26" t="s">
        <v>706</v>
      </c>
      <c r="F43" s="26" t="s">
        <v>489</v>
      </c>
      <c r="G43" s="43" t="s">
        <v>480</v>
      </c>
      <c r="H43" s="26" t="s">
        <v>481</v>
      </c>
      <c r="I43" s="26" t="s">
        <v>476</v>
      </c>
      <c r="J43" s="26" t="s">
        <v>714</v>
      </c>
    </row>
    <row r="44" ht="33.75" customHeight="1" spans="1:10">
      <c r="A44" s="26" t="s">
        <v>342</v>
      </c>
      <c r="B44" s="26" t="s">
        <v>695</v>
      </c>
      <c r="C44" s="26" t="s">
        <v>483</v>
      </c>
      <c r="D44" s="26" t="s">
        <v>484</v>
      </c>
      <c r="E44" s="26" t="s">
        <v>715</v>
      </c>
      <c r="F44" s="26" t="s">
        <v>473</v>
      </c>
      <c r="G44" s="43" t="s">
        <v>486</v>
      </c>
      <c r="H44" s="26" t="s">
        <v>481</v>
      </c>
      <c r="I44" s="26" t="s">
        <v>476</v>
      </c>
      <c r="J44" s="26" t="s">
        <v>716</v>
      </c>
    </row>
    <row r="45" ht="33.75" customHeight="1" spans="1:10">
      <c r="A45" s="26" t="s">
        <v>342</v>
      </c>
      <c r="B45" s="26" t="s">
        <v>695</v>
      </c>
      <c r="C45" s="26" t="s">
        <v>491</v>
      </c>
      <c r="D45" s="26" t="s">
        <v>492</v>
      </c>
      <c r="E45" s="26" t="s">
        <v>717</v>
      </c>
      <c r="F45" s="26" t="s">
        <v>473</v>
      </c>
      <c r="G45" s="43" t="s">
        <v>486</v>
      </c>
      <c r="H45" s="26" t="s">
        <v>481</v>
      </c>
      <c r="I45" s="26" t="s">
        <v>476</v>
      </c>
      <c r="J45" s="26" t="s">
        <v>708</v>
      </c>
    </row>
    <row r="46" ht="33.75" customHeight="1" spans="1:10">
      <c r="A46" s="26" t="s">
        <v>378</v>
      </c>
      <c r="B46" s="26" t="s">
        <v>741</v>
      </c>
      <c r="C46" s="26" t="s">
        <v>470</v>
      </c>
      <c r="D46" s="26" t="s">
        <v>471</v>
      </c>
      <c r="E46" s="26" t="s">
        <v>742</v>
      </c>
      <c r="F46" s="26" t="s">
        <v>473</v>
      </c>
      <c r="G46" s="43" t="s">
        <v>53</v>
      </c>
      <c r="H46" s="26" t="s">
        <v>743</v>
      </c>
      <c r="I46" s="26" t="s">
        <v>476</v>
      </c>
      <c r="J46" s="26" t="s">
        <v>744</v>
      </c>
    </row>
    <row r="47" ht="33.75" customHeight="1" spans="1:10">
      <c r="A47" s="26" t="s">
        <v>378</v>
      </c>
      <c r="B47" s="26" t="s">
        <v>741</v>
      </c>
      <c r="C47" s="26" t="s">
        <v>470</v>
      </c>
      <c r="D47" s="26" t="s">
        <v>478</v>
      </c>
      <c r="E47" s="26" t="s">
        <v>745</v>
      </c>
      <c r="F47" s="26" t="s">
        <v>473</v>
      </c>
      <c r="G47" s="43" t="s">
        <v>480</v>
      </c>
      <c r="H47" s="26" t="s">
        <v>481</v>
      </c>
      <c r="I47" s="26" t="s">
        <v>476</v>
      </c>
      <c r="J47" s="26" t="s">
        <v>746</v>
      </c>
    </row>
    <row r="48" ht="33.75" customHeight="1" spans="1:10">
      <c r="A48" s="26" t="s">
        <v>378</v>
      </c>
      <c r="B48" s="26" t="s">
        <v>741</v>
      </c>
      <c r="C48" s="26" t="s">
        <v>470</v>
      </c>
      <c r="D48" s="26" t="s">
        <v>529</v>
      </c>
      <c r="E48" s="26" t="s">
        <v>747</v>
      </c>
      <c r="F48" s="26" t="s">
        <v>726</v>
      </c>
      <c r="G48" s="43" t="s">
        <v>748</v>
      </c>
      <c r="H48" s="26" t="s">
        <v>749</v>
      </c>
      <c r="I48" s="26" t="s">
        <v>476</v>
      </c>
      <c r="J48" s="26" t="s">
        <v>750</v>
      </c>
    </row>
    <row r="49" ht="33.75" customHeight="1" spans="1:10">
      <c r="A49" s="26" t="s">
        <v>378</v>
      </c>
      <c r="B49" s="26" t="s">
        <v>741</v>
      </c>
      <c r="C49" s="26" t="s">
        <v>483</v>
      </c>
      <c r="D49" s="26" t="s">
        <v>484</v>
      </c>
      <c r="E49" s="26" t="s">
        <v>751</v>
      </c>
      <c r="F49" s="26" t="s">
        <v>473</v>
      </c>
      <c r="G49" s="43" t="s">
        <v>614</v>
      </c>
      <c r="H49" s="26" t="s">
        <v>481</v>
      </c>
      <c r="I49" s="26" t="s">
        <v>516</v>
      </c>
      <c r="J49" s="26" t="s">
        <v>752</v>
      </c>
    </row>
    <row r="50" ht="33.75" customHeight="1" spans="1:10">
      <c r="A50" s="26" t="s">
        <v>378</v>
      </c>
      <c r="B50" s="26" t="s">
        <v>741</v>
      </c>
      <c r="C50" s="26" t="s">
        <v>491</v>
      </c>
      <c r="D50" s="26" t="s">
        <v>492</v>
      </c>
      <c r="E50" s="26" t="s">
        <v>753</v>
      </c>
      <c r="F50" s="26" t="s">
        <v>473</v>
      </c>
      <c r="G50" s="43" t="s">
        <v>486</v>
      </c>
      <c r="H50" s="26" t="s">
        <v>481</v>
      </c>
      <c r="I50" s="26" t="s">
        <v>476</v>
      </c>
      <c r="J50" s="26" t="s">
        <v>754</v>
      </c>
    </row>
    <row r="51" ht="33.75" customHeight="1" spans="1:10">
      <c r="A51" s="26" t="s">
        <v>319</v>
      </c>
      <c r="B51" s="26" t="s">
        <v>755</v>
      </c>
      <c r="C51" s="26" t="s">
        <v>470</v>
      </c>
      <c r="D51" s="26" t="s">
        <v>471</v>
      </c>
      <c r="E51" s="26" t="s">
        <v>756</v>
      </c>
      <c r="F51" s="26" t="s">
        <v>473</v>
      </c>
      <c r="G51" s="43" t="s">
        <v>586</v>
      </c>
      <c r="H51" s="26" t="s">
        <v>475</v>
      </c>
      <c r="I51" s="26" t="s">
        <v>476</v>
      </c>
      <c r="J51" s="26" t="s">
        <v>757</v>
      </c>
    </row>
    <row r="52" ht="33.75" customHeight="1" spans="1:10">
      <c r="A52" s="26" t="s">
        <v>319</v>
      </c>
      <c r="B52" s="26" t="s">
        <v>755</v>
      </c>
      <c r="C52" s="26" t="s">
        <v>470</v>
      </c>
      <c r="D52" s="26" t="s">
        <v>478</v>
      </c>
      <c r="E52" s="26" t="s">
        <v>479</v>
      </c>
      <c r="F52" s="26" t="s">
        <v>489</v>
      </c>
      <c r="G52" s="43" t="s">
        <v>480</v>
      </c>
      <c r="H52" s="26" t="s">
        <v>481</v>
      </c>
      <c r="I52" s="26" t="s">
        <v>476</v>
      </c>
      <c r="J52" s="26" t="s">
        <v>681</v>
      </c>
    </row>
    <row r="53" ht="33.75" customHeight="1" spans="1:10">
      <c r="A53" s="26" t="s">
        <v>319</v>
      </c>
      <c r="B53" s="26" t="s">
        <v>755</v>
      </c>
      <c r="C53" s="26" t="s">
        <v>470</v>
      </c>
      <c r="D53" s="26" t="s">
        <v>529</v>
      </c>
      <c r="E53" s="26" t="s">
        <v>758</v>
      </c>
      <c r="F53" s="26" t="s">
        <v>489</v>
      </c>
      <c r="G53" s="43" t="s">
        <v>480</v>
      </c>
      <c r="H53" s="26" t="s">
        <v>481</v>
      </c>
      <c r="I53" s="26" t="s">
        <v>476</v>
      </c>
      <c r="J53" s="26" t="s">
        <v>759</v>
      </c>
    </row>
    <row r="54" ht="33.75" customHeight="1" spans="1:10">
      <c r="A54" s="26" t="s">
        <v>319</v>
      </c>
      <c r="B54" s="26" t="s">
        <v>755</v>
      </c>
      <c r="C54" s="26" t="s">
        <v>483</v>
      </c>
      <c r="D54" s="26" t="s">
        <v>484</v>
      </c>
      <c r="E54" s="26" t="s">
        <v>760</v>
      </c>
      <c r="F54" s="26" t="s">
        <v>489</v>
      </c>
      <c r="G54" s="43" t="s">
        <v>511</v>
      </c>
      <c r="H54" s="26" t="s">
        <v>481</v>
      </c>
      <c r="I54" s="26" t="s">
        <v>476</v>
      </c>
      <c r="J54" s="26" t="s">
        <v>761</v>
      </c>
    </row>
    <row r="55" ht="73" customHeight="1" spans="1:10">
      <c r="A55" s="26" t="s">
        <v>319</v>
      </c>
      <c r="B55" s="26" t="s">
        <v>755</v>
      </c>
      <c r="C55" s="26" t="s">
        <v>491</v>
      </c>
      <c r="D55" s="26" t="s">
        <v>492</v>
      </c>
      <c r="E55" s="26" t="s">
        <v>638</v>
      </c>
      <c r="F55" s="26" t="s">
        <v>473</v>
      </c>
      <c r="G55" s="43" t="s">
        <v>486</v>
      </c>
      <c r="H55" s="26" t="s">
        <v>481</v>
      </c>
      <c r="I55" s="26" t="s">
        <v>476</v>
      </c>
      <c r="J55" s="26" t="s">
        <v>762</v>
      </c>
    </row>
    <row r="56" ht="33.75" customHeight="1" spans="1:10">
      <c r="A56" s="26" t="s">
        <v>361</v>
      </c>
      <c r="B56" s="26" t="s">
        <v>771</v>
      </c>
      <c r="C56" s="26" t="s">
        <v>470</v>
      </c>
      <c r="D56" s="26" t="s">
        <v>471</v>
      </c>
      <c r="E56" s="26" t="s">
        <v>772</v>
      </c>
      <c r="F56" s="26" t="s">
        <v>473</v>
      </c>
      <c r="G56" s="43" t="s">
        <v>54</v>
      </c>
      <c r="H56" s="26" t="s">
        <v>521</v>
      </c>
      <c r="I56" s="26" t="s">
        <v>476</v>
      </c>
      <c r="J56" s="26" t="s">
        <v>773</v>
      </c>
    </row>
    <row r="57" ht="33.75" customHeight="1" spans="1:10">
      <c r="A57" s="26" t="s">
        <v>361</v>
      </c>
      <c r="B57" s="26" t="s">
        <v>771</v>
      </c>
      <c r="C57" s="26" t="s">
        <v>470</v>
      </c>
      <c r="D57" s="26" t="s">
        <v>471</v>
      </c>
      <c r="E57" s="26" t="s">
        <v>774</v>
      </c>
      <c r="F57" s="26" t="s">
        <v>473</v>
      </c>
      <c r="G57" s="43" t="s">
        <v>54</v>
      </c>
      <c r="H57" s="26" t="s">
        <v>775</v>
      </c>
      <c r="I57" s="26" t="s">
        <v>476</v>
      </c>
      <c r="J57" s="26" t="s">
        <v>776</v>
      </c>
    </row>
    <row r="58" ht="33.75" customHeight="1" spans="1:10">
      <c r="A58" s="26" t="s">
        <v>361</v>
      </c>
      <c r="B58" s="26" t="s">
        <v>771</v>
      </c>
      <c r="C58" s="26" t="s">
        <v>470</v>
      </c>
      <c r="D58" s="26" t="s">
        <v>478</v>
      </c>
      <c r="E58" s="26" t="s">
        <v>777</v>
      </c>
      <c r="F58" s="26" t="s">
        <v>489</v>
      </c>
      <c r="G58" s="43" t="s">
        <v>480</v>
      </c>
      <c r="H58" s="26" t="s">
        <v>481</v>
      </c>
      <c r="I58" s="26" t="s">
        <v>476</v>
      </c>
      <c r="J58" s="26" t="s">
        <v>778</v>
      </c>
    </row>
    <row r="59" ht="33.75" customHeight="1" spans="1:10">
      <c r="A59" s="26" t="s">
        <v>361</v>
      </c>
      <c r="B59" s="26" t="s">
        <v>771</v>
      </c>
      <c r="C59" s="26" t="s">
        <v>483</v>
      </c>
      <c r="D59" s="26" t="s">
        <v>484</v>
      </c>
      <c r="E59" s="26" t="s">
        <v>532</v>
      </c>
      <c r="F59" s="26" t="s">
        <v>473</v>
      </c>
      <c r="G59" s="43" t="s">
        <v>54</v>
      </c>
      <c r="H59" s="26" t="s">
        <v>481</v>
      </c>
      <c r="I59" s="26" t="s">
        <v>476</v>
      </c>
      <c r="J59" s="26" t="s">
        <v>779</v>
      </c>
    </row>
    <row r="60" ht="100" customHeight="1" spans="1:10">
      <c r="A60" s="26" t="s">
        <v>361</v>
      </c>
      <c r="B60" s="26" t="s">
        <v>771</v>
      </c>
      <c r="C60" s="26" t="s">
        <v>491</v>
      </c>
      <c r="D60" s="26" t="s">
        <v>492</v>
      </c>
      <c r="E60" s="26" t="s">
        <v>534</v>
      </c>
      <c r="F60" s="26" t="s">
        <v>473</v>
      </c>
      <c r="G60" s="43" t="s">
        <v>511</v>
      </c>
      <c r="H60" s="26" t="s">
        <v>481</v>
      </c>
      <c r="I60" s="26" t="s">
        <v>476</v>
      </c>
      <c r="J60" s="26" t="s">
        <v>535</v>
      </c>
    </row>
    <row r="61" ht="33.75" customHeight="1" spans="1:10">
      <c r="A61" s="26" t="s">
        <v>311</v>
      </c>
      <c r="B61" s="26" t="s">
        <v>791</v>
      </c>
      <c r="C61" s="26" t="s">
        <v>470</v>
      </c>
      <c r="D61" s="26" t="s">
        <v>471</v>
      </c>
      <c r="E61" s="26" t="s">
        <v>633</v>
      </c>
      <c r="F61" s="26" t="s">
        <v>473</v>
      </c>
      <c r="G61" s="43" t="s">
        <v>480</v>
      </c>
      <c r="H61" s="26" t="s">
        <v>475</v>
      </c>
      <c r="I61" s="26" t="s">
        <v>476</v>
      </c>
      <c r="J61" s="26" t="s">
        <v>792</v>
      </c>
    </row>
    <row r="62" ht="33.75" customHeight="1" spans="1:10">
      <c r="A62" s="26" t="s">
        <v>311</v>
      </c>
      <c r="B62" s="26" t="s">
        <v>791</v>
      </c>
      <c r="C62" s="26" t="s">
        <v>470</v>
      </c>
      <c r="D62" s="26" t="s">
        <v>478</v>
      </c>
      <c r="E62" s="26" t="s">
        <v>793</v>
      </c>
      <c r="F62" s="26" t="s">
        <v>489</v>
      </c>
      <c r="G62" s="43" t="s">
        <v>480</v>
      </c>
      <c r="H62" s="26" t="s">
        <v>481</v>
      </c>
      <c r="I62" s="26" t="s">
        <v>476</v>
      </c>
      <c r="J62" s="26" t="s">
        <v>567</v>
      </c>
    </row>
    <row r="63" ht="33.75" customHeight="1" spans="1:10">
      <c r="A63" s="26" t="s">
        <v>311</v>
      </c>
      <c r="B63" s="26" t="s">
        <v>791</v>
      </c>
      <c r="C63" s="26" t="s">
        <v>483</v>
      </c>
      <c r="D63" s="26" t="s">
        <v>484</v>
      </c>
      <c r="E63" s="26" t="s">
        <v>485</v>
      </c>
      <c r="F63" s="26" t="s">
        <v>473</v>
      </c>
      <c r="G63" s="43" t="s">
        <v>511</v>
      </c>
      <c r="H63" s="26" t="s">
        <v>481</v>
      </c>
      <c r="I63" s="26" t="s">
        <v>476</v>
      </c>
      <c r="J63" s="26" t="s">
        <v>544</v>
      </c>
    </row>
    <row r="64" ht="33.75" customHeight="1" spans="1:10">
      <c r="A64" s="26" t="s">
        <v>311</v>
      </c>
      <c r="B64" s="26" t="s">
        <v>791</v>
      </c>
      <c r="C64" s="26" t="s">
        <v>483</v>
      </c>
      <c r="D64" s="26" t="s">
        <v>484</v>
      </c>
      <c r="E64" s="26" t="s">
        <v>794</v>
      </c>
      <c r="F64" s="26" t="s">
        <v>489</v>
      </c>
      <c r="G64" s="43" t="s">
        <v>614</v>
      </c>
      <c r="H64" s="26" t="s">
        <v>481</v>
      </c>
      <c r="I64" s="26" t="s">
        <v>516</v>
      </c>
      <c r="J64" s="26" t="s">
        <v>558</v>
      </c>
    </row>
    <row r="65" ht="83" customHeight="1" spans="1:10">
      <c r="A65" s="26" t="s">
        <v>311</v>
      </c>
      <c r="B65" s="26" t="s">
        <v>791</v>
      </c>
      <c r="C65" s="26" t="s">
        <v>491</v>
      </c>
      <c r="D65" s="26" t="s">
        <v>492</v>
      </c>
      <c r="E65" s="26" t="s">
        <v>795</v>
      </c>
      <c r="F65" s="26" t="s">
        <v>473</v>
      </c>
      <c r="G65" s="43" t="s">
        <v>494</v>
      </c>
      <c r="H65" s="26" t="s">
        <v>481</v>
      </c>
      <c r="I65" s="26" t="s">
        <v>476</v>
      </c>
      <c r="J65" s="26" t="s">
        <v>796</v>
      </c>
    </row>
    <row r="66" ht="33.75" customHeight="1" spans="1:10">
      <c r="A66" s="26" t="s">
        <v>314</v>
      </c>
      <c r="B66" s="26" t="s">
        <v>797</v>
      </c>
      <c r="C66" s="26" t="s">
        <v>470</v>
      </c>
      <c r="D66" s="26" t="s">
        <v>471</v>
      </c>
      <c r="E66" s="26" t="s">
        <v>633</v>
      </c>
      <c r="F66" s="26" t="s">
        <v>473</v>
      </c>
      <c r="G66" s="43" t="s">
        <v>798</v>
      </c>
      <c r="H66" s="26" t="s">
        <v>475</v>
      </c>
      <c r="I66" s="26" t="s">
        <v>476</v>
      </c>
      <c r="J66" s="26" t="s">
        <v>799</v>
      </c>
    </row>
    <row r="67" ht="33.75" customHeight="1" spans="1:10">
      <c r="A67" s="26" t="s">
        <v>314</v>
      </c>
      <c r="B67" s="26" t="s">
        <v>797</v>
      </c>
      <c r="C67" s="26" t="s">
        <v>470</v>
      </c>
      <c r="D67" s="26" t="s">
        <v>478</v>
      </c>
      <c r="E67" s="26" t="s">
        <v>800</v>
      </c>
      <c r="F67" s="26" t="s">
        <v>489</v>
      </c>
      <c r="G67" s="43" t="s">
        <v>480</v>
      </c>
      <c r="H67" s="26" t="s">
        <v>481</v>
      </c>
      <c r="I67" s="26" t="s">
        <v>476</v>
      </c>
      <c r="J67" s="26" t="s">
        <v>801</v>
      </c>
    </row>
    <row r="68" ht="33.75" customHeight="1" spans="1:10">
      <c r="A68" s="26" t="s">
        <v>314</v>
      </c>
      <c r="B68" s="26" t="s">
        <v>797</v>
      </c>
      <c r="C68" s="26" t="s">
        <v>470</v>
      </c>
      <c r="D68" s="26" t="s">
        <v>529</v>
      </c>
      <c r="E68" s="26" t="s">
        <v>802</v>
      </c>
      <c r="F68" s="26" t="s">
        <v>489</v>
      </c>
      <c r="G68" s="43" t="s">
        <v>480</v>
      </c>
      <c r="H68" s="26" t="s">
        <v>481</v>
      </c>
      <c r="I68" s="26" t="s">
        <v>476</v>
      </c>
      <c r="J68" s="26" t="s">
        <v>759</v>
      </c>
    </row>
    <row r="69" ht="33.75" customHeight="1" spans="1:10">
      <c r="A69" s="26" t="s">
        <v>314</v>
      </c>
      <c r="B69" s="26" t="s">
        <v>797</v>
      </c>
      <c r="C69" s="26" t="s">
        <v>483</v>
      </c>
      <c r="D69" s="26" t="s">
        <v>484</v>
      </c>
      <c r="E69" s="26" t="s">
        <v>794</v>
      </c>
      <c r="F69" s="26" t="s">
        <v>489</v>
      </c>
      <c r="G69" s="43" t="s">
        <v>480</v>
      </c>
      <c r="H69" s="26" t="s">
        <v>481</v>
      </c>
      <c r="I69" s="26" t="s">
        <v>476</v>
      </c>
      <c r="J69" s="26" t="s">
        <v>803</v>
      </c>
    </row>
    <row r="70" ht="45" customHeight="1" spans="1:10">
      <c r="A70" s="26" t="s">
        <v>314</v>
      </c>
      <c r="B70" s="26" t="s">
        <v>797</v>
      </c>
      <c r="C70" s="26" t="s">
        <v>491</v>
      </c>
      <c r="D70" s="26" t="s">
        <v>492</v>
      </c>
      <c r="E70" s="26" t="s">
        <v>638</v>
      </c>
      <c r="F70" s="26" t="s">
        <v>473</v>
      </c>
      <c r="G70" s="43" t="s">
        <v>494</v>
      </c>
      <c r="H70" s="26" t="s">
        <v>481</v>
      </c>
      <c r="I70" s="26" t="s">
        <v>476</v>
      </c>
      <c r="J70" s="26" t="s">
        <v>804</v>
      </c>
    </row>
    <row r="71" ht="33.75" customHeight="1" spans="1:10">
      <c r="A71" s="26" t="s">
        <v>325</v>
      </c>
      <c r="B71" s="26" t="s">
        <v>863</v>
      </c>
      <c r="C71" s="26" t="s">
        <v>470</v>
      </c>
      <c r="D71" s="26" t="s">
        <v>471</v>
      </c>
      <c r="E71" s="26" t="s">
        <v>864</v>
      </c>
      <c r="F71" s="26" t="s">
        <v>473</v>
      </c>
      <c r="G71" s="43" t="s">
        <v>865</v>
      </c>
      <c r="H71" s="26" t="s">
        <v>527</v>
      </c>
      <c r="I71" s="26" t="s">
        <v>476</v>
      </c>
      <c r="J71" s="26" t="s">
        <v>866</v>
      </c>
    </row>
    <row r="72" ht="45" customHeight="1" spans="1:10">
      <c r="A72" s="26" t="s">
        <v>325</v>
      </c>
      <c r="B72" s="26" t="s">
        <v>863</v>
      </c>
      <c r="C72" s="26" t="s">
        <v>470</v>
      </c>
      <c r="D72" s="26" t="s">
        <v>478</v>
      </c>
      <c r="E72" s="26" t="s">
        <v>500</v>
      </c>
      <c r="F72" s="26" t="s">
        <v>473</v>
      </c>
      <c r="G72" s="43" t="s">
        <v>486</v>
      </c>
      <c r="H72" s="26" t="s">
        <v>481</v>
      </c>
      <c r="I72" s="26" t="s">
        <v>476</v>
      </c>
      <c r="J72" s="26" t="s">
        <v>867</v>
      </c>
    </row>
    <row r="73" ht="33.75" customHeight="1" spans="1:10">
      <c r="A73" s="26" t="s">
        <v>325</v>
      </c>
      <c r="B73" s="26" t="s">
        <v>863</v>
      </c>
      <c r="C73" s="26" t="s">
        <v>470</v>
      </c>
      <c r="D73" s="26" t="s">
        <v>478</v>
      </c>
      <c r="E73" s="26" t="s">
        <v>502</v>
      </c>
      <c r="F73" s="26" t="s">
        <v>489</v>
      </c>
      <c r="G73" s="43" t="s">
        <v>480</v>
      </c>
      <c r="H73" s="26" t="s">
        <v>481</v>
      </c>
      <c r="I73" s="26" t="s">
        <v>476</v>
      </c>
      <c r="J73" s="26" t="s">
        <v>503</v>
      </c>
    </row>
    <row r="74" ht="33.75" customHeight="1" spans="1:10">
      <c r="A74" s="26" t="s">
        <v>325</v>
      </c>
      <c r="B74" s="26" t="s">
        <v>863</v>
      </c>
      <c r="C74" s="26" t="s">
        <v>483</v>
      </c>
      <c r="D74" s="26" t="s">
        <v>484</v>
      </c>
      <c r="E74" s="26" t="s">
        <v>504</v>
      </c>
      <c r="F74" s="26" t="s">
        <v>473</v>
      </c>
      <c r="G74" s="43" t="s">
        <v>494</v>
      </c>
      <c r="H74" s="26" t="s">
        <v>481</v>
      </c>
      <c r="I74" s="26" t="s">
        <v>476</v>
      </c>
      <c r="J74" s="26" t="s">
        <v>868</v>
      </c>
    </row>
    <row r="75" ht="61" customHeight="1" spans="1:10">
      <c r="A75" s="26" t="s">
        <v>325</v>
      </c>
      <c r="B75" s="26" t="s">
        <v>863</v>
      </c>
      <c r="C75" s="26" t="s">
        <v>491</v>
      </c>
      <c r="D75" s="26" t="s">
        <v>492</v>
      </c>
      <c r="E75" s="26" t="s">
        <v>649</v>
      </c>
      <c r="F75" s="26" t="s">
        <v>473</v>
      </c>
      <c r="G75" s="43" t="s">
        <v>494</v>
      </c>
      <c r="H75" s="26" t="s">
        <v>481</v>
      </c>
      <c r="I75" s="26" t="s">
        <v>476</v>
      </c>
      <c r="J75" s="26" t="s">
        <v>869</v>
      </c>
    </row>
    <row r="76" ht="33.75" customHeight="1" spans="1:10">
      <c r="A76" s="26" t="s">
        <v>306</v>
      </c>
      <c r="B76" s="26" t="s">
        <v>842</v>
      </c>
      <c r="C76" s="26" t="s">
        <v>470</v>
      </c>
      <c r="D76" s="26" t="s">
        <v>471</v>
      </c>
      <c r="E76" s="26" t="s">
        <v>633</v>
      </c>
      <c r="F76" s="26" t="s">
        <v>473</v>
      </c>
      <c r="G76" s="43" t="s">
        <v>49</v>
      </c>
      <c r="H76" s="26" t="s">
        <v>653</v>
      </c>
      <c r="I76" s="26" t="s">
        <v>476</v>
      </c>
      <c r="J76" s="26" t="s">
        <v>843</v>
      </c>
    </row>
    <row r="77" ht="33.75" customHeight="1" spans="1:10">
      <c r="A77" s="26" t="s">
        <v>306</v>
      </c>
      <c r="B77" s="26" t="s">
        <v>842</v>
      </c>
      <c r="C77" s="26" t="s">
        <v>470</v>
      </c>
      <c r="D77" s="26" t="s">
        <v>478</v>
      </c>
      <c r="E77" s="26" t="s">
        <v>899</v>
      </c>
      <c r="F77" s="26" t="s">
        <v>489</v>
      </c>
      <c r="G77" s="43" t="s">
        <v>480</v>
      </c>
      <c r="H77" s="26" t="s">
        <v>481</v>
      </c>
      <c r="I77" s="26" t="s">
        <v>476</v>
      </c>
      <c r="J77" s="26" t="s">
        <v>845</v>
      </c>
    </row>
    <row r="78" ht="33.75" customHeight="1" spans="1:10">
      <c r="A78" s="26" t="s">
        <v>306</v>
      </c>
      <c r="B78" s="26" t="s">
        <v>842</v>
      </c>
      <c r="C78" s="26" t="s">
        <v>470</v>
      </c>
      <c r="D78" s="26" t="s">
        <v>529</v>
      </c>
      <c r="E78" s="26" t="s">
        <v>758</v>
      </c>
      <c r="F78" s="26" t="s">
        <v>489</v>
      </c>
      <c r="G78" s="43" t="s">
        <v>480</v>
      </c>
      <c r="H78" s="26" t="s">
        <v>481</v>
      </c>
      <c r="I78" s="26" t="s">
        <v>476</v>
      </c>
      <c r="J78" s="26" t="s">
        <v>759</v>
      </c>
    </row>
    <row r="79" ht="33.75" customHeight="1" spans="1:10">
      <c r="A79" s="26" t="s">
        <v>306</v>
      </c>
      <c r="B79" s="26" t="s">
        <v>842</v>
      </c>
      <c r="C79" s="26" t="s">
        <v>483</v>
      </c>
      <c r="D79" s="26" t="s">
        <v>484</v>
      </c>
      <c r="E79" s="26" t="s">
        <v>846</v>
      </c>
      <c r="F79" s="26" t="s">
        <v>489</v>
      </c>
      <c r="G79" s="43" t="s">
        <v>486</v>
      </c>
      <c r="H79" s="26" t="s">
        <v>481</v>
      </c>
      <c r="I79" s="26" t="s">
        <v>476</v>
      </c>
      <c r="J79" s="26" t="s">
        <v>847</v>
      </c>
    </row>
    <row r="80" ht="56" customHeight="1" spans="1:10">
      <c r="A80" s="26" t="s">
        <v>306</v>
      </c>
      <c r="B80" s="26" t="s">
        <v>842</v>
      </c>
      <c r="C80" s="26" t="s">
        <v>491</v>
      </c>
      <c r="D80" s="26" t="s">
        <v>492</v>
      </c>
      <c r="E80" s="26" t="s">
        <v>638</v>
      </c>
      <c r="F80" s="26" t="s">
        <v>473</v>
      </c>
      <c r="G80" s="43" t="s">
        <v>486</v>
      </c>
      <c r="H80" s="26" t="s">
        <v>481</v>
      </c>
      <c r="I80" s="26" t="s">
        <v>476</v>
      </c>
      <c r="J80" s="26" t="s">
        <v>762</v>
      </c>
    </row>
    <row r="81" ht="33.75" customHeight="1" spans="1:10">
      <c r="A81" s="26" t="s">
        <v>291</v>
      </c>
      <c r="B81" s="26" t="s">
        <v>900</v>
      </c>
      <c r="C81" s="26" t="s">
        <v>470</v>
      </c>
      <c r="D81" s="26" t="s">
        <v>471</v>
      </c>
      <c r="E81" s="26" t="s">
        <v>901</v>
      </c>
      <c r="F81" s="26" t="s">
        <v>473</v>
      </c>
      <c r="G81" s="43" t="s">
        <v>902</v>
      </c>
      <c r="H81" s="26" t="s">
        <v>527</v>
      </c>
      <c r="I81" s="26" t="s">
        <v>476</v>
      </c>
      <c r="J81" s="26" t="s">
        <v>903</v>
      </c>
    </row>
    <row r="82" ht="33.75" customHeight="1" spans="1:10">
      <c r="A82" s="26" t="s">
        <v>291</v>
      </c>
      <c r="B82" s="26" t="s">
        <v>900</v>
      </c>
      <c r="C82" s="26" t="s">
        <v>470</v>
      </c>
      <c r="D82" s="26" t="s">
        <v>478</v>
      </c>
      <c r="E82" s="26" t="s">
        <v>904</v>
      </c>
      <c r="F82" s="26" t="s">
        <v>473</v>
      </c>
      <c r="G82" s="43" t="s">
        <v>480</v>
      </c>
      <c r="H82" s="26" t="s">
        <v>481</v>
      </c>
      <c r="I82" s="26" t="s">
        <v>516</v>
      </c>
      <c r="J82" s="26" t="s">
        <v>905</v>
      </c>
    </row>
    <row r="83" ht="33.75" customHeight="1" spans="1:10">
      <c r="A83" s="26" t="s">
        <v>291</v>
      </c>
      <c r="B83" s="26" t="s">
        <v>900</v>
      </c>
      <c r="C83" s="26" t="s">
        <v>483</v>
      </c>
      <c r="D83" s="26" t="s">
        <v>484</v>
      </c>
      <c r="E83" s="26" t="s">
        <v>906</v>
      </c>
      <c r="F83" s="26" t="s">
        <v>489</v>
      </c>
      <c r="G83" s="43" t="s">
        <v>480</v>
      </c>
      <c r="H83" s="26" t="s">
        <v>481</v>
      </c>
      <c r="I83" s="26" t="s">
        <v>476</v>
      </c>
      <c r="J83" s="26" t="s">
        <v>907</v>
      </c>
    </row>
    <row r="84" ht="33.75" customHeight="1" spans="1:10">
      <c r="A84" s="26" t="s">
        <v>291</v>
      </c>
      <c r="B84" s="26" t="s">
        <v>900</v>
      </c>
      <c r="C84" s="26" t="s">
        <v>483</v>
      </c>
      <c r="D84" s="26" t="s">
        <v>484</v>
      </c>
      <c r="E84" s="26" t="s">
        <v>485</v>
      </c>
      <c r="F84" s="26" t="s">
        <v>473</v>
      </c>
      <c r="G84" s="43" t="s">
        <v>486</v>
      </c>
      <c r="H84" s="26" t="s">
        <v>481</v>
      </c>
      <c r="I84" s="26" t="s">
        <v>476</v>
      </c>
      <c r="J84" s="26" t="s">
        <v>908</v>
      </c>
    </row>
    <row r="85" ht="115" customHeight="1" spans="1:10">
      <c r="A85" s="26" t="s">
        <v>291</v>
      </c>
      <c r="B85" s="26" t="s">
        <v>900</v>
      </c>
      <c r="C85" s="26" t="s">
        <v>491</v>
      </c>
      <c r="D85" s="26" t="s">
        <v>492</v>
      </c>
      <c r="E85" s="26" t="s">
        <v>909</v>
      </c>
      <c r="F85" s="26" t="s">
        <v>473</v>
      </c>
      <c r="G85" s="43" t="s">
        <v>626</v>
      </c>
      <c r="H85" s="26" t="s">
        <v>481</v>
      </c>
      <c r="I85" s="26" t="s">
        <v>476</v>
      </c>
      <c r="J85" s="26" t="s">
        <v>910</v>
      </c>
    </row>
  </sheetData>
  <mergeCells count="33">
    <mergeCell ref="A1:J1"/>
    <mergeCell ref="A2:J2"/>
    <mergeCell ref="A3:H3"/>
    <mergeCell ref="A7:A11"/>
    <mergeCell ref="A12:A17"/>
    <mergeCell ref="A18:A23"/>
    <mergeCell ref="A24:A28"/>
    <mergeCell ref="A29:A33"/>
    <mergeCell ref="A34:A38"/>
    <mergeCell ref="A39:A45"/>
    <mergeCell ref="A46:A50"/>
    <mergeCell ref="A51:A55"/>
    <mergeCell ref="A56:A60"/>
    <mergeCell ref="A61:A65"/>
    <mergeCell ref="A66:A70"/>
    <mergeCell ref="A71:A75"/>
    <mergeCell ref="A76:A80"/>
    <mergeCell ref="A81:A85"/>
    <mergeCell ref="B7:B11"/>
    <mergeCell ref="B12:B17"/>
    <mergeCell ref="B18:B23"/>
    <mergeCell ref="B24:B28"/>
    <mergeCell ref="B29:B33"/>
    <mergeCell ref="B34:B38"/>
    <mergeCell ref="B39:B45"/>
    <mergeCell ref="B46:B50"/>
    <mergeCell ref="B51:B55"/>
    <mergeCell ref="B56:B60"/>
    <mergeCell ref="B61:B65"/>
    <mergeCell ref="B66:B70"/>
    <mergeCell ref="B71:B75"/>
    <mergeCell ref="B76:B80"/>
    <mergeCell ref="B81:B85"/>
  </mergeCells>
  <pageMargins left="0.75" right="0.75" top="0.550694444444444" bottom="0.511805555555556" header="0.5" footer="0.5"/>
  <pageSetup paperSize="8" scale="67"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8"/>
  <sheetViews>
    <sheetView showZeros="0" workbookViewId="0">
      <selection activeCell="A1" sqref="A1:H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977</v>
      </c>
      <c r="B1" s="55"/>
      <c r="C1" s="55"/>
      <c r="D1" s="55"/>
      <c r="E1" s="55"/>
      <c r="F1" s="55"/>
      <c r="G1" s="55"/>
      <c r="H1" s="55" t="s">
        <v>977</v>
      </c>
    </row>
    <row r="2" ht="28.5" customHeight="1" spans="1:8">
      <c r="A2" s="56" t="s">
        <v>978</v>
      </c>
      <c r="B2" s="56"/>
      <c r="C2" s="56"/>
      <c r="D2" s="56"/>
      <c r="E2" s="56"/>
      <c r="F2" s="56"/>
      <c r="G2" s="56"/>
      <c r="H2" s="56"/>
    </row>
    <row r="3" ht="18.75" customHeight="1" spans="1:8">
      <c r="A3" s="57" t="str">
        <f>"单位名称："&amp;"玉溪市教育体育局"</f>
        <v>单位名称：玉溪市教育体育局</v>
      </c>
      <c r="B3" s="57"/>
      <c r="C3" s="57"/>
      <c r="D3" s="57"/>
      <c r="E3" s="57"/>
      <c r="F3" s="57"/>
      <c r="G3" s="57"/>
      <c r="H3" s="57"/>
    </row>
    <row r="4" ht="18.75" customHeight="1" spans="1:8">
      <c r="A4" s="58" t="s">
        <v>154</v>
      </c>
      <c r="B4" s="58" t="s">
        <v>979</v>
      </c>
      <c r="C4" s="58" t="s">
        <v>980</v>
      </c>
      <c r="D4" s="58" t="s">
        <v>981</v>
      </c>
      <c r="E4" s="58" t="s">
        <v>982</v>
      </c>
      <c r="F4" s="58" t="s">
        <v>983</v>
      </c>
      <c r="G4" s="58"/>
      <c r="H4" s="58"/>
    </row>
    <row r="5" ht="18.75" customHeight="1" spans="1:8">
      <c r="A5" s="58"/>
      <c r="B5" s="58"/>
      <c r="C5" s="58"/>
      <c r="D5" s="58"/>
      <c r="E5" s="58"/>
      <c r="F5" s="58" t="s">
        <v>922</v>
      </c>
      <c r="G5" s="58" t="s">
        <v>984</v>
      </c>
      <c r="H5" s="58" t="s">
        <v>985</v>
      </c>
    </row>
    <row r="6" ht="18.75" customHeight="1" spans="1:8">
      <c r="A6" s="59" t="s">
        <v>45</v>
      </c>
      <c r="B6" s="59" t="s">
        <v>46</v>
      </c>
      <c r="C6" s="59" t="s">
        <v>47</v>
      </c>
      <c r="D6" s="59" t="s">
        <v>48</v>
      </c>
      <c r="E6" s="59" t="s">
        <v>49</v>
      </c>
      <c r="F6" s="59" t="s">
        <v>50</v>
      </c>
      <c r="G6" s="59" t="s">
        <v>51</v>
      </c>
      <c r="H6" s="59" t="s">
        <v>52</v>
      </c>
    </row>
    <row r="7" ht="18" customHeight="1" spans="1:8">
      <c r="A7" s="60"/>
      <c r="B7" s="60"/>
      <c r="C7" s="60"/>
      <c r="D7" s="60"/>
      <c r="E7" s="61"/>
      <c r="F7" s="62"/>
      <c r="G7" s="63"/>
      <c r="H7" s="63"/>
    </row>
    <row r="8" ht="18" customHeight="1" spans="1:8">
      <c r="A8" s="61" t="s">
        <v>31</v>
      </c>
      <c r="B8" s="61"/>
      <c r="C8" s="61"/>
      <c r="D8" s="61"/>
      <c r="E8" s="61"/>
      <c r="F8" s="62"/>
      <c r="G8" s="63"/>
      <c r="H8" s="63"/>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9" scale="77"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0"/>
  <sheetViews>
    <sheetView showZeros="0" workbookViewId="0">
      <selection activeCell="I26" sqref="I26"/>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986</v>
      </c>
      <c r="B1" s="30"/>
      <c r="C1" s="30"/>
      <c r="D1" s="31"/>
      <c r="E1" s="31"/>
      <c r="F1" s="31"/>
      <c r="G1" s="31"/>
      <c r="H1" s="30"/>
      <c r="I1" s="30"/>
      <c r="J1" s="30"/>
      <c r="K1" s="49"/>
    </row>
    <row r="2" ht="28.5" customHeight="1" spans="1:11">
      <c r="A2" s="32" t="s">
        <v>987</v>
      </c>
      <c r="B2" s="32"/>
      <c r="C2" s="32"/>
      <c r="D2" s="32"/>
      <c r="E2" s="32"/>
      <c r="F2" s="32"/>
      <c r="G2" s="32"/>
      <c r="H2" s="32"/>
      <c r="I2" s="32"/>
      <c r="J2" s="32"/>
      <c r="K2" s="32"/>
    </row>
    <row r="3" ht="13.5" customHeight="1" spans="1:11">
      <c r="A3" s="5" t="str">
        <f>"单位名称："&amp;"玉溪市教育体育局"</f>
        <v>单位名称：玉溪市教育体育局</v>
      </c>
      <c r="B3" s="6"/>
      <c r="C3" s="6"/>
      <c r="D3" s="6"/>
      <c r="E3" s="6"/>
      <c r="F3" s="6"/>
      <c r="G3" s="6"/>
      <c r="H3" s="7"/>
      <c r="I3" s="7"/>
      <c r="J3" s="7"/>
      <c r="K3" s="50" t="s">
        <v>2</v>
      </c>
    </row>
    <row r="4" ht="21.75" customHeight="1" spans="1:11">
      <c r="A4" s="33" t="s">
        <v>281</v>
      </c>
      <c r="B4" s="33" t="s">
        <v>156</v>
      </c>
      <c r="C4" s="33" t="s">
        <v>282</v>
      </c>
      <c r="D4" s="34" t="s">
        <v>157</v>
      </c>
      <c r="E4" s="34" t="s">
        <v>158</v>
      </c>
      <c r="F4" s="34" t="s">
        <v>159</v>
      </c>
      <c r="G4" s="34" t="s">
        <v>160</v>
      </c>
      <c r="H4" s="35" t="s">
        <v>31</v>
      </c>
      <c r="I4" s="51" t="s">
        <v>988</v>
      </c>
      <c r="J4" s="52"/>
      <c r="K4" s="53"/>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456</v>
      </c>
      <c r="B10" s="47"/>
      <c r="C10" s="47"/>
      <c r="D10" s="47"/>
      <c r="E10" s="47"/>
      <c r="F10" s="47"/>
      <c r="G10" s="48"/>
      <c r="H10" s="45"/>
      <c r="I10" s="45"/>
      <c r="J10" s="45"/>
      <c r="K10" s="45"/>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31"/>
  <sheetViews>
    <sheetView showZeros="0" topLeftCell="A16" workbookViewId="0">
      <selection activeCell="D37" sqref="D37"/>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989</v>
      </c>
      <c r="B1" s="1"/>
      <c r="C1" s="1"/>
      <c r="D1" s="2"/>
      <c r="E1" s="1"/>
      <c r="F1" s="1"/>
      <c r="G1" s="3"/>
    </row>
    <row r="2" ht="27.75" customHeight="1" spans="1:7">
      <c r="A2" s="4" t="s">
        <v>990</v>
      </c>
      <c r="B2" s="4"/>
      <c r="C2" s="4"/>
      <c r="D2" s="4"/>
      <c r="E2" s="4"/>
      <c r="F2" s="4"/>
      <c r="G2" s="4"/>
    </row>
    <row r="3" ht="13.5" customHeight="1" spans="1:7">
      <c r="A3" s="5" t="str">
        <f>"单位名称："&amp;"玉溪市教育体育局"</f>
        <v>单位名称：玉溪市教育体育局</v>
      </c>
      <c r="B3" s="6"/>
      <c r="C3" s="6"/>
      <c r="D3" s="6"/>
      <c r="E3" s="7"/>
      <c r="F3" s="7"/>
      <c r="G3" s="8" t="s">
        <v>2</v>
      </c>
    </row>
    <row r="4" ht="21.75" customHeight="1" spans="1:7">
      <c r="A4" s="9" t="s">
        <v>282</v>
      </c>
      <c r="B4" s="9" t="s">
        <v>281</v>
      </c>
      <c r="C4" s="9" t="s">
        <v>156</v>
      </c>
      <c r="D4" s="10" t="s">
        <v>991</v>
      </c>
      <c r="E4" s="11" t="s">
        <v>34</v>
      </c>
      <c r="F4" s="12"/>
      <c r="G4" s="13"/>
    </row>
    <row r="5" ht="21.75" customHeight="1" spans="1:7">
      <c r="A5" s="14"/>
      <c r="B5" s="14"/>
      <c r="C5" s="14"/>
      <c r="D5" s="15"/>
      <c r="E5" s="16" t="s">
        <v>992</v>
      </c>
      <c r="F5" s="10" t="s">
        <v>993</v>
      </c>
      <c r="G5" s="10" t="s">
        <v>994</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44419316</v>
      </c>
      <c r="F8" s="24">
        <v>43058700</v>
      </c>
      <c r="G8" s="24">
        <v>5306000</v>
      </c>
    </row>
    <row r="9" ht="21" customHeight="1" spans="1:7">
      <c r="A9" s="21"/>
      <c r="B9" s="21" t="s">
        <v>995</v>
      </c>
      <c r="C9" s="21" t="s">
        <v>439</v>
      </c>
      <c r="D9" s="25" t="s">
        <v>996</v>
      </c>
      <c r="E9" s="24">
        <v>761994</v>
      </c>
      <c r="F9" s="24"/>
      <c r="G9" s="24"/>
    </row>
    <row r="10" ht="21" customHeight="1" spans="1:7">
      <c r="A10" s="26"/>
      <c r="B10" s="21" t="s">
        <v>997</v>
      </c>
      <c r="C10" s="21" t="s">
        <v>322</v>
      </c>
      <c r="D10" s="25" t="s">
        <v>998</v>
      </c>
      <c r="E10" s="24">
        <v>108900</v>
      </c>
      <c r="F10" s="24"/>
      <c r="G10" s="24"/>
    </row>
    <row r="11" ht="21" customHeight="1" spans="1:7">
      <c r="A11" s="26"/>
      <c r="B11" s="21" t="s">
        <v>999</v>
      </c>
      <c r="C11" s="21" t="s">
        <v>452</v>
      </c>
      <c r="D11" s="25" t="s">
        <v>996</v>
      </c>
      <c r="E11" s="24">
        <v>1300000</v>
      </c>
      <c r="F11" s="24"/>
      <c r="G11" s="24"/>
    </row>
    <row r="12" ht="21" customHeight="1" spans="1:7">
      <c r="A12" s="26"/>
      <c r="B12" s="21" t="s">
        <v>999</v>
      </c>
      <c r="C12" s="21" t="s">
        <v>338</v>
      </c>
      <c r="D12" s="25" t="s">
        <v>996</v>
      </c>
      <c r="E12" s="24">
        <v>200000</v>
      </c>
      <c r="F12" s="24">
        <v>200000</v>
      </c>
      <c r="G12" s="24"/>
    </row>
    <row r="13" ht="21" customHeight="1" spans="1:7">
      <c r="A13" s="26"/>
      <c r="B13" s="21" t="s">
        <v>999</v>
      </c>
      <c r="C13" s="21" t="s">
        <v>447</v>
      </c>
      <c r="D13" s="25" t="s">
        <v>996</v>
      </c>
      <c r="E13" s="24">
        <v>70000</v>
      </c>
      <c r="F13" s="24"/>
      <c r="G13" s="24"/>
    </row>
    <row r="14" ht="21" customHeight="1" spans="1:7">
      <c r="A14" s="26"/>
      <c r="B14" s="21" t="s">
        <v>997</v>
      </c>
      <c r="C14" s="21" t="s">
        <v>327</v>
      </c>
      <c r="D14" s="25" t="s">
        <v>998</v>
      </c>
      <c r="E14" s="24">
        <v>23569400</v>
      </c>
      <c r="F14" s="24">
        <v>26115700</v>
      </c>
      <c r="G14" s="24"/>
    </row>
    <row r="15" ht="21" customHeight="1" spans="1:7">
      <c r="A15" s="26"/>
      <c r="B15" s="21" t="s">
        <v>997</v>
      </c>
      <c r="C15" s="21" t="s">
        <v>309</v>
      </c>
      <c r="D15" s="25" t="s">
        <v>998</v>
      </c>
      <c r="E15" s="24">
        <v>6089900</v>
      </c>
      <c r="F15" s="24">
        <v>6350900</v>
      </c>
      <c r="G15" s="24"/>
    </row>
    <row r="16" ht="21" customHeight="1" spans="1:7">
      <c r="A16" s="26"/>
      <c r="B16" s="21" t="s">
        <v>999</v>
      </c>
      <c r="C16" s="21" t="s">
        <v>345</v>
      </c>
      <c r="D16" s="25" t="s">
        <v>996</v>
      </c>
      <c r="E16" s="24">
        <v>3921800</v>
      </c>
      <c r="F16" s="24">
        <v>3196700</v>
      </c>
      <c r="G16" s="24">
        <v>4000000</v>
      </c>
    </row>
    <row r="17" ht="21" customHeight="1" spans="1:7">
      <c r="A17" s="26"/>
      <c r="B17" s="21" t="s">
        <v>997</v>
      </c>
      <c r="C17" s="21" t="s">
        <v>317</v>
      </c>
      <c r="D17" s="25" t="s">
        <v>998</v>
      </c>
      <c r="E17" s="24">
        <v>328300</v>
      </c>
      <c r="F17" s="24">
        <v>396500</v>
      </c>
      <c r="G17" s="24"/>
    </row>
    <row r="18" ht="21" customHeight="1" spans="1:7">
      <c r="A18" s="26"/>
      <c r="B18" s="21" t="s">
        <v>997</v>
      </c>
      <c r="C18" s="21" t="s">
        <v>286</v>
      </c>
      <c r="D18" s="25" t="s">
        <v>998</v>
      </c>
      <c r="E18" s="24">
        <v>579000</v>
      </c>
      <c r="F18" s="24">
        <v>6000</v>
      </c>
      <c r="G18" s="24"/>
    </row>
    <row r="19" ht="21" customHeight="1" spans="1:7">
      <c r="A19" s="26"/>
      <c r="B19" s="21" t="s">
        <v>1000</v>
      </c>
      <c r="C19" s="21" t="s">
        <v>449</v>
      </c>
      <c r="D19" s="25" t="s">
        <v>998</v>
      </c>
      <c r="E19" s="24">
        <v>300000</v>
      </c>
      <c r="F19" s="24"/>
      <c r="G19" s="24"/>
    </row>
    <row r="20" ht="21" customHeight="1" spans="1:7">
      <c r="A20" s="26"/>
      <c r="B20" s="21" t="s">
        <v>1000</v>
      </c>
      <c r="C20" s="21" t="s">
        <v>342</v>
      </c>
      <c r="D20" s="25" t="s">
        <v>998</v>
      </c>
      <c r="E20" s="24">
        <v>270000</v>
      </c>
      <c r="F20" s="24">
        <v>1200000</v>
      </c>
      <c r="G20" s="24">
        <v>1200000</v>
      </c>
    </row>
    <row r="21" ht="21" customHeight="1" spans="1:7">
      <c r="A21" s="26"/>
      <c r="B21" s="21" t="s">
        <v>995</v>
      </c>
      <c r="C21" s="21" t="s">
        <v>363</v>
      </c>
      <c r="D21" s="25" t="s">
        <v>996</v>
      </c>
      <c r="E21" s="24">
        <v>34416</v>
      </c>
      <c r="F21" s="24">
        <v>35000</v>
      </c>
      <c r="G21" s="24">
        <v>36000</v>
      </c>
    </row>
    <row r="22" ht="21" customHeight="1" spans="1:7">
      <c r="A22" s="26"/>
      <c r="B22" s="21" t="s">
        <v>997</v>
      </c>
      <c r="C22" s="21" t="s">
        <v>319</v>
      </c>
      <c r="D22" s="25" t="s">
        <v>998</v>
      </c>
      <c r="E22" s="24">
        <v>147400</v>
      </c>
      <c r="F22" s="24">
        <v>186300</v>
      </c>
      <c r="G22" s="24"/>
    </row>
    <row r="23" ht="21" customHeight="1" spans="1:7">
      <c r="A23" s="26"/>
      <c r="B23" s="21" t="s">
        <v>997</v>
      </c>
      <c r="C23" s="21" t="s">
        <v>311</v>
      </c>
      <c r="D23" s="25" t="s">
        <v>998</v>
      </c>
      <c r="E23" s="24">
        <v>115100</v>
      </c>
      <c r="F23" s="24">
        <v>151900</v>
      </c>
      <c r="G23" s="24"/>
    </row>
    <row r="24" ht="21" customHeight="1" spans="1:7">
      <c r="A24" s="26"/>
      <c r="B24" s="21" t="s">
        <v>997</v>
      </c>
      <c r="C24" s="21" t="s">
        <v>314</v>
      </c>
      <c r="D24" s="25" t="s">
        <v>998</v>
      </c>
      <c r="E24" s="24">
        <v>69400</v>
      </c>
      <c r="F24" s="24">
        <v>81500</v>
      </c>
      <c r="G24" s="24"/>
    </row>
    <row r="25" ht="21" customHeight="1" spans="1:7">
      <c r="A25" s="26"/>
      <c r="B25" s="21" t="s">
        <v>999</v>
      </c>
      <c r="C25" s="21" t="s">
        <v>443</v>
      </c>
      <c r="D25" s="25" t="s">
        <v>996</v>
      </c>
      <c r="E25" s="24">
        <v>100000</v>
      </c>
      <c r="F25" s="24"/>
      <c r="G25" s="24"/>
    </row>
    <row r="26" ht="21" customHeight="1" spans="1:7">
      <c r="A26" s="26"/>
      <c r="B26" s="21" t="s">
        <v>997</v>
      </c>
      <c r="C26" s="21" t="s">
        <v>427</v>
      </c>
      <c r="D26" s="25" t="s">
        <v>998</v>
      </c>
      <c r="E26" s="24">
        <v>696600</v>
      </c>
      <c r="F26" s="24"/>
      <c r="G26" s="24"/>
    </row>
    <row r="27" ht="21" customHeight="1" spans="1:7">
      <c r="A27" s="26"/>
      <c r="B27" s="21" t="s">
        <v>997</v>
      </c>
      <c r="C27" s="21" t="s">
        <v>325</v>
      </c>
      <c r="D27" s="25" t="s">
        <v>998</v>
      </c>
      <c r="E27" s="24">
        <v>405500</v>
      </c>
      <c r="F27" s="24">
        <v>585900</v>
      </c>
      <c r="G27" s="24"/>
    </row>
    <row r="28" ht="21" customHeight="1" spans="1:7">
      <c r="A28" s="26"/>
      <c r="B28" s="21" t="s">
        <v>995</v>
      </c>
      <c r="C28" s="21" t="s">
        <v>368</v>
      </c>
      <c r="D28" s="25" t="s">
        <v>996</v>
      </c>
      <c r="E28" s="24">
        <v>100000</v>
      </c>
      <c r="F28" s="24">
        <v>100000</v>
      </c>
      <c r="G28" s="24"/>
    </row>
    <row r="29" ht="21" customHeight="1" spans="1:7">
      <c r="A29" s="26"/>
      <c r="B29" s="21" t="s">
        <v>997</v>
      </c>
      <c r="C29" s="21" t="s">
        <v>306</v>
      </c>
      <c r="D29" s="25" t="s">
        <v>998</v>
      </c>
      <c r="E29" s="24">
        <v>5178400</v>
      </c>
      <c r="F29" s="24">
        <v>4382300</v>
      </c>
      <c r="G29" s="24"/>
    </row>
    <row r="30" ht="21" customHeight="1" spans="1:7">
      <c r="A30" s="26"/>
      <c r="B30" s="21" t="s">
        <v>997</v>
      </c>
      <c r="C30" s="21" t="s">
        <v>291</v>
      </c>
      <c r="D30" s="25" t="s">
        <v>998</v>
      </c>
      <c r="E30" s="24">
        <v>73206</v>
      </c>
      <c r="F30" s="24">
        <v>70000</v>
      </c>
      <c r="G30" s="24">
        <v>70000</v>
      </c>
    </row>
    <row r="31" ht="21" customHeight="1" spans="1:7">
      <c r="A31" s="27" t="s">
        <v>31</v>
      </c>
      <c r="B31" s="28" t="s">
        <v>1001</v>
      </c>
      <c r="C31" s="28"/>
      <c r="D31" s="29"/>
      <c r="E31" s="24">
        <v>44419316</v>
      </c>
      <c r="F31" s="24">
        <v>43058700</v>
      </c>
      <c r="G31" s="24">
        <v>5306000</v>
      </c>
    </row>
  </sheetData>
  <mergeCells count="12">
    <mergeCell ref="A1:G1"/>
    <mergeCell ref="A2:G2"/>
    <mergeCell ref="A3:D3"/>
    <mergeCell ref="E4:G4"/>
    <mergeCell ref="A31:D31"/>
    <mergeCell ref="A4:A6"/>
    <mergeCell ref="B4:B6"/>
    <mergeCell ref="C4:C6"/>
    <mergeCell ref="D4:D6"/>
    <mergeCell ref="E5:E6"/>
    <mergeCell ref="F5:F6"/>
    <mergeCell ref="G5:G6"/>
  </mergeCells>
  <pageMargins left="0.75" right="0.75" top="0.511805555555556" bottom="1" header="0.5" footer="0.5"/>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9"/>
  <sheetViews>
    <sheetView showZeros="0" workbookViewId="0">
      <selection activeCell="A1" sqref="A1:S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77" t="s">
        <v>27</v>
      </c>
      <c r="B1" s="177"/>
      <c r="C1" s="177"/>
      <c r="D1" s="177"/>
      <c r="E1" s="177"/>
      <c r="F1" s="177"/>
      <c r="G1" s="177"/>
      <c r="H1" s="177"/>
      <c r="I1" s="177"/>
      <c r="J1" s="177"/>
      <c r="K1" s="177"/>
      <c r="L1" s="177"/>
      <c r="M1" s="177"/>
      <c r="N1" s="177"/>
      <c r="O1" s="177"/>
      <c r="P1" s="177"/>
      <c r="Q1" s="177"/>
      <c r="R1" s="177"/>
      <c r="S1" s="177"/>
    </row>
    <row r="2" ht="28.5" customHeight="1" spans="1:19">
      <c r="A2" s="165" t="s">
        <v>28</v>
      </c>
      <c r="B2" s="165"/>
      <c r="C2" s="165"/>
      <c r="D2" s="165"/>
      <c r="E2" s="165"/>
      <c r="F2" s="165"/>
      <c r="G2" s="165"/>
      <c r="H2" s="165"/>
      <c r="I2" s="165"/>
      <c r="J2" s="165"/>
      <c r="K2" s="165"/>
      <c r="L2" s="165"/>
      <c r="M2" s="165"/>
      <c r="N2" s="165"/>
      <c r="O2" s="165"/>
      <c r="P2" s="165"/>
      <c r="Q2" s="165"/>
      <c r="R2" s="165"/>
      <c r="S2" s="165"/>
    </row>
    <row r="3" ht="20.25" customHeight="1" spans="1:19">
      <c r="A3" s="166" t="str">
        <f>"单位名称："&amp;"玉溪市教育体育局"</f>
        <v>单位名称：玉溪市教育体育局</v>
      </c>
      <c r="B3" s="166"/>
      <c r="C3" s="166"/>
      <c r="D3" s="166"/>
      <c r="E3" s="166"/>
      <c r="F3" s="166"/>
      <c r="G3" s="166"/>
      <c r="H3" s="166"/>
      <c r="I3" s="166"/>
      <c r="J3" s="166"/>
      <c r="K3" s="166"/>
      <c r="L3" s="179"/>
      <c r="M3" s="179"/>
      <c r="N3" s="179"/>
      <c r="O3" s="179"/>
      <c r="P3" s="179"/>
      <c r="Q3" s="179"/>
      <c r="R3" s="179"/>
      <c r="S3" s="179" t="s">
        <v>2</v>
      </c>
    </row>
    <row r="4" ht="27" customHeight="1" spans="1:19">
      <c r="A4" s="167" t="s">
        <v>29</v>
      </c>
      <c r="B4" s="167" t="s">
        <v>30</v>
      </c>
      <c r="C4" s="167" t="s">
        <v>31</v>
      </c>
      <c r="D4" s="167" t="s">
        <v>32</v>
      </c>
      <c r="E4" s="167"/>
      <c r="F4" s="167"/>
      <c r="G4" s="167"/>
      <c r="H4" s="167"/>
      <c r="I4" s="167"/>
      <c r="J4" s="167"/>
      <c r="K4" s="167"/>
      <c r="L4" s="167"/>
      <c r="M4" s="167"/>
      <c r="N4" s="167"/>
      <c r="O4" s="167" t="s">
        <v>21</v>
      </c>
      <c r="P4" s="167"/>
      <c r="Q4" s="167"/>
      <c r="R4" s="167"/>
      <c r="S4" s="167"/>
    </row>
    <row r="5" ht="27" customHeight="1" spans="1:19">
      <c r="A5" s="167"/>
      <c r="B5" s="167"/>
      <c r="C5" s="167"/>
      <c r="D5" s="167" t="s">
        <v>33</v>
      </c>
      <c r="E5" s="167" t="s">
        <v>34</v>
      </c>
      <c r="F5" s="167" t="s">
        <v>35</v>
      </c>
      <c r="G5" s="167" t="s">
        <v>36</v>
      </c>
      <c r="H5" s="167" t="s">
        <v>37</v>
      </c>
      <c r="I5" s="167" t="s">
        <v>38</v>
      </c>
      <c r="J5" s="167"/>
      <c r="K5" s="167"/>
      <c r="L5" s="167"/>
      <c r="M5" s="167"/>
      <c r="N5" s="167"/>
      <c r="O5" s="167" t="s">
        <v>33</v>
      </c>
      <c r="P5" s="167" t="s">
        <v>34</v>
      </c>
      <c r="Q5" s="167" t="s">
        <v>35</v>
      </c>
      <c r="R5" s="167" t="s">
        <v>36</v>
      </c>
      <c r="S5" s="167" t="s">
        <v>39</v>
      </c>
    </row>
    <row r="6" ht="27" customHeight="1" spans="1:19">
      <c r="A6" s="167"/>
      <c r="B6" s="167"/>
      <c r="C6" s="167"/>
      <c r="D6" s="167"/>
      <c r="E6" s="167"/>
      <c r="F6" s="167"/>
      <c r="G6" s="167"/>
      <c r="H6" s="167"/>
      <c r="I6" s="167" t="s">
        <v>33</v>
      </c>
      <c r="J6" s="167" t="s">
        <v>40</v>
      </c>
      <c r="K6" s="167" t="s">
        <v>41</v>
      </c>
      <c r="L6" s="167" t="s">
        <v>42</v>
      </c>
      <c r="M6" s="167" t="s">
        <v>43</v>
      </c>
      <c r="N6" s="167" t="s">
        <v>44</v>
      </c>
      <c r="O6" s="167"/>
      <c r="P6" s="167"/>
      <c r="Q6" s="167"/>
      <c r="R6" s="167"/>
      <c r="S6" s="167"/>
    </row>
    <row r="7" ht="20.25" customHeight="1" spans="1:19">
      <c r="A7" s="176" t="s">
        <v>45</v>
      </c>
      <c r="B7" s="176" t="s">
        <v>46</v>
      </c>
      <c r="C7" s="176" t="s">
        <v>47</v>
      </c>
      <c r="D7" s="176" t="s">
        <v>48</v>
      </c>
      <c r="E7" s="176" t="s">
        <v>49</v>
      </c>
      <c r="F7" s="176" t="s">
        <v>50</v>
      </c>
      <c r="G7" s="176" t="s">
        <v>51</v>
      </c>
      <c r="H7" s="176" t="s">
        <v>52</v>
      </c>
      <c r="I7" s="176" t="s">
        <v>53</v>
      </c>
      <c r="J7" s="176" t="s">
        <v>54</v>
      </c>
      <c r="K7" s="176" t="s">
        <v>55</v>
      </c>
      <c r="L7" s="176" t="s">
        <v>56</v>
      </c>
      <c r="M7" s="176" t="s">
        <v>57</v>
      </c>
      <c r="N7" s="176" t="s">
        <v>58</v>
      </c>
      <c r="O7" s="176" t="s">
        <v>59</v>
      </c>
      <c r="P7" s="176" t="s">
        <v>60</v>
      </c>
      <c r="Q7" s="176" t="s">
        <v>61</v>
      </c>
      <c r="R7" s="176" t="s">
        <v>62</v>
      </c>
      <c r="S7" s="176" t="s">
        <v>63</v>
      </c>
    </row>
    <row r="8" ht="20.25" customHeight="1" spans="1:19">
      <c r="A8" s="166" t="s">
        <v>64</v>
      </c>
      <c r="B8" s="166" t="s">
        <v>65</v>
      </c>
      <c r="C8" s="169">
        <v>133120904.01</v>
      </c>
      <c r="D8" s="169">
        <v>119135200.89</v>
      </c>
      <c r="E8" s="63">
        <v>70055200.89</v>
      </c>
      <c r="F8" s="63">
        <v>42180000</v>
      </c>
      <c r="G8" s="63"/>
      <c r="H8" s="63"/>
      <c r="I8" s="63">
        <v>6900000</v>
      </c>
      <c r="J8" s="63"/>
      <c r="K8" s="63"/>
      <c r="L8" s="63"/>
      <c r="M8" s="63"/>
      <c r="N8" s="63">
        <v>6900000</v>
      </c>
      <c r="O8" s="169">
        <v>13985703.12</v>
      </c>
      <c r="P8" s="169">
        <v>6281904.42</v>
      </c>
      <c r="Q8" s="169">
        <v>4419163</v>
      </c>
      <c r="R8" s="169"/>
      <c r="S8" s="169">
        <v>3284635.7</v>
      </c>
    </row>
    <row r="9" ht="20.25" customHeight="1" spans="1:19">
      <c r="A9" s="168" t="s">
        <v>31</v>
      </c>
      <c r="B9" s="166"/>
      <c r="C9" s="169">
        <v>133120904.01</v>
      </c>
      <c r="D9" s="169">
        <v>119135200.89</v>
      </c>
      <c r="E9" s="169">
        <v>70055200.89</v>
      </c>
      <c r="F9" s="169">
        <v>42180000</v>
      </c>
      <c r="G9" s="169"/>
      <c r="H9" s="169"/>
      <c r="I9" s="169">
        <v>6900000</v>
      </c>
      <c r="J9" s="169"/>
      <c r="K9" s="169"/>
      <c r="L9" s="169"/>
      <c r="M9" s="169"/>
      <c r="N9" s="169">
        <v>6900000</v>
      </c>
      <c r="O9" s="169">
        <v>13985703.12</v>
      </c>
      <c r="P9" s="169">
        <v>6281904.42</v>
      </c>
      <c r="Q9" s="169">
        <v>4419163</v>
      </c>
      <c r="R9" s="169"/>
      <c r="S9" s="169">
        <v>3284635.7</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8"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56"/>
  <sheetViews>
    <sheetView showZeros="0" topLeftCell="B25"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77" t="s">
        <v>66</v>
      </c>
      <c r="B1" s="177"/>
      <c r="C1" s="177"/>
      <c r="D1" s="177"/>
      <c r="E1" s="177"/>
      <c r="F1" s="177"/>
      <c r="G1" s="177"/>
      <c r="H1" s="177"/>
      <c r="I1" s="177"/>
      <c r="J1" s="177"/>
      <c r="K1" s="177"/>
      <c r="L1" s="177"/>
      <c r="M1" s="177"/>
      <c r="N1" s="177"/>
      <c r="O1" s="177"/>
    </row>
    <row r="2" ht="28.5" customHeight="1" spans="1:15">
      <c r="A2" s="165" t="s">
        <v>67</v>
      </c>
      <c r="B2" s="165"/>
      <c r="C2" s="165"/>
      <c r="D2" s="165"/>
      <c r="E2" s="165"/>
      <c r="F2" s="165"/>
      <c r="G2" s="165"/>
      <c r="H2" s="165"/>
      <c r="I2" s="165"/>
      <c r="J2" s="165"/>
      <c r="K2" s="165"/>
      <c r="L2" s="165"/>
      <c r="M2" s="165"/>
      <c r="N2" s="165"/>
      <c r="O2" s="165"/>
    </row>
    <row r="3" ht="20.25" customHeight="1" spans="1:15">
      <c r="A3" s="166" t="str">
        <f>"单位名称："&amp;"玉溪市教育体育局"</f>
        <v>单位名称：玉溪市教育体育局</v>
      </c>
      <c r="B3" s="166"/>
      <c r="C3" s="166"/>
      <c r="D3" s="166"/>
      <c r="E3" s="166"/>
      <c r="F3" s="166"/>
      <c r="G3" s="166"/>
      <c r="H3" s="166"/>
      <c r="I3" s="166"/>
      <c r="J3" s="179"/>
      <c r="K3" s="179"/>
      <c r="L3" s="179"/>
      <c r="M3" s="179"/>
      <c r="N3" s="179"/>
      <c r="O3" s="179" t="s">
        <v>2</v>
      </c>
    </row>
    <row r="4" ht="27" customHeight="1" spans="1:15">
      <c r="A4" s="167" t="s">
        <v>68</v>
      </c>
      <c r="B4" s="167" t="s">
        <v>69</v>
      </c>
      <c r="C4" s="167" t="s">
        <v>31</v>
      </c>
      <c r="D4" s="167" t="s">
        <v>34</v>
      </c>
      <c r="E4" s="167"/>
      <c r="F4" s="167"/>
      <c r="G4" s="167" t="s">
        <v>35</v>
      </c>
      <c r="H4" s="167" t="s">
        <v>36</v>
      </c>
      <c r="I4" s="167" t="s">
        <v>70</v>
      </c>
      <c r="J4" s="167" t="s">
        <v>71</v>
      </c>
      <c r="K4" s="167"/>
      <c r="L4" s="167"/>
      <c r="M4" s="167"/>
      <c r="N4" s="167"/>
      <c r="O4" s="167"/>
    </row>
    <row r="5" ht="27" customHeight="1" spans="1:15">
      <c r="A5" s="167"/>
      <c r="B5" s="167"/>
      <c r="C5" s="167"/>
      <c r="D5" s="167" t="s">
        <v>33</v>
      </c>
      <c r="E5" s="167" t="s">
        <v>72</v>
      </c>
      <c r="F5" s="167" t="s">
        <v>73</v>
      </c>
      <c r="G5" s="167"/>
      <c r="H5" s="167"/>
      <c r="I5" s="167"/>
      <c r="J5" s="167" t="s">
        <v>33</v>
      </c>
      <c r="K5" s="167" t="s">
        <v>74</v>
      </c>
      <c r="L5" s="167" t="s">
        <v>75</v>
      </c>
      <c r="M5" s="167" t="s">
        <v>76</v>
      </c>
      <c r="N5" s="167" t="s">
        <v>77</v>
      </c>
      <c r="O5" s="167" t="s">
        <v>78</v>
      </c>
    </row>
    <row r="6" ht="20.25" customHeight="1" spans="1:15">
      <c r="A6" s="176" t="s">
        <v>45</v>
      </c>
      <c r="B6" s="176" t="s">
        <v>46</v>
      </c>
      <c r="C6" s="176" t="s">
        <v>47</v>
      </c>
      <c r="D6" s="176" t="s">
        <v>48</v>
      </c>
      <c r="E6" s="176" t="s">
        <v>49</v>
      </c>
      <c r="F6" s="176" t="s">
        <v>50</v>
      </c>
      <c r="G6" s="176" t="s">
        <v>51</v>
      </c>
      <c r="H6" s="176" t="s">
        <v>52</v>
      </c>
      <c r="I6" s="176" t="s">
        <v>53</v>
      </c>
      <c r="J6" s="176" t="s">
        <v>54</v>
      </c>
      <c r="K6" s="176" t="s">
        <v>55</v>
      </c>
      <c r="L6" s="176" t="s">
        <v>56</v>
      </c>
      <c r="M6" s="176" t="s">
        <v>57</v>
      </c>
      <c r="N6" s="176" t="s">
        <v>58</v>
      </c>
      <c r="O6" s="176" t="s">
        <v>59</v>
      </c>
    </row>
    <row r="7" ht="20.25" customHeight="1" spans="1:15">
      <c r="A7" s="166" t="s">
        <v>79</v>
      </c>
      <c r="B7" s="166" t="str">
        <f>"        "&amp;"教育支出"</f>
        <v>        教育支出</v>
      </c>
      <c r="C7" s="63">
        <v>58105327.29</v>
      </c>
      <c r="D7" s="63">
        <v>50720691.59</v>
      </c>
      <c r="E7" s="63">
        <v>11857287.17</v>
      </c>
      <c r="F7" s="63">
        <v>38863404.42</v>
      </c>
      <c r="G7" s="63"/>
      <c r="H7" s="63"/>
      <c r="I7" s="63"/>
      <c r="J7" s="63">
        <v>7384635.7</v>
      </c>
      <c r="K7" s="63"/>
      <c r="L7" s="63"/>
      <c r="M7" s="63"/>
      <c r="N7" s="63"/>
      <c r="O7" s="63">
        <v>7384635.7</v>
      </c>
    </row>
    <row r="8" ht="20.25" customHeight="1" spans="1:15">
      <c r="A8" s="181" t="s">
        <v>80</v>
      </c>
      <c r="B8" s="181" t="str">
        <f>"        "&amp;"教育管理事务"</f>
        <v>        教育管理事务</v>
      </c>
      <c r="C8" s="63">
        <v>25179527.29</v>
      </c>
      <c r="D8" s="63">
        <v>17794891.59</v>
      </c>
      <c r="E8" s="63">
        <v>11857287.17</v>
      </c>
      <c r="F8" s="63">
        <v>5937604.42</v>
      </c>
      <c r="G8" s="63"/>
      <c r="H8" s="63"/>
      <c r="I8" s="63"/>
      <c r="J8" s="63">
        <v>7384635.7</v>
      </c>
      <c r="K8" s="63"/>
      <c r="L8" s="63"/>
      <c r="M8" s="63"/>
      <c r="N8" s="63"/>
      <c r="O8" s="63">
        <v>7384635.7</v>
      </c>
    </row>
    <row r="9" ht="20.25" customHeight="1" spans="1:15">
      <c r="A9" s="182" t="s">
        <v>81</v>
      </c>
      <c r="B9" s="182" t="str">
        <f>"        "&amp;"行政运行"</f>
        <v>        行政运行</v>
      </c>
      <c r="C9" s="63">
        <v>5805907.54</v>
      </c>
      <c r="D9" s="63">
        <v>5805907.54</v>
      </c>
      <c r="E9" s="63">
        <v>5805907.54</v>
      </c>
      <c r="F9" s="63"/>
      <c r="G9" s="63"/>
      <c r="H9" s="63"/>
      <c r="I9" s="63"/>
      <c r="J9" s="63"/>
      <c r="K9" s="63"/>
      <c r="L9" s="63"/>
      <c r="M9" s="63"/>
      <c r="N9" s="63"/>
      <c r="O9" s="63"/>
    </row>
    <row r="10" ht="20.25" customHeight="1" spans="1:15">
      <c r="A10" s="182" t="s">
        <v>82</v>
      </c>
      <c r="B10" s="182" t="str">
        <f>"        "&amp;"一般行政管理事务"</f>
        <v>        一般行政管理事务</v>
      </c>
      <c r="C10" s="63">
        <v>6287404.42</v>
      </c>
      <c r="D10" s="63">
        <v>2087404.42</v>
      </c>
      <c r="E10" s="63">
        <v>1600600</v>
      </c>
      <c r="F10" s="63">
        <v>486804.42</v>
      </c>
      <c r="G10" s="63"/>
      <c r="H10" s="63"/>
      <c r="I10" s="63"/>
      <c r="J10" s="63">
        <v>4200000</v>
      </c>
      <c r="K10" s="63"/>
      <c r="L10" s="63"/>
      <c r="M10" s="63"/>
      <c r="N10" s="63"/>
      <c r="O10" s="63">
        <v>4200000</v>
      </c>
    </row>
    <row r="11" ht="20.25" customHeight="1" spans="1:15">
      <c r="A11" s="182" t="s">
        <v>83</v>
      </c>
      <c r="B11" s="182" t="str">
        <f>"        "&amp;"其他教育管理事务支出"</f>
        <v>        其他教育管理事务支出</v>
      </c>
      <c r="C11" s="63">
        <v>13086215.33</v>
      </c>
      <c r="D11" s="63">
        <v>9901579.63</v>
      </c>
      <c r="E11" s="63">
        <v>4450779.63</v>
      </c>
      <c r="F11" s="63">
        <v>5450800</v>
      </c>
      <c r="G11" s="63"/>
      <c r="H11" s="63"/>
      <c r="I11" s="63"/>
      <c r="J11" s="63">
        <v>3184635.7</v>
      </c>
      <c r="K11" s="63"/>
      <c r="L11" s="63"/>
      <c r="M11" s="63"/>
      <c r="N11" s="63"/>
      <c r="O11" s="63">
        <v>3184635.7</v>
      </c>
    </row>
    <row r="12" ht="20.25" customHeight="1" spans="1:15">
      <c r="A12" s="181" t="s">
        <v>84</v>
      </c>
      <c r="B12" s="181" t="str">
        <f>"        "&amp;"普通教育"</f>
        <v>        普通教育</v>
      </c>
      <c r="C12" s="63">
        <v>31371400</v>
      </c>
      <c r="D12" s="63">
        <v>31371400</v>
      </c>
      <c r="E12" s="63"/>
      <c r="F12" s="63">
        <v>31371400</v>
      </c>
      <c r="G12" s="63"/>
      <c r="H12" s="63"/>
      <c r="I12" s="63"/>
      <c r="J12" s="63"/>
      <c r="K12" s="63"/>
      <c r="L12" s="63"/>
      <c r="M12" s="63"/>
      <c r="N12" s="63"/>
      <c r="O12" s="63"/>
    </row>
    <row r="13" ht="20.25" customHeight="1" spans="1:15">
      <c r="A13" s="182" t="s">
        <v>85</v>
      </c>
      <c r="B13" s="182" t="str">
        <f>"        "&amp;"学前教育"</f>
        <v>        学前教育</v>
      </c>
      <c r="C13" s="63">
        <v>147400</v>
      </c>
      <c r="D13" s="63">
        <v>147400</v>
      </c>
      <c r="E13" s="63"/>
      <c r="F13" s="63">
        <v>147400</v>
      </c>
      <c r="G13" s="63"/>
      <c r="H13" s="63"/>
      <c r="I13" s="63"/>
      <c r="J13" s="63"/>
      <c r="K13" s="63"/>
      <c r="L13" s="63"/>
      <c r="M13" s="63"/>
      <c r="N13" s="63"/>
      <c r="O13" s="63"/>
    </row>
    <row r="14" ht="20.25" customHeight="1" spans="1:15">
      <c r="A14" s="182" t="s">
        <v>86</v>
      </c>
      <c r="B14" s="182" t="str">
        <f>"        "&amp;"小学教育"</f>
        <v>        小学教育</v>
      </c>
      <c r="C14" s="63">
        <v>4542700</v>
      </c>
      <c r="D14" s="63">
        <v>4542700</v>
      </c>
      <c r="E14" s="63"/>
      <c r="F14" s="63">
        <v>4542700</v>
      </c>
      <c r="G14" s="63"/>
      <c r="H14" s="63"/>
      <c r="I14" s="63"/>
      <c r="J14" s="63"/>
      <c r="K14" s="63"/>
      <c r="L14" s="63"/>
      <c r="M14" s="63"/>
      <c r="N14" s="63"/>
      <c r="O14" s="63"/>
    </row>
    <row r="15" ht="20.25" customHeight="1" spans="1:15">
      <c r="A15" s="182" t="s">
        <v>87</v>
      </c>
      <c r="B15" s="182" t="str">
        <f>"        "&amp;"高中教育"</f>
        <v>        高中教育</v>
      </c>
      <c r="C15" s="63">
        <v>397700</v>
      </c>
      <c r="D15" s="63">
        <v>397700</v>
      </c>
      <c r="E15" s="63"/>
      <c r="F15" s="63">
        <v>397700</v>
      </c>
      <c r="G15" s="63"/>
      <c r="H15" s="63"/>
      <c r="I15" s="63"/>
      <c r="J15" s="63"/>
      <c r="K15" s="63"/>
      <c r="L15" s="63"/>
      <c r="M15" s="63"/>
      <c r="N15" s="63"/>
      <c r="O15" s="63"/>
    </row>
    <row r="16" ht="20.25" customHeight="1" spans="1:15">
      <c r="A16" s="182" t="s">
        <v>88</v>
      </c>
      <c r="B16" s="182" t="str">
        <f>"        "&amp;"其他普通教育支出"</f>
        <v>        其他普通教育支出</v>
      </c>
      <c r="C16" s="63">
        <v>26283600</v>
      </c>
      <c r="D16" s="63">
        <v>26283600</v>
      </c>
      <c r="E16" s="63"/>
      <c r="F16" s="63">
        <v>26283600</v>
      </c>
      <c r="G16" s="63"/>
      <c r="H16" s="63"/>
      <c r="I16" s="63"/>
      <c r="J16" s="63"/>
      <c r="K16" s="63"/>
      <c r="L16" s="63"/>
      <c r="M16" s="63"/>
      <c r="N16" s="63"/>
      <c r="O16" s="63"/>
    </row>
    <row r="17" ht="20.25" customHeight="1" spans="1:15">
      <c r="A17" s="181" t="s">
        <v>89</v>
      </c>
      <c r="B17" s="181" t="str">
        <f>"        "&amp;"职业教育"</f>
        <v>        职业教育</v>
      </c>
      <c r="C17" s="63">
        <v>514400</v>
      </c>
      <c r="D17" s="63">
        <v>514400</v>
      </c>
      <c r="E17" s="63"/>
      <c r="F17" s="63">
        <v>514400</v>
      </c>
      <c r="G17" s="63"/>
      <c r="H17" s="63"/>
      <c r="I17" s="63"/>
      <c r="J17" s="63"/>
      <c r="K17" s="63"/>
      <c r="L17" s="63"/>
      <c r="M17" s="63"/>
      <c r="N17" s="63"/>
      <c r="O17" s="63"/>
    </row>
    <row r="18" ht="20.25" customHeight="1" spans="1:15">
      <c r="A18" s="182" t="s">
        <v>90</v>
      </c>
      <c r="B18" s="182" t="str">
        <f>"        "&amp;"中等职业教育"</f>
        <v>        中等职业教育</v>
      </c>
      <c r="C18" s="63">
        <v>514400</v>
      </c>
      <c r="D18" s="63">
        <v>514400</v>
      </c>
      <c r="E18" s="63"/>
      <c r="F18" s="63">
        <v>514400</v>
      </c>
      <c r="G18" s="63"/>
      <c r="H18" s="63"/>
      <c r="I18" s="63"/>
      <c r="J18" s="63"/>
      <c r="K18" s="63"/>
      <c r="L18" s="63"/>
      <c r="M18" s="63"/>
      <c r="N18" s="63"/>
      <c r="O18" s="63"/>
    </row>
    <row r="19" ht="20.25" customHeight="1" spans="1:15">
      <c r="A19" s="181" t="s">
        <v>91</v>
      </c>
      <c r="B19" s="181" t="str">
        <f>"        "&amp;"其他教育支出"</f>
        <v>        其他教育支出</v>
      </c>
      <c r="C19" s="63">
        <v>1040000</v>
      </c>
      <c r="D19" s="63">
        <v>1040000</v>
      </c>
      <c r="E19" s="63"/>
      <c r="F19" s="63">
        <v>1040000</v>
      </c>
      <c r="G19" s="63"/>
      <c r="H19" s="63"/>
      <c r="I19" s="63"/>
      <c r="J19" s="63"/>
      <c r="K19" s="63"/>
      <c r="L19" s="63"/>
      <c r="M19" s="63"/>
      <c r="N19" s="63"/>
      <c r="O19" s="63"/>
    </row>
    <row r="20" ht="20.25" customHeight="1" spans="1:15">
      <c r="A20" s="182" t="s">
        <v>92</v>
      </c>
      <c r="B20" s="182" t="str">
        <f>"        "&amp;"其他教育支出"</f>
        <v>        其他教育支出</v>
      </c>
      <c r="C20" s="63">
        <v>1040000</v>
      </c>
      <c r="D20" s="63">
        <v>1040000</v>
      </c>
      <c r="E20" s="63"/>
      <c r="F20" s="63">
        <v>1040000</v>
      </c>
      <c r="G20" s="63"/>
      <c r="H20" s="63"/>
      <c r="I20" s="63"/>
      <c r="J20" s="63"/>
      <c r="K20" s="63"/>
      <c r="L20" s="63"/>
      <c r="M20" s="63"/>
      <c r="N20" s="63"/>
      <c r="O20" s="63"/>
    </row>
    <row r="21" ht="20.25" customHeight="1" spans="1:15">
      <c r="A21" s="166" t="s">
        <v>93</v>
      </c>
      <c r="B21" s="166" t="str">
        <f>"        "&amp;"文化旅游体育与传媒支出"</f>
        <v>        文化旅游体育与传媒支出</v>
      </c>
      <c r="C21" s="63">
        <v>3599889.16</v>
      </c>
      <c r="D21" s="63">
        <v>2399889.16</v>
      </c>
      <c r="E21" s="63">
        <v>2279889.16</v>
      </c>
      <c r="F21" s="63">
        <v>120000</v>
      </c>
      <c r="G21" s="63"/>
      <c r="H21" s="63"/>
      <c r="I21" s="63"/>
      <c r="J21" s="63">
        <v>1200000</v>
      </c>
      <c r="K21" s="63"/>
      <c r="L21" s="63"/>
      <c r="M21" s="63"/>
      <c r="N21" s="63"/>
      <c r="O21" s="63">
        <v>1200000</v>
      </c>
    </row>
    <row r="22" ht="20.25" customHeight="1" spans="1:15">
      <c r="A22" s="181" t="s">
        <v>94</v>
      </c>
      <c r="B22" s="181" t="str">
        <f>"        "&amp;"体育"</f>
        <v>        体育</v>
      </c>
      <c r="C22" s="63">
        <v>3599889.16</v>
      </c>
      <c r="D22" s="63">
        <v>2399889.16</v>
      </c>
      <c r="E22" s="63">
        <v>2279889.16</v>
      </c>
      <c r="F22" s="63">
        <v>120000</v>
      </c>
      <c r="G22" s="63"/>
      <c r="H22" s="63"/>
      <c r="I22" s="63"/>
      <c r="J22" s="63">
        <v>1200000</v>
      </c>
      <c r="K22" s="63"/>
      <c r="L22" s="63"/>
      <c r="M22" s="63"/>
      <c r="N22" s="63"/>
      <c r="O22" s="63">
        <v>1200000</v>
      </c>
    </row>
    <row r="23" ht="20.25" customHeight="1" spans="1:15">
      <c r="A23" s="182" t="s">
        <v>95</v>
      </c>
      <c r="B23" s="182" t="str">
        <f>"        "&amp;"行政运行"</f>
        <v>        行政运行</v>
      </c>
      <c r="C23" s="63">
        <v>2279889.16</v>
      </c>
      <c r="D23" s="63">
        <v>2279889.16</v>
      </c>
      <c r="E23" s="63">
        <v>2279889.16</v>
      </c>
      <c r="F23" s="63"/>
      <c r="G23" s="63"/>
      <c r="H23" s="63"/>
      <c r="I23" s="63"/>
      <c r="J23" s="63"/>
      <c r="K23" s="63"/>
      <c r="L23" s="63"/>
      <c r="M23" s="63"/>
      <c r="N23" s="63"/>
      <c r="O23" s="63"/>
    </row>
    <row r="24" ht="20.25" customHeight="1" spans="1:15">
      <c r="A24" s="182" t="s">
        <v>96</v>
      </c>
      <c r="B24" s="182" t="str">
        <f>"        "&amp;"一般行政管理事务"</f>
        <v>        一般行政管理事务</v>
      </c>
      <c r="C24" s="63">
        <v>1200000</v>
      </c>
      <c r="D24" s="63"/>
      <c r="E24" s="63"/>
      <c r="F24" s="63"/>
      <c r="G24" s="63"/>
      <c r="H24" s="63"/>
      <c r="I24" s="63"/>
      <c r="J24" s="63">
        <v>1200000</v>
      </c>
      <c r="K24" s="63"/>
      <c r="L24" s="63"/>
      <c r="M24" s="63"/>
      <c r="N24" s="63"/>
      <c r="O24" s="63">
        <v>1200000</v>
      </c>
    </row>
    <row r="25" ht="20.25" customHeight="1" spans="1:15">
      <c r="A25" s="182" t="s">
        <v>97</v>
      </c>
      <c r="B25" s="182" t="str">
        <f>"        "&amp;"体育竞赛"</f>
        <v>        体育竞赛</v>
      </c>
      <c r="C25" s="63">
        <v>120000</v>
      </c>
      <c r="D25" s="63">
        <v>120000</v>
      </c>
      <c r="E25" s="63"/>
      <c r="F25" s="63">
        <v>120000</v>
      </c>
      <c r="G25" s="63"/>
      <c r="H25" s="63"/>
      <c r="I25" s="63"/>
      <c r="J25" s="63"/>
      <c r="K25" s="63"/>
      <c r="L25" s="63"/>
      <c r="M25" s="63"/>
      <c r="N25" s="63"/>
      <c r="O25" s="63"/>
    </row>
    <row r="26" ht="20.25" customHeight="1" spans="1:15">
      <c r="A26" s="166" t="s">
        <v>98</v>
      </c>
      <c r="B26" s="166" t="str">
        <f>"        "&amp;"社会保障和就业支出"</f>
        <v>        社会保障和就业支出</v>
      </c>
      <c r="C26" s="63">
        <v>4087343.68</v>
      </c>
      <c r="D26" s="63">
        <v>4087343.68</v>
      </c>
      <c r="E26" s="63">
        <v>4052927.68</v>
      </c>
      <c r="F26" s="63">
        <v>34416</v>
      </c>
      <c r="G26" s="63"/>
      <c r="H26" s="63"/>
      <c r="I26" s="63"/>
      <c r="J26" s="63"/>
      <c r="K26" s="63"/>
      <c r="L26" s="63"/>
      <c r="M26" s="63"/>
      <c r="N26" s="63"/>
      <c r="O26" s="63"/>
    </row>
    <row r="27" ht="20.25" customHeight="1" spans="1:15">
      <c r="A27" s="181" t="s">
        <v>99</v>
      </c>
      <c r="B27" s="181" t="str">
        <f>"        "&amp;"行政事业单位养老支出"</f>
        <v>        行政事业单位养老支出</v>
      </c>
      <c r="C27" s="63">
        <v>4052927.68</v>
      </c>
      <c r="D27" s="63">
        <v>4052927.68</v>
      </c>
      <c r="E27" s="63">
        <v>4052927.68</v>
      </c>
      <c r="F27" s="63"/>
      <c r="G27" s="63"/>
      <c r="H27" s="63"/>
      <c r="I27" s="63"/>
      <c r="J27" s="63"/>
      <c r="K27" s="63"/>
      <c r="L27" s="63"/>
      <c r="M27" s="63"/>
      <c r="N27" s="63"/>
      <c r="O27" s="63"/>
    </row>
    <row r="28" ht="20.25" customHeight="1" spans="1:15">
      <c r="A28" s="182" t="s">
        <v>100</v>
      </c>
      <c r="B28" s="182" t="str">
        <f>"        "&amp;"行政单位离退休"</f>
        <v>        行政单位离退休</v>
      </c>
      <c r="C28" s="63">
        <v>1718824</v>
      </c>
      <c r="D28" s="63">
        <v>1718824</v>
      </c>
      <c r="E28" s="63">
        <v>1718824</v>
      </c>
      <c r="F28" s="63"/>
      <c r="G28" s="63"/>
      <c r="H28" s="63"/>
      <c r="I28" s="63"/>
      <c r="J28" s="63"/>
      <c r="K28" s="63"/>
      <c r="L28" s="63"/>
      <c r="M28" s="63"/>
      <c r="N28" s="63"/>
      <c r="O28" s="63"/>
    </row>
    <row r="29" ht="20.25" customHeight="1" spans="1:15">
      <c r="A29" s="182" t="s">
        <v>101</v>
      </c>
      <c r="B29" s="182" t="str">
        <f>"        "&amp;"事业单位离退休"</f>
        <v>        事业单位离退休</v>
      </c>
      <c r="C29" s="63">
        <v>297000</v>
      </c>
      <c r="D29" s="63">
        <v>297000</v>
      </c>
      <c r="E29" s="63">
        <v>297000</v>
      </c>
      <c r="F29" s="63"/>
      <c r="G29" s="63"/>
      <c r="H29" s="63"/>
      <c r="I29" s="63"/>
      <c r="J29" s="63"/>
      <c r="K29" s="63"/>
      <c r="L29" s="63"/>
      <c r="M29" s="63"/>
      <c r="N29" s="63"/>
      <c r="O29" s="63"/>
    </row>
    <row r="30" ht="20.25" customHeight="1" spans="1:15">
      <c r="A30" s="182" t="s">
        <v>102</v>
      </c>
      <c r="B30" s="182" t="str">
        <f>"        "&amp;"机关事业单位基本养老保险缴费支出"</f>
        <v>        机关事业单位基本养老保险缴费支出</v>
      </c>
      <c r="C30" s="63">
        <v>1327003.68</v>
      </c>
      <c r="D30" s="63">
        <v>1327003.68</v>
      </c>
      <c r="E30" s="63">
        <v>1327003.68</v>
      </c>
      <c r="F30" s="63"/>
      <c r="G30" s="63"/>
      <c r="H30" s="63"/>
      <c r="I30" s="63"/>
      <c r="J30" s="63"/>
      <c r="K30" s="63"/>
      <c r="L30" s="63"/>
      <c r="M30" s="63"/>
      <c r="N30" s="63"/>
      <c r="O30" s="63"/>
    </row>
    <row r="31" ht="20.25" customHeight="1" spans="1:15">
      <c r="A31" s="182" t="s">
        <v>103</v>
      </c>
      <c r="B31" s="182" t="str">
        <f>"        "&amp;"机关事业单位职业年金缴费支出"</f>
        <v>        机关事业单位职业年金缴费支出</v>
      </c>
      <c r="C31" s="63">
        <v>710100</v>
      </c>
      <c r="D31" s="63">
        <v>710100</v>
      </c>
      <c r="E31" s="63">
        <v>710100</v>
      </c>
      <c r="F31" s="63"/>
      <c r="G31" s="63"/>
      <c r="H31" s="63"/>
      <c r="I31" s="63"/>
      <c r="J31" s="63"/>
      <c r="K31" s="63"/>
      <c r="L31" s="63"/>
      <c r="M31" s="63"/>
      <c r="N31" s="63"/>
      <c r="O31" s="63"/>
    </row>
    <row r="32" ht="20.25" customHeight="1" spans="1:15">
      <c r="A32" s="181" t="s">
        <v>104</v>
      </c>
      <c r="B32" s="181" t="str">
        <f>"        "&amp;"抚恤"</f>
        <v>        抚恤</v>
      </c>
      <c r="C32" s="63">
        <v>34416</v>
      </c>
      <c r="D32" s="63">
        <v>34416</v>
      </c>
      <c r="E32" s="63"/>
      <c r="F32" s="63">
        <v>34416</v>
      </c>
      <c r="G32" s="63"/>
      <c r="H32" s="63"/>
      <c r="I32" s="63"/>
      <c r="J32" s="63"/>
      <c r="K32" s="63"/>
      <c r="L32" s="63"/>
      <c r="M32" s="63"/>
      <c r="N32" s="63"/>
      <c r="O32" s="63"/>
    </row>
    <row r="33" ht="20.25" customHeight="1" spans="1:15">
      <c r="A33" s="182" t="s">
        <v>105</v>
      </c>
      <c r="B33" s="182" t="str">
        <f>"        "&amp;"死亡抚恤"</f>
        <v>        死亡抚恤</v>
      </c>
      <c r="C33" s="63">
        <v>34416</v>
      </c>
      <c r="D33" s="63">
        <v>34416</v>
      </c>
      <c r="E33" s="63"/>
      <c r="F33" s="63">
        <v>34416</v>
      </c>
      <c r="G33" s="63"/>
      <c r="H33" s="63"/>
      <c r="I33" s="63"/>
      <c r="J33" s="63"/>
      <c r="K33" s="63"/>
      <c r="L33" s="63"/>
      <c r="M33" s="63"/>
      <c r="N33" s="63"/>
      <c r="O33" s="63"/>
    </row>
    <row r="34" ht="20.25" customHeight="1" spans="1:15">
      <c r="A34" s="166" t="s">
        <v>106</v>
      </c>
      <c r="B34" s="166" t="str">
        <f>"        "&amp;"卫生健康支出"</f>
        <v>        卫生健康支出</v>
      </c>
      <c r="C34" s="63">
        <v>1400696.88</v>
      </c>
      <c r="D34" s="63">
        <v>1400696.88</v>
      </c>
      <c r="E34" s="63">
        <v>1400696.88</v>
      </c>
      <c r="F34" s="63"/>
      <c r="G34" s="63"/>
      <c r="H34" s="63"/>
      <c r="I34" s="63"/>
      <c r="J34" s="63"/>
      <c r="K34" s="63"/>
      <c r="L34" s="63"/>
      <c r="M34" s="63"/>
      <c r="N34" s="63"/>
      <c r="O34" s="63"/>
    </row>
    <row r="35" ht="20.25" customHeight="1" spans="1:15">
      <c r="A35" s="181" t="s">
        <v>107</v>
      </c>
      <c r="B35" s="181" t="str">
        <f>"        "&amp;"行政事业单位医疗"</f>
        <v>        行政事业单位医疗</v>
      </c>
      <c r="C35" s="63">
        <v>1400696.88</v>
      </c>
      <c r="D35" s="63">
        <v>1400696.88</v>
      </c>
      <c r="E35" s="63">
        <v>1400696.88</v>
      </c>
      <c r="F35" s="63"/>
      <c r="G35" s="63"/>
      <c r="H35" s="63"/>
      <c r="I35" s="63"/>
      <c r="J35" s="63"/>
      <c r="K35" s="63"/>
      <c r="L35" s="63"/>
      <c r="M35" s="63"/>
      <c r="N35" s="63"/>
      <c r="O35" s="63"/>
    </row>
    <row r="36" ht="20.25" customHeight="1" spans="1:15">
      <c r="A36" s="182" t="s">
        <v>108</v>
      </c>
      <c r="B36" s="182" t="str">
        <f>"        "&amp;"行政单位医疗"</f>
        <v>        行政单位医疗</v>
      </c>
      <c r="C36" s="63">
        <v>528334.81</v>
      </c>
      <c r="D36" s="63">
        <v>528334.81</v>
      </c>
      <c r="E36" s="63">
        <v>528334.81</v>
      </c>
      <c r="F36" s="63"/>
      <c r="G36" s="63"/>
      <c r="H36" s="63"/>
      <c r="I36" s="63"/>
      <c r="J36" s="63"/>
      <c r="K36" s="63"/>
      <c r="L36" s="63"/>
      <c r="M36" s="63"/>
      <c r="N36" s="63"/>
      <c r="O36" s="63"/>
    </row>
    <row r="37" ht="20.25" customHeight="1" spans="1:15">
      <c r="A37" s="182" t="s">
        <v>109</v>
      </c>
      <c r="B37" s="182" t="str">
        <f>"        "&amp;"事业单位医疗"</f>
        <v>        事业单位医疗</v>
      </c>
      <c r="C37" s="63">
        <v>215048.35</v>
      </c>
      <c r="D37" s="63">
        <v>215048.35</v>
      </c>
      <c r="E37" s="63">
        <v>215048.35</v>
      </c>
      <c r="F37" s="63"/>
      <c r="G37" s="63"/>
      <c r="H37" s="63"/>
      <c r="I37" s="63"/>
      <c r="J37" s="63"/>
      <c r="K37" s="63"/>
      <c r="L37" s="63"/>
      <c r="M37" s="63"/>
      <c r="N37" s="63"/>
      <c r="O37" s="63"/>
    </row>
    <row r="38" ht="20.25" customHeight="1" spans="1:15">
      <c r="A38" s="182" t="s">
        <v>110</v>
      </c>
      <c r="B38" s="182" t="str">
        <f>"        "&amp;"公务员医疗补助"</f>
        <v>        公务员医疗补助</v>
      </c>
      <c r="C38" s="63">
        <v>579965.25</v>
      </c>
      <c r="D38" s="63">
        <v>579965.25</v>
      </c>
      <c r="E38" s="63">
        <v>579965.25</v>
      </c>
      <c r="F38" s="63"/>
      <c r="G38" s="63"/>
      <c r="H38" s="63"/>
      <c r="I38" s="63"/>
      <c r="J38" s="63"/>
      <c r="K38" s="63"/>
      <c r="L38" s="63"/>
      <c r="M38" s="63"/>
      <c r="N38" s="63"/>
      <c r="O38" s="63"/>
    </row>
    <row r="39" ht="20.25" customHeight="1" spans="1:15">
      <c r="A39" s="182" t="s">
        <v>111</v>
      </c>
      <c r="B39" s="182" t="str">
        <f>"        "&amp;"其他行政事业单位医疗支出"</f>
        <v>        其他行政事业单位医疗支出</v>
      </c>
      <c r="C39" s="63">
        <v>77348.47</v>
      </c>
      <c r="D39" s="63">
        <v>77348.47</v>
      </c>
      <c r="E39" s="63">
        <v>77348.47</v>
      </c>
      <c r="F39" s="63"/>
      <c r="G39" s="63"/>
      <c r="H39" s="63"/>
      <c r="I39" s="63"/>
      <c r="J39" s="63"/>
      <c r="K39" s="63"/>
      <c r="L39" s="63"/>
      <c r="M39" s="63"/>
      <c r="N39" s="63"/>
      <c r="O39" s="63"/>
    </row>
    <row r="40" ht="20.25" customHeight="1" spans="1:15">
      <c r="A40" s="166" t="s">
        <v>112</v>
      </c>
      <c r="B40" s="166" t="str">
        <f>"        "&amp;"住房保障支出"</f>
        <v>        住房保障支出</v>
      </c>
      <c r="C40" s="63">
        <v>1244184</v>
      </c>
      <c r="D40" s="63">
        <v>1244184</v>
      </c>
      <c r="E40" s="63">
        <v>1244184</v>
      </c>
      <c r="F40" s="63"/>
      <c r="G40" s="63"/>
      <c r="H40" s="63"/>
      <c r="I40" s="63"/>
      <c r="J40" s="63"/>
      <c r="K40" s="63"/>
      <c r="L40" s="63"/>
      <c r="M40" s="63"/>
      <c r="N40" s="63"/>
      <c r="O40" s="63"/>
    </row>
    <row r="41" ht="20.25" customHeight="1" spans="1:15">
      <c r="A41" s="181" t="s">
        <v>113</v>
      </c>
      <c r="B41" s="181" t="str">
        <f>"        "&amp;"住房改革支出"</f>
        <v>        住房改革支出</v>
      </c>
      <c r="C41" s="63">
        <v>1244184</v>
      </c>
      <c r="D41" s="63">
        <v>1244184</v>
      </c>
      <c r="E41" s="63">
        <v>1244184</v>
      </c>
      <c r="F41" s="63"/>
      <c r="G41" s="63"/>
      <c r="H41" s="63"/>
      <c r="I41" s="63"/>
      <c r="J41" s="63"/>
      <c r="K41" s="63"/>
      <c r="L41" s="63"/>
      <c r="M41" s="63"/>
      <c r="N41" s="63"/>
      <c r="O41" s="63"/>
    </row>
    <row r="42" ht="20.25" customHeight="1" spans="1:15">
      <c r="A42" s="182" t="s">
        <v>114</v>
      </c>
      <c r="B42" s="182" t="str">
        <f>"        "&amp;"住房公积金"</f>
        <v>        住房公积金</v>
      </c>
      <c r="C42" s="63">
        <v>1194000</v>
      </c>
      <c r="D42" s="63">
        <v>1194000</v>
      </c>
      <c r="E42" s="63">
        <v>1194000</v>
      </c>
      <c r="F42" s="63"/>
      <c r="G42" s="63"/>
      <c r="H42" s="63"/>
      <c r="I42" s="63"/>
      <c r="J42" s="63"/>
      <c r="K42" s="63"/>
      <c r="L42" s="63"/>
      <c r="M42" s="63"/>
      <c r="N42" s="63"/>
      <c r="O42" s="63"/>
    </row>
    <row r="43" ht="20.25" customHeight="1" spans="1:15">
      <c r="A43" s="182" t="s">
        <v>115</v>
      </c>
      <c r="B43" s="182" t="str">
        <f>"        "&amp;"购房补贴"</f>
        <v>        购房补贴</v>
      </c>
      <c r="C43" s="63">
        <v>50184</v>
      </c>
      <c r="D43" s="63">
        <v>50184</v>
      </c>
      <c r="E43" s="63">
        <v>50184</v>
      </c>
      <c r="F43" s="63"/>
      <c r="G43" s="63"/>
      <c r="H43" s="63"/>
      <c r="I43" s="63"/>
      <c r="J43" s="63"/>
      <c r="K43" s="63"/>
      <c r="L43" s="63"/>
      <c r="M43" s="63"/>
      <c r="N43" s="63"/>
      <c r="O43" s="63"/>
    </row>
    <row r="44" ht="20.25" customHeight="1" spans="1:15">
      <c r="A44" s="166" t="s">
        <v>116</v>
      </c>
      <c r="B44" s="166" t="str">
        <f>"        "&amp;"其他支出"</f>
        <v>        其他支出</v>
      </c>
      <c r="C44" s="63">
        <v>48199163</v>
      </c>
      <c r="D44" s="63"/>
      <c r="E44" s="63"/>
      <c r="F44" s="63"/>
      <c r="G44" s="63">
        <v>46599163</v>
      </c>
      <c r="H44" s="63"/>
      <c r="I44" s="63"/>
      <c r="J44" s="63">
        <v>1600000</v>
      </c>
      <c r="K44" s="63"/>
      <c r="L44" s="63"/>
      <c r="M44" s="63"/>
      <c r="N44" s="63"/>
      <c r="O44" s="63">
        <v>1600000</v>
      </c>
    </row>
    <row r="45" ht="20.25" customHeight="1" spans="1:15">
      <c r="A45" s="181" t="s">
        <v>117</v>
      </c>
      <c r="B45" s="181" t="str">
        <f>"        "&amp;"彩票公益金安排的支出"</f>
        <v>        彩票公益金安排的支出</v>
      </c>
      <c r="C45" s="63">
        <v>46599163</v>
      </c>
      <c r="D45" s="63"/>
      <c r="E45" s="63"/>
      <c r="F45" s="63"/>
      <c r="G45" s="63">
        <v>46599163</v>
      </c>
      <c r="H45" s="63"/>
      <c r="I45" s="63"/>
      <c r="J45" s="63"/>
      <c r="K45" s="63"/>
      <c r="L45" s="63"/>
      <c r="M45" s="63"/>
      <c r="N45" s="63"/>
      <c r="O45" s="63"/>
    </row>
    <row r="46" ht="20.25" customHeight="1" spans="1:15">
      <c r="A46" s="182" t="s">
        <v>118</v>
      </c>
      <c r="B46" s="182" t="str">
        <f>"        "&amp;"用于体育事业的彩票公益金支出"</f>
        <v>        用于体育事业的彩票公益金支出</v>
      </c>
      <c r="C46" s="63">
        <v>46599163</v>
      </c>
      <c r="D46" s="63"/>
      <c r="E46" s="63"/>
      <c r="F46" s="63"/>
      <c r="G46" s="63">
        <v>46599163</v>
      </c>
      <c r="H46" s="63"/>
      <c r="I46" s="63"/>
      <c r="J46" s="63"/>
      <c r="K46" s="63"/>
      <c r="L46" s="63"/>
      <c r="M46" s="63"/>
      <c r="N46" s="63"/>
      <c r="O46" s="63"/>
    </row>
    <row r="47" ht="20.25" customHeight="1" spans="1:15">
      <c r="A47" s="181" t="s">
        <v>119</v>
      </c>
      <c r="B47" s="181" t="str">
        <f>"        "&amp;"其他支出"</f>
        <v>        其他支出</v>
      </c>
      <c r="C47" s="63">
        <v>1600000</v>
      </c>
      <c r="D47" s="63"/>
      <c r="E47" s="63"/>
      <c r="F47" s="63"/>
      <c r="G47" s="63"/>
      <c r="H47" s="63"/>
      <c r="I47" s="63"/>
      <c r="J47" s="63">
        <v>1600000</v>
      </c>
      <c r="K47" s="63"/>
      <c r="L47" s="63"/>
      <c r="M47" s="63"/>
      <c r="N47" s="63"/>
      <c r="O47" s="63">
        <v>1600000</v>
      </c>
    </row>
    <row r="48" ht="20.25" customHeight="1" spans="1:15">
      <c r="A48" s="182" t="s">
        <v>120</v>
      </c>
      <c r="B48" s="182" t="str">
        <f>"        "&amp;"其他支出"</f>
        <v>        其他支出</v>
      </c>
      <c r="C48" s="63">
        <v>1600000</v>
      </c>
      <c r="D48" s="63"/>
      <c r="E48" s="63"/>
      <c r="F48" s="63"/>
      <c r="G48" s="63"/>
      <c r="H48" s="63"/>
      <c r="I48" s="63"/>
      <c r="J48" s="63">
        <v>1600000</v>
      </c>
      <c r="K48" s="63"/>
      <c r="L48" s="63"/>
      <c r="M48" s="63"/>
      <c r="N48" s="63"/>
      <c r="O48" s="63">
        <v>1600000</v>
      </c>
    </row>
    <row r="49" ht="20.25" customHeight="1" spans="1:15">
      <c r="A49" s="166" t="s">
        <v>121</v>
      </c>
      <c r="B49" s="166" t="str">
        <f>"        "&amp;"转移性支出"</f>
        <v>        转移性支出</v>
      </c>
      <c r="C49" s="63">
        <v>16484300</v>
      </c>
      <c r="D49" s="63">
        <v>16484300</v>
      </c>
      <c r="E49" s="63"/>
      <c r="F49" s="63">
        <v>16484300</v>
      </c>
      <c r="G49" s="63"/>
      <c r="H49" s="63"/>
      <c r="I49" s="63"/>
      <c r="J49" s="63"/>
      <c r="K49" s="63"/>
      <c r="L49" s="63"/>
      <c r="M49" s="63"/>
      <c r="N49" s="63"/>
      <c r="O49" s="63"/>
    </row>
    <row r="50" ht="20.25" customHeight="1" spans="1:15">
      <c r="A50" s="181" t="s">
        <v>122</v>
      </c>
      <c r="B50" s="181" t="str">
        <f>"        "&amp;"一般性转移支付"</f>
        <v>        一般性转移支付</v>
      </c>
      <c r="C50" s="63">
        <v>16184300</v>
      </c>
      <c r="D50" s="63">
        <v>16184300</v>
      </c>
      <c r="E50" s="63"/>
      <c r="F50" s="63">
        <v>16184300</v>
      </c>
      <c r="G50" s="63"/>
      <c r="H50" s="63"/>
      <c r="I50" s="63"/>
      <c r="J50" s="63"/>
      <c r="K50" s="63"/>
      <c r="L50" s="63"/>
      <c r="M50" s="63"/>
      <c r="N50" s="63"/>
      <c r="O50" s="63"/>
    </row>
    <row r="51" ht="20.25" customHeight="1" spans="1:15">
      <c r="A51" s="182" t="s">
        <v>123</v>
      </c>
      <c r="B51" s="182" t="str">
        <f>"        "&amp;"结算补助支出"</f>
        <v>        结算补助支出</v>
      </c>
      <c r="C51" s="63">
        <v>4800900</v>
      </c>
      <c r="D51" s="63">
        <v>4800900</v>
      </c>
      <c r="E51" s="63"/>
      <c r="F51" s="63">
        <v>4800900</v>
      </c>
      <c r="G51" s="63"/>
      <c r="H51" s="63"/>
      <c r="I51" s="63"/>
      <c r="J51" s="63"/>
      <c r="K51" s="63"/>
      <c r="L51" s="63"/>
      <c r="M51" s="63"/>
      <c r="N51" s="63"/>
      <c r="O51" s="63"/>
    </row>
    <row r="52" ht="20.25" customHeight="1" spans="1:15">
      <c r="A52" s="182" t="s">
        <v>124</v>
      </c>
      <c r="B52" s="182" t="str">
        <f>"        "&amp;"一般公共服务共同财政事权转移支付支出"</f>
        <v>        一般公共服务共同财政事权转移支付支出</v>
      </c>
      <c r="C52" s="63">
        <v>115100</v>
      </c>
      <c r="D52" s="63">
        <v>115100</v>
      </c>
      <c r="E52" s="63"/>
      <c r="F52" s="63">
        <v>115100</v>
      </c>
      <c r="G52" s="63"/>
      <c r="H52" s="63"/>
      <c r="I52" s="63"/>
      <c r="J52" s="63"/>
      <c r="K52" s="63"/>
      <c r="L52" s="63"/>
      <c r="M52" s="63"/>
      <c r="N52" s="63"/>
      <c r="O52" s="63"/>
    </row>
    <row r="53" ht="20.25" customHeight="1" spans="1:15">
      <c r="A53" s="182" t="s">
        <v>125</v>
      </c>
      <c r="B53" s="182" t="str">
        <f>"        "&amp;"教育共同财政事权转移支付支出"</f>
        <v>        教育共同财政事权转移支付支出</v>
      </c>
      <c r="C53" s="63">
        <v>11268300</v>
      </c>
      <c r="D53" s="63">
        <v>11268300</v>
      </c>
      <c r="E53" s="63"/>
      <c r="F53" s="63">
        <v>11268300</v>
      </c>
      <c r="G53" s="63"/>
      <c r="H53" s="63"/>
      <c r="I53" s="63"/>
      <c r="J53" s="63"/>
      <c r="K53" s="63"/>
      <c r="L53" s="63"/>
      <c r="M53" s="63"/>
      <c r="N53" s="63"/>
      <c r="O53" s="63"/>
    </row>
    <row r="54" ht="20.25" customHeight="1" spans="1:15">
      <c r="A54" s="181" t="s">
        <v>126</v>
      </c>
      <c r="B54" s="181" t="str">
        <f>"        "&amp;"专项转移支付"</f>
        <v>        专项转移支付</v>
      </c>
      <c r="C54" s="63">
        <v>300000</v>
      </c>
      <c r="D54" s="63">
        <v>300000</v>
      </c>
      <c r="E54" s="63"/>
      <c r="F54" s="63">
        <v>300000</v>
      </c>
      <c r="G54" s="63"/>
      <c r="H54" s="63"/>
      <c r="I54" s="63"/>
      <c r="J54" s="63"/>
      <c r="K54" s="63"/>
      <c r="L54" s="63"/>
      <c r="M54" s="63"/>
      <c r="N54" s="63"/>
      <c r="O54" s="63"/>
    </row>
    <row r="55" ht="20.25" customHeight="1" spans="1:15">
      <c r="A55" s="182" t="s">
        <v>127</v>
      </c>
      <c r="B55" s="182" t="str">
        <f>"        "&amp;"教育"</f>
        <v>        教育</v>
      </c>
      <c r="C55" s="63">
        <v>300000</v>
      </c>
      <c r="D55" s="63">
        <v>300000</v>
      </c>
      <c r="E55" s="63"/>
      <c r="F55" s="63">
        <v>300000</v>
      </c>
      <c r="G55" s="63"/>
      <c r="H55" s="63"/>
      <c r="I55" s="63"/>
      <c r="J55" s="63"/>
      <c r="K55" s="63"/>
      <c r="L55" s="63"/>
      <c r="M55" s="63"/>
      <c r="N55" s="63"/>
      <c r="O55" s="63"/>
    </row>
    <row r="56" ht="20.25" customHeight="1" spans="1:15">
      <c r="A56" s="168" t="s">
        <v>31</v>
      </c>
      <c r="B56" s="166"/>
      <c r="C56" s="169">
        <v>133120904.01</v>
      </c>
      <c r="D56" s="169">
        <v>76337105.31</v>
      </c>
      <c r="E56" s="169">
        <v>20834984.89</v>
      </c>
      <c r="F56" s="169">
        <v>55502120.42</v>
      </c>
      <c r="G56" s="169">
        <v>46599163</v>
      </c>
      <c r="H56" s="169"/>
      <c r="I56" s="169"/>
      <c r="J56" s="169">
        <v>10184635.7</v>
      </c>
      <c r="K56" s="169"/>
      <c r="L56" s="169"/>
      <c r="M56" s="169"/>
      <c r="N56" s="169"/>
      <c r="O56" s="169">
        <v>10184635.7</v>
      </c>
    </row>
  </sheetData>
  <mergeCells count="12">
    <mergeCell ref="A1:O1"/>
    <mergeCell ref="A2:O2"/>
    <mergeCell ref="A3:N3"/>
    <mergeCell ref="D4:F4"/>
    <mergeCell ref="J4:O4"/>
    <mergeCell ref="A56:B56"/>
    <mergeCell ref="A4:A5"/>
    <mergeCell ref="B4:B5"/>
    <mergeCell ref="C4:C5"/>
    <mergeCell ref="G4:G5"/>
    <mergeCell ref="H4:H5"/>
    <mergeCell ref="I4:I5"/>
  </mergeCells>
  <pageMargins left="0.75" right="0.75" top="1" bottom="1" header="0.5" footer="0.5"/>
  <pageSetup paperSize="8" scale="73"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D15"/>
  <sheetViews>
    <sheetView showZeros="0" workbookViewId="0">
      <selection activeCell="G13" sqref="G13:G14"/>
    </sheetView>
  </sheetViews>
  <sheetFormatPr defaultColWidth="8.85" defaultRowHeight="15" customHeight="1" outlineLevelCol="3"/>
  <cols>
    <col min="1" max="1" width="22" customWidth="1"/>
    <col min="2" max="2" width="18.25" customWidth="1"/>
    <col min="3" max="3" width="22.25" customWidth="1"/>
    <col min="4" max="4" width="18.625" customWidth="1"/>
  </cols>
  <sheetData>
    <row r="1" ht="18.75" customHeight="1" spans="1:4">
      <c r="A1" s="164" t="s">
        <v>128</v>
      </c>
      <c r="B1" s="184"/>
      <c r="C1" s="184"/>
      <c r="D1" s="184"/>
    </row>
    <row r="2" ht="28.5" customHeight="1" spans="1:4">
      <c r="A2" s="185" t="s">
        <v>129</v>
      </c>
      <c r="B2" s="185"/>
      <c r="C2" s="185"/>
      <c r="D2" s="185"/>
    </row>
    <row r="3" ht="18.75" customHeight="1" spans="1:4">
      <c r="A3" s="166" t="str">
        <f>"单位名称："&amp;"玉溪市教育体育局"</f>
        <v>单位名称：玉溪市教育体育局</v>
      </c>
      <c r="B3" s="166"/>
      <c r="C3" s="166"/>
      <c r="D3" s="164" t="s">
        <v>2</v>
      </c>
    </row>
    <row r="4" ht="18.75" customHeight="1" spans="1:4">
      <c r="A4" s="58" t="s">
        <v>3</v>
      </c>
      <c r="B4" s="58"/>
      <c r="C4" s="58" t="s">
        <v>4</v>
      </c>
      <c r="D4" s="58"/>
    </row>
    <row r="5" ht="18.75" customHeight="1" spans="1:4">
      <c r="A5" s="58" t="s">
        <v>5</v>
      </c>
      <c r="B5" s="58" t="s">
        <v>6</v>
      </c>
      <c r="C5" s="58" t="s">
        <v>130</v>
      </c>
      <c r="D5" s="58" t="s">
        <v>8</v>
      </c>
    </row>
    <row r="6" ht="18.75" customHeight="1" spans="1:4">
      <c r="A6" s="186" t="s">
        <v>131</v>
      </c>
      <c r="B6" s="187">
        <f>B7+B8</f>
        <v>112235200.89</v>
      </c>
      <c r="C6" s="188" t="s">
        <v>132</v>
      </c>
      <c r="D6" s="187"/>
    </row>
    <row r="7" ht="18.75" customHeight="1" spans="1:4">
      <c r="A7" s="166" t="s">
        <v>133</v>
      </c>
      <c r="B7" s="189">
        <v>70055200.89</v>
      </c>
      <c r="C7" s="190" t="str">
        <f>"（一）"&amp;"教育支出"</f>
        <v>（一）教育支出</v>
      </c>
      <c r="D7" s="189">
        <v>50720691.59</v>
      </c>
    </row>
    <row r="8" ht="18.75" customHeight="1" spans="1:4">
      <c r="A8" s="166" t="s">
        <v>134</v>
      </c>
      <c r="B8" s="189">
        <v>42180000</v>
      </c>
      <c r="C8" s="190" t="str">
        <f>"（二）"&amp;"文化旅游体育与传媒支出"</f>
        <v>（二）文化旅游体育与传媒支出</v>
      </c>
      <c r="D8" s="189">
        <v>2399889.16</v>
      </c>
    </row>
    <row r="9" ht="18.75" customHeight="1" spans="1:4">
      <c r="A9" s="166" t="s">
        <v>135</v>
      </c>
      <c r="B9" s="189"/>
      <c r="C9" s="190" t="str">
        <f>"（三）"&amp;"社会保障和就业支出"</f>
        <v>（三）社会保障和就业支出</v>
      </c>
      <c r="D9" s="189">
        <v>4087343.68</v>
      </c>
    </row>
    <row r="10" ht="18.75" customHeight="1" spans="1:4">
      <c r="A10" s="166" t="s">
        <v>136</v>
      </c>
      <c r="B10" s="189">
        <f>B11+B12</f>
        <v>10701067.42</v>
      </c>
      <c r="C10" s="190" t="str">
        <f>"（四）"&amp;"卫生健康支出"</f>
        <v>（四）卫生健康支出</v>
      </c>
      <c r="D10" s="189">
        <v>1400696.88</v>
      </c>
    </row>
    <row r="11" ht="18.75" customHeight="1" spans="1:4">
      <c r="A11" s="60" t="s">
        <v>133</v>
      </c>
      <c r="B11" s="189">
        <v>6281904.42</v>
      </c>
      <c r="C11" s="190" t="str">
        <f>"（五）"&amp;"住房保障支出"</f>
        <v>（五）住房保障支出</v>
      </c>
      <c r="D11" s="189">
        <v>1244184</v>
      </c>
    </row>
    <row r="12" ht="18.75" customHeight="1" spans="1:4">
      <c r="A12" s="60" t="s">
        <v>134</v>
      </c>
      <c r="B12" s="189">
        <v>4419163</v>
      </c>
      <c r="C12" s="190" t="str">
        <f>"（六）"&amp;"其他支出"</f>
        <v>（六）其他支出</v>
      </c>
      <c r="D12" s="189">
        <v>46599163</v>
      </c>
    </row>
    <row r="13" ht="18.75" customHeight="1" spans="1:4">
      <c r="A13" s="60" t="s">
        <v>135</v>
      </c>
      <c r="B13" s="189"/>
      <c r="C13" s="190" t="str">
        <f>"（七）"&amp;"转移性支出"</f>
        <v>（七）转移性支出</v>
      </c>
      <c r="D13" s="189">
        <v>16484300</v>
      </c>
    </row>
    <row r="14" ht="18.75" customHeight="1" spans="1:4">
      <c r="A14" s="166"/>
      <c r="B14" s="166"/>
      <c r="C14" s="166" t="s">
        <v>137</v>
      </c>
      <c r="D14" s="166"/>
    </row>
    <row r="15" ht="18.75" customHeight="1" spans="1:4">
      <c r="A15" s="191" t="s">
        <v>25</v>
      </c>
      <c r="B15" s="192">
        <v>122936268.31</v>
      </c>
      <c r="C15" s="191" t="s">
        <v>26</v>
      </c>
      <c r="D15" s="189">
        <v>122936268.31</v>
      </c>
    </row>
  </sheetData>
  <mergeCells count="5">
    <mergeCell ref="A1:D1"/>
    <mergeCell ref="A2:D2"/>
    <mergeCell ref="A3:C3"/>
    <mergeCell ref="A4:B4"/>
    <mergeCell ref="C4:D4"/>
  </mergeCells>
  <pageMargins left="0.75" right="0.75" top="1" bottom="1" header="0.5" footer="0.5"/>
  <pageSetup paperSize="9"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50"/>
  <sheetViews>
    <sheetView showZeros="0" workbookViewId="0">
      <selection activeCell="C4" sqref="C$1:C$1048576"/>
    </sheetView>
  </sheetViews>
  <sheetFormatPr defaultColWidth="8.85" defaultRowHeight="15" customHeight="1" outlineLevelCol="6"/>
  <cols>
    <col min="1" max="1" width="17.8416666666667" customWidth="1"/>
    <col min="2" max="2" width="53.1333333333333" customWidth="1"/>
    <col min="3" max="3" width="15.1333333333333" style="151" customWidth="1"/>
    <col min="4" max="7" width="15.1333333333333" customWidth="1"/>
  </cols>
  <sheetData>
    <row r="1" customHeight="1" spans="1:7">
      <c r="A1" s="177" t="s">
        <v>138</v>
      </c>
      <c r="B1" s="177"/>
      <c r="C1" s="178"/>
      <c r="D1" s="177"/>
      <c r="E1" s="177"/>
      <c r="F1" s="177"/>
      <c r="G1" s="177"/>
    </row>
    <row r="2" ht="28.5" customHeight="1" spans="1:7">
      <c r="A2" s="165" t="s">
        <v>139</v>
      </c>
      <c r="B2" s="165"/>
      <c r="C2" s="171"/>
      <c r="D2" s="165"/>
      <c r="E2" s="165"/>
      <c r="F2" s="165"/>
      <c r="G2" s="165"/>
    </row>
    <row r="3" ht="20.25" customHeight="1" spans="1:7">
      <c r="A3" s="166" t="str">
        <f>"单位名称："&amp;"玉溪市教育体育局"</f>
        <v>单位名称：玉溪市教育体育局</v>
      </c>
      <c r="B3" s="166"/>
      <c r="C3" s="172"/>
      <c r="D3" s="166"/>
      <c r="E3" s="166"/>
      <c r="F3" s="166"/>
      <c r="G3" s="179" t="s">
        <v>2</v>
      </c>
    </row>
    <row r="4" ht="19" customHeight="1" spans="1:7">
      <c r="A4" s="167" t="s">
        <v>140</v>
      </c>
      <c r="B4" s="167"/>
      <c r="C4" s="173" t="s">
        <v>31</v>
      </c>
      <c r="D4" s="167" t="s">
        <v>34</v>
      </c>
      <c r="E4" s="167"/>
      <c r="F4" s="167"/>
      <c r="G4" s="167" t="s">
        <v>73</v>
      </c>
    </row>
    <row r="5" ht="18" customHeight="1" spans="1:7">
      <c r="A5" s="167" t="s">
        <v>68</v>
      </c>
      <c r="B5" s="167" t="s">
        <v>69</v>
      </c>
      <c r="C5" s="173"/>
      <c r="D5" s="167" t="s">
        <v>33</v>
      </c>
      <c r="E5" s="167" t="s">
        <v>141</v>
      </c>
      <c r="F5" s="167" t="s">
        <v>142</v>
      </c>
      <c r="G5" s="167"/>
    </row>
    <row r="6" ht="20.25" customHeight="1" spans="1:7">
      <c r="A6" s="176" t="s">
        <v>45</v>
      </c>
      <c r="B6" s="176" t="s">
        <v>46</v>
      </c>
      <c r="C6" s="180" t="s">
        <v>47</v>
      </c>
      <c r="D6" s="176" t="s">
        <v>48</v>
      </c>
      <c r="E6" s="176" t="s">
        <v>49</v>
      </c>
      <c r="F6" s="176" t="s">
        <v>50</v>
      </c>
      <c r="G6" s="176">
        <v>7</v>
      </c>
    </row>
    <row r="7" ht="20.25" customHeight="1" spans="1:7">
      <c r="A7" s="166" t="s">
        <v>79</v>
      </c>
      <c r="B7" s="166" t="str">
        <f>"        "&amp;"教育支出"</f>
        <v>        教育支出</v>
      </c>
      <c r="C7" s="175">
        <v>50720691.59</v>
      </c>
      <c r="D7" s="169">
        <v>11857287.17</v>
      </c>
      <c r="E7" s="63">
        <v>8910693.97</v>
      </c>
      <c r="F7" s="63">
        <v>2946593.2</v>
      </c>
      <c r="G7" s="63">
        <v>38863404.42</v>
      </c>
    </row>
    <row r="8" ht="20.25" customHeight="1" spans="1:7">
      <c r="A8" s="181" t="s">
        <v>80</v>
      </c>
      <c r="B8" s="181" t="str">
        <f>"        "&amp;"教育管理事务"</f>
        <v>        教育管理事务</v>
      </c>
      <c r="C8" s="175">
        <v>17794891.59</v>
      </c>
      <c r="D8" s="169">
        <v>11857287.17</v>
      </c>
      <c r="E8" s="63">
        <v>8910693.97</v>
      </c>
      <c r="F8" s="63">
        <v>2946593.2</v>
      </c>
      <c r="G8" s="63">
        <v>5937604.42</v>
      </c>
    </row>
    <row r="9" ht="20.25" customHeight="1" spans="1:7">
      <c r="A9" s="182" t="s">
        <v>81</v>
      </c>
      <c r="B9" s="182" t="str">
        <f>"        "&amp;"行政运行"</f>
        <v>        行政运行</v>
      </c>
      <c r="C9" s="175">
        <v>5805907.54</v>
      </c>
      <c r="D9" s="169">
        <v>5805907.54</v>
      </c>
      <c r="E9" s="63">
        <v>4799480.66</v>
      </c>
      <c r="F9" s="63">
        <v>1006426.88</v>
      </c>
      <c r="G9" s="63"/>
    </row>
    <row r="10" ht="20.25" customHeight="1" spans="1:7">
      <c r="A10" s="182" t="s">
        <v>82</v>
      </c>
      <c r="B10" s="182" t="str">
        <f>"        "&amp;"一般行政管理事务"</f>
        <v>        一般行政管理事务</v>
      </c>
      <c r="C10" s="175">
        <v>2087404.42</v>
      </c>
      <c r="D10" s="169">
        <v>1600600</v>
      </c>
      <c r="E10" s="63"/>
      <c r="F10" s="63">
        <v>1600600</v>
      </c>
      <c r="G10" s="63">
        <v>486804.42</v>
      </c>
    </row>
    <row r="11" ht="20.25" customHeight="1" spans="1:7">
      <c r="A11" s="182" t="s">
        <v>83</v>
      </c>
      <c r="B11" s="182" t="str">
        <f>"        "&amp;"其他教育管理事务支出"</f>
        <v>        其他教育管理事务支出</v>
      </c>
      <c r="C11" s="175">
        <v>9901579.63</v>
      </c>
      <c r="D11" s="169">
        <v>4450779.63</v>
      </c>
      <c r="E11" s="63">
        <v>4111213.31</v>
      </c>
      <c r="F11" s="63">
        <v>339566.32</v>
      </c>
      <c r="G11" s="63">
        <v>5450800</v>
      </c>
    </row>
    <row r="12" ht="20.25" customHeight="1" spans="1:7">
      <c r="A12" s="181" t="s">
        <v>84</v>
      </c>
      <c r="B12" s="181" t="str">
        <f>"        "&amp;"普通教育"</f>
        <v>        普通教育</v>
      </c>
      <c r="C12" s="175">
        <v>31371400</v>
      </c>
      <c r="D12" s="169"/>
      <c r="E12" s="63"/>
      <c r="F12" s="63"/>
      <c r="G12" s="63">
        <v>31371400</v>
      </c>
    </row>
    <row r="13" ht="20.25" customHeight="1" spans="1:7">
      <c r="A13" s="182" t="s">
        <v>85</v>
      </c>
      <c r="B13" s="182" t="str">
        <f>"        "&amp;"学前教育"</f>
        <v>        学前教育</v>
      </c>
      <c r="C13" s="175">
        <v>147400</v>
      </c>
      <c r="D13" s="169"/>
      <c r="E13" s="63"/>
      <c r="F13" s="63"/>
      <c r="G13" s="63">
        <v>147400</v>
      </c>
    </row>
    <row r="14" ht="20.25" customHeight="1" spans="1:7">
      <c r="A14" s="182" t="s">
        <v>86</v>
      </c>
      <c r="B14" s="182" t="str">
        <f>"        "&amp;"小学教育"</f>
        <v>        小学教育</v>
      </c>
      <c r="C14" s="175">
        <v>4542700</v>
      </c>
      <c r="D14" s="169"/>
      <c r="E14" s="63"/>
      <c r="F14" s="63"/>
      <c r="G14" s="63">
        <v>4542700</v>
      </c>
    </row>
    <row r="15" ht="20.25" customHeight="1" spans="1:7">
      <c r="A15" s="182" t="s">
        <v>87</v>
      </c>
      <c r="B15" s="182" t="str">
        <f>"        "&amp;"高中教育"</f>
        <v>        高中教育</v>
      </c>
      <c r="C15" s="175">
        <v>397700</v>
      </c>
      <c r="D15" s="169"/>
      <c r="E15" s="63"/>
      <c r="F15" s="63"/>
      <c r="G15" s="63">
        <v>397700</v>
      </c>
    </row>
    <row r="16" ht="20.25" customHeight="1" spans="1:7">
      <c r="A16" s="182" t="s">
        <v>88</v>
      </c>
      <c r="B16" s="182" t="str">
        <f>"        "&amp;"其他普通教育支出"</f>
        <v>        其他普通教育支出</v>
      </c>
      <c r="C16" s="175">
        <v>26283600</v>
      </c>
      <c r="D16" s="169"/>
      <c r="E16" s="63"/>
      <c r="F16" s="63"/>
      <c r="G16" s="63">
        <v>26283600</v>
      </c>
    </row>
    <row r="17" ht="20.25" customHeight="1" spans="1:7">
      <c r="A17" s="181" t="s">
        <v>89</v>
      </c>
      <c r="B17" s="181" t="str">
        <f>"        "&amp;"职业教育"</f>
        <v>        职业教育</v>
      </c>
      <c r="C17" s="175">
        <v>514400</v>
      </c>
      <c r="D17" s="169"/>
      <c r="E17" s="63"/>
      <c r="F17" s="63"/>
      <c r="G17" s="63">
        <v>514400</v>
      </c>
    </row>
    <row r="18" ht="20.25" customHeight="1" spans="1:7">
      <c r="A18" s="182" t="s">
        <v>90</v>
      </c>
      <c r="B18" s="182" t="str">
        <f>"        "&amp;"中等职业教育"</f>
        <v>        中等职业教育</v>
      </c>
      <c r="C18" s="175">
        <v>514400</v>
      </c>
      <c r="D18" s="169"/>
      <c r="E18" s="63"/>
      <c r="F18" s="63"/>
      <c r="G18" s="63">
        <v>514400</v>
      </c>
    </row>
    <row r="19" ht="20.25" customHeight="1" spans="1:7">
      <c r="A19" s="181" t="s">
        <v>91</v>
      </c>
      <c r="B19" s="181" t="str">
        <f>"        "&amp;"其他教育支出"</f>
        <v>        其他教育支出</v>
      </c>
      <c r="C19" s="175">
        <v>1040000</v>
      </c>
      <c r="D19" s="169"/>
      <c r="E19" s="63"/>
      <c r="F19" s="63"/>
      <c r="G19" s="63">
        <v>1040000</v>
      </c>
    </row>
    <row r="20" ht="20.25" customHeight="1" spans="1:7">
      <c r="A20" s="182" t="s">
        <v>92</v>
      </c>
      <c r="B20" s="182" t="str">
        <f>"        "&amp;"其他教育支出"</f>
        <v>        其他教育支出</v>
      </c>
      <c r="C20" s="175">
        <v>1040000</v>
      </c>
      <c r="D20" s="169"/>
      <c r="E20" s="63"/>
      <c r="F20" s="63"/>
      <c r="G20" s="63">
        <v>1040000</v>
      </c>
    </row>
    <row r="21" ht="20.25" customHeight="1" spans="1:7">
      <c r="A21" s="166" t="s">
        <v>93</v>
      </c>
      <c r="B21" s="166" t="str">
        <f>"        "&amp;"文化旅游体育与传媒支出"</f>
        <v>        文化旅游体育与传媒支出</v>
      </c>
      <c r="C21" s="175">
        <v>2399889.16</v>
      </c>
      <c r="D21" s="169">
        <v>2279889.16</v>
      </c>
      <c r="E21" s="63">
        <v>1929223</v>
      </c>
      <c r="F21" s="63">
        <v>350666.16</v>
      </c>
      <c r="G21" s="63">
        <v>120000</v>
      </c>
    </row>
    <row r="22" ht="20.25" customHeight="1" spans="1:7">
      <c r="A22" s="181" t="s">
        <v>94</v>
      </c>
      <c r="B22" s="181" t="str">
        <f>"        "&amp;"体育"</f>
        <v>        体育</v>
      </c>
      <c r="C22" s="175">
        <v>2399889.16</v>
      </c>
      <c r="D22" s="169">
        <v>2279889.16</v>
      </c>
      <c r="E22" s="63">
        <v>1929223</v>
      </c>
      <c r="F22" s="63">
        <v>350666.16</v>
      </c>
      <c r="G22" s="63">
        <v>120000</v>
      </c>
    </row>
    <row r="23" ht="20.25" customHeight="1" spans="1:7">
      <c r="A23" s="182" t="s">
        <v>95</v>
      </c>
      <c r="B23" s="182" t="str">
        <f>"        "&amp;"行政运行"</f>
        <v>        行政运行</v>
      </c>
      <c r="C23" s="175">
        <v>2279889.16</v>
      </c>
      <c r="D23" s="169">
        <v>2279889.16</v>
      </c>
      <c r="E23" s="63">
        <v>1929223</v>
      </c>
      <c r="F23" s="63">
        <v>350666.16</v>
      </c>
      <c r="G23" s="63"/>
    </row>
    <row r="24" ht="20.25" customHeight="1" spans="1:7">
      <c r="A24" s="182" t="s">
        <v>97</v>
      </c>
      <c r="B24" s="182" t="str">
        <f>"        "&amp;"体育竞赛"</f>
        <v>        体育竞赛</v>
      </c>
      <c r="C24" s="175">
        <v>120000</v>
      </c>
      <c r="D24" s="169"/>
      <c r="E24" s="63"/>
      <c r="F24" s="63"/>
      <c r="G24" s="63">
        <v>120000</v>
      </c>
    </row>
    <row r="25" ht="20.25" customHeight="1" spans="1:7">
      <c r="A25" s="166" t="s">
        <v>98</v>
      </c>
      <c r="B25" s="166" t="str">
        <f>"        "&amp;"社会保障和就业支出"</f>
        <v>        社会保障和就业支出</v>
      </c>
      <c r="C25" s="175">
        <v>4087343.68</v>
      </c>
      <c r="D25" s="169">
        <v>4052927.68</v>
      </c>
      <c r="E25" s="63">
        <v>4014727.68</v>
      </c>
      <c r="F25" s="63">
        <v>38200</v>
      </c>
      <c r="G25" s="63">
        <v>34416</v>
      </c>
    </row>
    <row r="26" ht="20.25" customHeight="1" spans="1:7">
      <c r="A26" s="181" t="s">
        <v>99</v>
      </c>
      <c r="B26" s="181" t="str">
        <f>"        "&amp;"行政事业单位养老支出"</f>
        <v>        行政事业单位养老支出</v>
      </c>
      <c r="C26" s="175">
        <v>4052927.68</v>
      </c>
      <c r="D26" s="169">
        <v>4052927.68</v>
      </c>
      <c r="E26" s="63">
        <v>4014727.68</v>
      </c>
      <c r="F26" s="63">
        <v>38200</v>
      </c>
      <c r="G26" s="63"/>
    </row>
    <row r="27" ht="20.25" customHeight="1" spans="1:7">
      <c r="A27" s="182" t="s">
        <v>100</v>
      </c>
      <c r="B27" s="182" t="str">
        <f>"        "&amp;"行政单位离退休"</f>
        <v>        行政单位离退休</v>
      </c>
      <c r="C27" s="175">
        <v>1718824</v>
      </c>
      <c r="D27" s="169">
        <v>1718824</v>
      </c>
      <c r="E27" s="63">
        <v>1687224</v>
      </c>
      <c r="F27" s="63">
        <v>31600</v>
      </c>
      <c r="G27" s="63"/>
    </row>
    <row r="28" ht="20.25" customHeight="1" spans="1:7">
      <c r="A28" s="182" t="s">
        <v>101</v>
      </c>
      <c r="B28" s="182" t="str">
        <f>"        "&amp;"事业单位离退休"</f>
        <v>        事业单位离退休</v>
      </c>
      <c r="C28" s="175">
        <v>297000</v>
      </c>
      <c r="D28" s="169">
        <v>297000</v>
      </c>
      <c r="E28" s="63">
        <v>290400</v>
      </c>
      <c r="F28" s="63">
        <v>6600</v>
      </c>
      <c r="G28" s="63"/>
    </row>
    <row r="29" ht="20.25" customHeight="1" spans="1:7">
      <c r="A29" s="182" t="s">
        <v>102</v>
      </c>
      <c r="B29" s="182" t="str">
        <f>"        "&amp;"机关事业单位基本养老保险缴费支出"</f>
        <v>        机关事业单位基本养老保险缴费支出</v>
      </c>
      <c r="C29" s="175">
        <v>1327003.68</v>
      </c>
      <c r="D29" s="169">
        <v>1327003.68</v>
      </c>
      <c r="E29" s="63">
        <v>1327003.68</v>
      </c>
      <c r="F29" s="63"/>
      <c r="G29" s="63"/>
    </row>
    <row r="30" ht="20.25" customHeight="1" spans="1:7">
      <c r="A30" s="182" t="s">
        <v>103</v>
      </c>
      <c r="B30" s="182" t="str">
        <f>"        "&amp;"机关事业单位职业年金缴费支出"</f>
        <v>        机关事业单位职业年金缴费支出</v>
      </c>
      <c r="C30" s="175">
        <v>710100</v>
      </c>
      <c r="D30" s="169">
        <v>710100</v>
      </c>
      <c r="E30" s="63">
        <v>710100</v>
      </c>
      <c r="F30" s="63"/>
      <c r="G30" s="63"/>
    </row>
    <row r="31" ht="20.25" customHeight="1" spans="1:7">
      <c r="A31" s="181" t="s">
        <v>104</v>
      </c>
      <c r="B31" s="181" t="str">
        <f>"        "&amp;"抚恤"</f>
        <v>        抚恤</v>
      </c>
      <c r="C31" s="175">
        <v>34416</v>
      </c>
      <c r="D31" s="169"/>
      <c r="E31" s="63"/>
      <c r="F31" s="63"/>
      <c r="G31" s="63">
        <v>34416</v>
      </c>
    </row>
    <row r="32" ht="20.25" customHeight="1" spans="1:7">
      <c r="A32" s="182" t="s">
        <v>105</v>
      </c>
      <c r="B32" s="182" t="str">
        <f>"        "&amp;"死亡抚恤"</f>
        <v>        死亡抚恤</v>
      </c>
      <c r="C32" s="175">
        <v>34416</v>
      </c>
      <c r="D32" s="169"/>
      <c r="E32" s="63"/>
      <c r="F32" s="63"/>
      <c r="G32" s="63">
        <v>34416</v>
      </c>
    </row>
    <row r="33" ht="20.25" customHeight="1" spans="1:7">
      <c r="A33" s="166" t="s">
        <v>106</v>
      </c>
      <c r="B33" s="166" t="str">
        <f>"        "&amp;"卫生健康支出"</f>
        <v>        卫生健康支出</v>
      </c>
      <c r="C33" s="175">
        <v>1400696.88</v>
      </c>
      <c r="D33" s="169">
        <v>1400696.88</v>
      </c>
      <c r="E33" s="63">
        <v>1400696.88</v>
      </c>
      <c r="F33" s="63"/>
      <c r="G33" s="63"/>
    </row>
    <row r="34" ht="20.25" customHeight="1" spans="1:7">
      <c r="A34" s="181" t="s">
        <v>107</v>
      </c>
      <c r="B34" s="181" t="str">
        <f>"        "&amp;"行政事业单位医疗"</f>
        <v>        行政事业单位医疗</v>
      </c>
      <c r="C34" s="175">
        <v>1400696.88</v>
      </c>
      <c r="D34" s="169">
        <v>1400696.88</v>
      </c>
      <c r="E34" s="63">
        <v>1400696.88</v>
      </c>
      <c r="F34" s="63"/>
      <c r="G34" s="63"/>
    </row>
    <row r="35" ht="20.25" customHeight="1" spans="1:7">
      <c r="A35" s="182" t="s">
        <v>108</v>
      </c>
      <c r="B35" s="182" t="str">
        <f>"        "&amp;"行政单位医疗"</f>
        <v>        行政单位医疗</v>
      </c>
      <c r="C35" s="175">
        <v>528334.81</v>
      </c>
      <c r="D35" s="169">
        <v>528334.81</v>
      </c>
      <c r="E35" s="63">
        <v>528334.81</v>
      </c>
      <c r="F35" s="63"/>
      <c r="G35" s="63"/>
    </row>
    <row r="36" ht="20.25" customHeight="1" spans="1:7">
      <c r="A36" s="182" t="s">
        <v>109</v>
      </c>
      <c r="B36" s="182" t="str">
        <f>"        "&amp;"事业单位医疗"</f>
        <v>        事业单位医疗</v>
      </c>
      <c r="C36" s="175">
        <v>215048.35</v>
      </c>
      <c r="D36" s="169">
        <v>215048.35</v>
      </c>
      <c r="E36" s="63">
        <v>215048.35</v>
      </c>
      <c r="F36" s="63"/>
      <c r="G36" s="63"/>
    </row>
    <row r="37" ht="20.25" customHeight="1" spans="1:7">
      <c r="A37" s="182" t="s">
        <v>110</v>
      </c>
      <c r="B37" s="182" t="str">
        <f>"        "&amp;"公务员医疗补助"</f>
        <v>        公务员医疗补助</v>
      </c>
      <c r="C37" s="175">
        <v>579965.25</v>
      </c>
      <c r="D37" s="169">
        <v>579965.25</v>
      </c>
      <c r="E37" s="63">
        <v>579965.25</v>
      </c>
      <c r="F37" s="63"/>
      <c r="G37" s="63"/>
    </row>
    <row r="38" ht="20.25" customHeight="1" spans="1:7">
      <c r="A38" s="182" t="s">
        <v>111</v>
      </c>
      <c r="B38" s="182" t="str">
        <f>"        "&amp;"其他行政事业单位医疗支出"</f>
        <v>        其他行政事业单位医疗支出</v>
      </c>
      <c r="C38" s="175">
        <v>77348.47</v>
      </c>
      <c r="D38" s="169">
        <v>77348.47</v>
      </c>
      <c r="E38" s="63">
        <v>77348.47</v>
      </c>
      <c r="F38" s="63"/>
      <c r="G38" s="63"/>
    </row>
    <row r="39" ht="20.25" customHeight="1" spans="1:7">
      <c r="A39" s="166" t="s">
        <v>112</v>
      </c>
      <c r="B39" s="166" t="str">
        <f>"        "&amp;"住房保障支出"</f>
        <v>        住房保障支出</v>
      </c>
      <c r="C39" s="175">
        <v>1244184</v>
      </c>
      <c r="D39" s="169">
        <v>1244184</v>
      </c>
      <c r="E39" s="63">
        <v>1244184</v>
      </c>
      <c r="F39" s="63"/>
      <c r="G39" s="63"/>
    </row>
    <row r="40" ht="20.25" customHeight="1" spans="1:7">
      <c r="A40" s="181" t="s">
        <v>113</v>
      </c>
      <c r="B40" s="181" t="str">
        <f>"        "&amp;"住房改革支出"</f>
        <v>        住房改革支出</v>
      </c>
      <c r="C40" s="175">
        <v>1244184</v>
      </c>
      <c r="D40" s="169">
        <v>1244184</v>
      </c>
      <c r="E40" s="63">
        <v>1244184</v>
      </c>
      <c r="F40" s="63"/>
      <c r="G40" s="63"/>
    </row>
    <row r="41" ht="20.25" customHeight="1" spans="1:7">
      <c r="A41" s="182" t="s">
        <v>114</v>
      </c>
      <c r="B41" s="182" t="str">
        <f>"        "&amp;"住房公积金"</f>
        <v>        住房公积金</v>
      </c>
      <c r="C41" s="175">
        <v>1194000</v>
      </c>
      <c r="D41" s="169">
        <v>1194000</v>
      </c>
      <c r="E41" s="63">
        <v>1194000</v>
      </c>
      <c r="F41" s="63"/>
      <c r="G41" s="63"/>
    </row>
    <row r="42" ht="20.25" customHeight="1" spans="1:7">
      <c r="A42" s="182" t="s">
        <v>115</v>
      </c>
      <c r="B42" s="182" t="str">
        <f>"        "&amp;"购房补贴"</f>
        <v>        购房补贴</v>
      </c>
      <c r="C42" s="175">
        <v>50184</v>
      </c>
      <c r="D42" s="169">
        <v>50184</v>
      </c>
      <c r="E42" s="63">
        <v>50184</v>
      </c>
      <c r="F42" s="63"/>
      <c r="G42" s="63"/>
    </row>
    <row r="43" ht="20.25" customHeight="1" spans="1:7">
      <c r="A43" s="166" t="s">
        <v>121</v>
      </c>
      <c r="B43" s="166" t="str">
        <f>"        "&amp;"转移性支出"</f>
        <v>        转移性支出</v>
      </c>
      <c r="C43" s="175">
        <v>16484300</v>
      </c>
      <c r="D43" s="169"/>
      <c r="E43" s="63"/>
      <c r="F43" s="63"/>
      <c r="G43" s="63">
        <v>16484300</v>
      </c>
    </row>
    <row r="44" ht="20.25" customHeight="1" spans="1:7">
      <c r="A44" s="181" t="s">
        <v>122</v>
      </c>
      <c r="B44" s="181" t="str">
        <f>"        "&amp;"一般性转移支付"</f>
        <v>        一般性转移支付</v>
      </c>
      <c r="C44" s="175">
        <v>16184300</v>
      </c>
      <c r="D44" s="169"/>
      <c r="E44" s="63"/>
      <c r="F44" s="63"/>
      <c r="G44" s="63">
        <v>16184300</v>
      </c>
    </row>
    <row r="45" ht="20.25" customHeight="1" spans="1:7">
      <c r="A45" s="182" t="s">
        <v>123</v>
      </c>
      <c r="B45" s="182" t="str">
        <f>"        "&amp;"结算补助支出"</f>
        <v>        结算补助支出</v>
      </c>
      <c r="C45" s="175">
        <v>4800900</v>
      </c>
      <c r="D45" s="169"/>
      <c r="E45" s="63"/>
      <c r="F45" s="63"/>
      <c r="G45" s="63">
        <v>4800900</v>
      </c>
    </row>
    <row r="46" ht="20.25" customHeight="1" spans="1:7">
      <c r="A46" s="182" t="s">
        <v>124</v>
      </c>
      <c r="B46" s="182" t="str">
        <f>"        "&amp;"一般公共服务共同财政事权转移支付支出"</f>
        <v>        一般公共服务共同财政事权转移支付支出</v>
      </c>
      <c r="C46" s="175">
        <v>115100</v>
      </c>
      <c r="D46" s="169"/>
      <c r="E46" s="63"/>
      <c r="F46" s="63"/>
      <c r="G46" s="63">
        <v>115100</v>
      </c>
    </row>
    <row r="47" ht="20.25" customHeight="1" spans="1:7">
      <c r="A47" s="182" t="s">
        <v>125</v>
      </c>
      <c r="B47" s="182" t="str">
        <f>"        "&amp;"教育共同财政事权转移支付支出"</f>
        <v>        教育共同财政事权转移支付支出</v>
      </c>
      <c r="C47" s="175">
        <v>11268300</v>
      </c>
      <c r="D47" s="169"/>
      <c r="E47" s="63"/>
      <c r="F47" s="63"/>
      <c r="G47" s="63">
        <v>11268300</v>
      </c>
    </row>
    <row r="48" ht="20.25" customHeight="1" spans="1:7">
      <c r="A48" s="181" t="s">
        <v>126</v>
      </c>
      <c r="B48" s="181" t="str">
        <f>"        "&amp;"专项转移支付"</f>
        <v>        专项转移支付</v>
      </c>
      <c r="C48" s="175">
        <v>300000</v>
      </c>
      <c r="D48" s="169"/>
      <c r="E48" s="63"/>
      <c r="F48" s="63"/>
      <c r="G48" s="63">
        <v>300000</v>
      </c>
    </row>
    <row r="49" ht="20.25" customHeight="1" spans="1:7">
      <c r="A49" s="182" t="s">
        <v>127</v>
      </c>
      <c r="B49" s="182" t="str">
        <f>"        "&amp;"教育"</f>
        <v>        教育</v>
      </c>
      <c r="C49" s="175">
        <v>300000</v>
      </c>
      <c r="D49" s="169"/>
      <c r="E49" s="63"/>
      <c r="F49" s="63"/>
      <c r="G49" s="63">
        <v>300000</v>
      </c>
    </row>
    <row r="50" ht="20.25" customHeight="1" spans="1:7">
      <c r="A50" s="168" t="s">
        <v>31</v>
      </c>
      <c r="B50" s="166"/>
      <c r="C50" s="183">
        <v>76337105.31</v>
      </c>
      <c r="D50" s="169">
        <v>20834984.89</v>
      </c>
      <c r="E50" s="169">
        <v>17499525.53</v>
      </c>
      <c r="F50" s="169">
        <v>3335459.36</v>
      </c>
      <c r="G50" s="169">
        <v>55502120.42</v>
      </c>
    </row>
  </sheetData>
  <mergeCells count="8">
    <mergeCell ref="A1:G1"/>
    <mergeCell ref="A2:G2"/>
    <mergeCell ref="A3:F3"/>
    <mergeCell ref="A4:B4"/>
    <mergeCell ref="D4:F4"/>
    <mergeCell ref="A50:B50"/>
    <mergeCell ref="C4:C5"/>
    <mergeCell ref="G4:G5"/>
  </mergeCells>
  <pageMargins left="0.554861111111111" right="0.357638888888889" top="0.66875" bottom="0.314583333333333" header="0.314583333333333" footer="0.826388888888889"/>
  <pageSetup paperSize="9" scale="95"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7"/>
  <sheetViews>
    <sheetView showZeros="0" workbookViewId="0">
      <selection activeCell="A1" sqref="A1:F1"/>
    </sheetView>
  </sheetViews>
  <sheetFormatPr defaultColWidth="8.85" defaultRowHeight="15" customHeight="1" outlineLevelRow="6" outlineLevelCol="5"/>
  <cols>
    <col min="1" max="6" width="25.1333333333333" customWidth="1"/>
  </cols>
  <sheetData>
    <row r="1" customHeight="1" spans="1:6">
      <c r="A1" s="164" t="s">
        <v>143</v>
      </c>
      <c r="B1" s="164"/>
      <c r="C1" s="164"/>
      <c r="D1" s="164"/>
      <c r="E1" s="164"/>
      <c r="F1" s="164"/>
    </row>
    <row r="2" ht="28.5" customHeight="1" spans="1:6">
      <c r="A2" s="165" t="s">
        <v>144</v>
      </c>
      <c r="B2" s="165"/>
      <c r="C2" s="165"/>
      <c r="D2" s="165"/>
      <c r="E2" s="165"/>
      <c r="F2" s="165"/>
    </row>
    <row r="3" ht="20.25" customHeight="1" spans="1:6">
      <c r="A3" s="166" t="str">
        <f>"单位名称："&amp;"玉溪市教育体育局"</f>
        <v>单位名称：玉溪市教育体育局</v>
      </c>
      <c r="B3" s="166"/>
      <c r="C3" s="166"/>
      <c r="D3" s="166"/>
      <c r="E3" s="166"/>
      <c r="F3" s="164" t="s">
        <v>2</v>
      </c>
    </row>
    <row r="4" ht="20.25" customHeight="1" spans="1:6">
      <c r="A4" s="167" t="s">
        <v>145</v>
      </c>
      <c r="B4" s="167" t="s">
        <v>146</v>
      </c>
      <c r="C4" s="167" t="s">
        <v>147</v>
      </c>
      <c r="D4" s="167"/>
      <c r="E4" s="167"/>
      <c r="F4" s="167"/>
    </row>
    <row r="5" ht="35.25" customHeight="1" spans="1:6">
      <c r="A5" s="167"/>
      <c r="B5" s="167"/>
      <c r="C5" s="167" t="s">
        <v>33</v>
      </c>
      <c r="D5" s="167" t="s">
        <v>148</v>
      </c>
      <c r="E5" s="167" t="s">
        <v>149</v>
      </c>
      <c r="F5" s="167" t="s">
        <v>150</v>
      </c>
    </row>
    <row r="6" ht="20.25" customHeight="1" spans="1:6">
      <c r="A6" s="176" t="s">
        <v>45</v>
      </c>
      <c r="B6" s="176">
        <v>2</v>
      </c>
      <c r="C6" s="176">
        <v>3</v>
      </c>
      <c r="D6" s="176">
        <v>4</v>
      </c>
      <c r="E6" s="176">
        <v>5</v>
      </c>
      <c r="F6" s="176">
        <v>6</v>
      </c>
    </row>
    <row r="7" ht="20.25" customHeight="1" spans="1:6">
      <c r="A7" s="63">
        <v>67120</v>
      </c>
      <c r="B7" s="63"/>
      <c r="C7" s="63">
        <v>26200</v>
      </c>
      <c r="D7" s="63"/>
      <c r="E7" s="169">
        <v>26200</v>
      </c>
      <c r="F7" s="63">
        <v>40920</v>
      </c>
    </row>
  </sheetData>
  <mergeCells count="6">
    <mergeCell ref="A1:F1"/>
    <mergeCell ref="A2:F2"/>
    <mergeCell ref="A3:E3"/>
    <mergeCell ref="C4:E4"/>
    <mergeCell ref="A4:A5"/>
    <mergeCell ref="B4:B5"/>
  </mergeCells>
  <pageMargins left="0.75" right="0.75" top="1" bottom="1" header="0.5" footer="0.5"/>
  <pageSetup paperSize="9" scale="88"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80"/>
  <sheetViews>
    <sheetView showZeros="0" topLeftCell="A6" workbookViewId="0">
      <selection activeCell="I6" sqref="I$1:I$1048576"/>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style="151" customWidth="1"/>
    <col min="10" max="12" width="16.2833333333333" customWidth="1"/>
    <col min="13" max="13" width="7.125" customWidth="1"/>
    <col min="14" max="14" width="10.375" customWidth="1"/>
    <col min="15" max="15" width="12" customWidth="1"/>
    <col min="16" max="17" width="13.625" customWidth="1"/>
    <col min="18" max="18" width="3.875" customWidth="1"/>
    <col min="19" max="20" width="7.125" customWidth="1"/>
    <col min="21" max="21" width="10.375" customWidth="1"/>
    <col min="22" max="22" width="13.625" customWidth="1"/>
    <col min="23" max="23" width="7.125" customWidth="1"/>
  </cols>
  <sheetData>
    <row r="1" customHeight="1" spans="1:23">
      <c r="A1" s="164" t="s">
        <v>151</v>
      </c>
      <c r="B1" s="164"/>
      <c r="C1" s="164"/>
      <c r="D1" s="164"/>
      <c r="E1" s="164"/>
      <c r="F1" s="164"/>
      <c r="G1" s="164"/>
      <c r="H1" s="164"/>
      <c r="I1" s="170"/>
      <c r="J1" s="164"/>
      <c r="K1" s="164"/>
      <c r="L1" s="164"/>
      <c r="M1" s="164"/>
      <c r="N1" s="164"/>
      <c r="O1" s="164"/>
      <c r="P1" s="164"/>
      <c r="Q1" s="164"/>
      <c r="R1" s="164"/>
      <c r="S1" s="164"/>
      <c r="T1" s="164"/>
      <c r="U1" s="164"/>
      <c r="V1" s="164"/>
      <c r="W1" s="164"/>
    </row>
    <row r="2" ht="28.5" customHeight="1" spans="1:23">
      <c r="A2" s="165" t="s">
        <v>152</v>
      </c>
      <c r="B2" s="165"/>
      <c r="C2" s="165" t="s">
        <v>153</v>
      </c>
      <c r="D2" s="165"/>
      <c r="E2" s="165"/>
      <c r="F2" s="165"/>
      <c r="G2" s="165"/>
      <c r="H2" s="165"/>
      <c r="I2" s="171"/>
      <c r="J2" s="165"/>
      <c r="K2" s="165"/>
      <c r="L2" s="165"/>
      <c r="M2" s="165"/>
      <c r="N2" s="165"/>
      <c r="O2" s="165"/>
      <c r="P2" s="165"/>
      <c r="Q2" s="165"/>
      <c r="R2" s="165"/>
      <c r="S2" s="165"/>
      <c r="T2" s="165"/>
      <c r="U2" s="165"/>
      <c r="V2" s="165"/>
      <c r="W2" s="165"/>
    </row>
    <row r="3" ht="19.5" customHeight="1" spans="1:23">
      <c r="A3" s="166" t="str">
        <f>"单位名称："&amp;"玉溪市教育体育局"</f>
        <v>单位名称：玉溪市教育体育局</v>
      </c>
      <c r="B3" s="166"/>
      <c r="C3" s="166"/>
      <c r="D3" s="166"/>
      <c r="E3" s="166"/>
      <c r="F3" s="166"/>
      <c r="G3" s="166"/>
      <c r="H3" s="166"/>
      <c r="I3" s="172"/>
      <c r="J3" s="166"/>
      <c r="K3" s="166"/>
      <c r="L3" s="166"/>
      <c r="M3" s="166"/>
      <c r="N3" s="166"/>
      <c r="O3" s="166"/>
      <c r="P3" s="166"/>
      <c r="Q3" s="166"/>
      <c r="R3" s="164"/>
      <c r="S3" s="164"/>
      <c r="T3" s="164"/>
      <c r="U3" s="164"/>
      <c r="V3" s="164"/>
      <c r="W3" s="164" t="s">
        <v>2</v>
      </c>
    </row>
    <row r="4" ht="19.5" customHeight="1" spans="1:23">
      <c r="A4" s="167" t="s">
        <v>154</v>
      </c>
      <c r="B4" s="167" t="s">
        <v>155</v>
      </c>
      <c r="C4" s="167" t="s">
        <v>156</v>
      </c>
      <c r="D4" s="167" t="s">
        <v>157</v>
      </c>
      <c r="E4" s="167" t="s">
        <v>158</v>
      </c>
      <c r="F4" s="167" t="s">
        <v>159</v>
      </c>
      <c r="G4" s="167" t="s">
        <v>160</v>
      </c>
      <c r="H4" s="167" t="s">
        <v>161</v>
      </c>
      <c r="I4" s="173"/>
      <c r="J4" s="167"/>
      <c r="K4" s="167"/>
      <c r="L4" s="167"/>
      <c r="M4" s="167"/>
      <c r="N4" s="167"/>
      <c r="O4" s="167"/>
      <c r="P4" s="167"/>
      <c r="Q4" s="167"/>
      <c r="R4" s="167"/>
      <c r="S4" s="167"/>
      <c r="T4" s="167"/>
      <c r="U4" s="167"/>
      <c r="V4" s="167"/>
      <c r="W4" s="167"/>
    </row>
    <row r="5" ht="19.5" customHeight="1" spans="1:23">
      <c r="A5" s="167"/>
      <c r="B5" s="167"/>
      <c r="C5" s="167"/>
      <c r="D5" s="167"/>
      <c r="E5" s="167"/>
      <c r="F5" s="167"/>
      <c r="G5" s="167"/>
      <c r="H5" s="167" t="s">
        <v>31</v>
      </c>
      <c r="I5" s="173" t="s">
        <v>34</v>
      </c>
      <c r="J5" s="167"/>
      <c r="K5" s="167"/>
      <c r="L5" s="167"/>
      <c r="M5" s="167"/>
      <c r="N5" s="167" t="s">
        <v>162</v>
      </c>
      <c r="O5" s="167"/>
      <c r="P5" s="167"/>
      <c r="Q5" s="167" t="s">
        <v>37</v>
      </c>
      <c r="R5" s="167" t="s">
        <v>71</v>
      </c>
      <c r="S5" s="167"/>
      <c r="T5" s="167"/>
      <c r="U5" s="167"/>
      <c r="V5" s="167"/>
      <c r="W5" s="167"/>
    </row>
    <row r="6" ht="41.25" customHeight="1" spans="1:23">
      <c r="A6" s="167"/>
      <c r="B6" s="167"/>
      <c r="C6" s="167"/>
      <c r="D6" s="167"/>
      <c r="E6" s="167"/>
      <c r="F6" s="167"/>
      <c r="G6" s="167"/>
      <c r="H6" s="167"/>
      <c r="I6" s="173" t="s">
        <v>163</v>
      </c>
      <c r="J6" s="167" t="s">
        <v>164</v>
      </c>
      <c r="K6" s="167" t="s">
        <v>165</v>
      </c>
      <c r="L6" s="167" t="s">
        <v>166</v>
      </c>
      <c r="M6" s="167" t="s">
        <v>167</v>
      </c>
      <c r="N6" s="167" t="s">
        <v>34</v>
      </c>
      <c r="O6" s="167" t="s">
        <v>35</v>
      </c>
      <c r="P6" s="167" t="s">
        <v>36</v>
      </c>
      <c r="Q6" s="167"/>
      <c r="R6" s="167" t="s">
        <v>33</v>
      </c>
      <c r="S6" s="167" t="s">
        <v>40</v>
      </c>
      <c r="T6" s="167" t="s">
        <v>168</v>
      </c>
      <c r="U6" s="167" t="s">
        <v>42</v>
      </c>
      <c r="V6" s="167" t="s">
        <v>43</v>
      </c>
      <c r="W6" s="167" t="s">
        <v>44</v>
      </c>
    </row>
    <row r="7" ht="20.25" customHeight="1" spans="1:23">
      <c r="A7" s="168" t="s">
        <v>45</v>
      </c>
      <c r="B7" s="168" t="s">
        <v>46</v>
      </c>
      <c r="C7" s="168" t="s">
        <v>47</v>
      </c>
      <c r="D7" s="168" t="s">
        <v>48</v>
      </c>
      <c r="E7" s="168" t="s">
        <v>49</v>
      </c>
      <c r="F7" s="168" t="s">
        <v>50</v>
      </c>
      <c r="G7" s="168" t="s">
        <v>51</v>
      </c>
      <c r="H7" s="168" t="s">
        <v>52</v>
      </c>
      <c r="I7" s="174" t="s">
        <v>53</v>
      </c>
      <c r="J7" s="168" t="s">
        <v>54</v>
      </c>
      <c r="K7" s="168" t="s">
        <v>55</v>
      </c>
      <c r="L7" s="168" t="s">
        <v>56</v>
      </c>
      <c r="M7" s="168" t="s">
        <v>57</v>
      </c>
      <c r="N7" s="168" t="s">
        <v>58</v>
      </c>
      <c r="O7" s="168" t="s">
        <v>59</v>
      </c>
      <c r="P7" s="168" t="s">
        <v>60</v>
      </c>
      <c r="Q7" s="168" t="s">
        <v>61</v>
      </c>
      <c r="R7" s="168" t="s">
        <v>62</v>
      </c>
      <c r="S7" s="168" t="s">
        <v>63</v>
      </c>
      <c r="T7" s="168" t="s">
        <v>169</v>
      </c>
      <c r="U7" s="168" t="s">
        <v>170</v>
      </c>
      <c r="V7" s="168" t="s">
        <v>171</v>
      </c>
      <c r="W7" s="168" t="s">
        <v>172</v>
      </c>
    </row>
    <row r="8" ht="20.25" customHeight="1" spans="1:23">
      <c r="A8" t="s">
        <v>65</v>
      </c>
      <c r="C8" s="166"/>
      <c r="D8" s="166"/>
      <c r="E8" s="166"/>
      <c r="G8" s="166"/>
      <c r="H8" s="169">
        <v>20834984.89</v>
      </c>
      <c r="I8" s="175">
        <v>20834984.89</v>
      </c>
      <c r="J8" s="63">
        <v>8439630.14</v>
      </c>
      <c r="K8" s="63"/>
      <c r="L8" s="63">
        <v>12395354.75</v>
      </c>
      <c r="M8" s="63"/>
      <c r="N8" s="63"/>
      <c r="O8" s="63"/>
      <c r="P8" s="63"/>
      <c r="Q8" s="63"/>
      <c r="R8" s="63"/>
      <c r="S8" s="63"/>
      <c r="T8" s="63"/>
      <c r="U8" s="63"/>
      <c r="V8" s="63"/>
      <c r="W8" s="63"/>
    </row>
    <row r="9" ht="20.25" customHeight="1" spans="1:23">
      <c r="A9" t="str">
        <f t="shared" ref="A9:A72" si="0">"       "&amp;"玉溪市教育体育局"</f>
        <v>       玉溪市教育体育局</v>
      </c>
      <c r="B9" s="166" t="s">
        <v>173</v>
      </c>
      <c r="C9" s="166" t="s">
        <v>174</v>
      </c>
      <c r="D9" s="166" t="s">
        <v>81</v>
      </c>
      <c r="E9" s="166" t="s">
        <v>175</v>
      </c>
      <c r="F9" s="166" t="s">
        <v>176</v>
      </c>
      <c r="G9" s="166" t="s">
        <v>177</v>
      </c>
      <c r="H9" s="169">
        <v>1402968</v>
      </c>
      <c r="I9" s="175">
        <v>1402968</v>
      </c>
      <c r="J9" s="63">
        <v>613798.5</v>
      </c>
      <c r="K9" s="63"/>
      <c r="L9" s="63">
        <v>789169.5</v>
      </c>
      <c r="M9" s="63"/>
      <c r="N9" s="63"/>
      <c r="O9" s="63"/>
      <c r="P9" s="63"/>
      <c r="Q9" s="63"/>
      <c r="R9" s="63"/>
      <c r="S9" s="63"/>
      <c r="T9" s="63"/>
      <c r="U9" s="63"/>
      <c r="V9" s="63"/>
      <c r="W9" s="63"/>
    </row>
    <row r="10" ht="20.25" customHeight="1" spans="1:23">
      <c r="A10" s="166" t="str">
        <f t="shared" si="0"/>
        <v>       玉溪市教育体育局</v>
      </c>
      <c r="B10" s="166" t="s">
        <v>173</v>
      </c>
      <c r="C10" s="166" t="s">
        <v>174</v>
      </c>
      <c r="D10" s="166" t="s">
        <v>81</v>
      </c>
      <c r="E10" s="166" t="s">
        <v>175</v>
      </c>
      <c r="F10" s="166" t="s">
        <v>178</v>
      </c>
      <c r="G10" s="166" t="s">
        <v>179</v>
      </c>
      <c r="H10" s="169">
        <v>1753656</v>
      </c>
      <c r="I10" s="175">
        <v>1753656</v>
      </c>
      <c r="J10" s="63">
        <v>767224.5</v>
      </c>
      <c r="K10" s="166"/>
      <c r="L10" s="63">
        <v>986431.5</v>
      </c>
      <c r="M10" s="166"/>
      <c r="N10" s="63"/>
      <c r="O10" s="63"/>
      <c r="P10" s="166"/>
      <c r="Q10" s="63"/>
      <c r="R10" s="63"/>
      <c r="S10" s="63"/>
      <c r="T10" s="63"/>
      <c r="U10" s="63"/>
      <c r="V10" s="63"/>
      <c r="W10" s="63"/>
    </row>
    <row r="11" ht="20.25" customHeight="1" spans="1:23">
      <c r="A11" s="166" t="str">
        <f t="shared" si="0"/>
        <v>       玉溪市教育体育局</v>
      </c>
      <c r="B11" s="166" t="s">
        <v>173</v>
      </c>
      <c r="C11" s="166" t="s">
        <v>174</v>
      </c>
      <c r="D11" s="166" t="s">
        <v>95</v>
      </c>
      <c r="E11" s="166" t="s">
        <v>175</v>
      </c>
      <c r="F11" s="166" t="s">
        <v>176</v>
      </c>
      <c r="G11" s="166" t="s">
        <v>177</v>
      </c>
      <c r="H11" s="169">
        <v>635316</v>
      </c>
      <c r="I11" s="175">
        <v>635316</v>
      </c>
      <c r="J11" s="63">
        <v>277950.75</v>
      </c>
      <c r="K11" s="166"/>
      <c r="L11" s="63">
        <v>357365.25</v>
      </c>
      <c r="M11" s="166"/>
      <c r="N11" s="63"/>
      <c r="O11" s="63"/>
      <c r="P11" s="166"/>
      <c r="Q11" s="63"/>
      <c r="R11" s="63"/>
      <c r="S11" s="63"/>
      <c r="T11" s="63"/>
      <c r="U11" s="63"/>
      <c r="V11" s="63"/>
      <c r="W11" s="63"/>
    </row>
    <row r="12" ht="20.25" customHeight="1" spans="1:23">
      <c r="A12" s="166" t="str">
        <f t="shared" si="0"/>
        <v>       玉溪市教育体育局</v>
      </c>
      <c r="B12" s="166" t="s">
        <v>173</v>
      </c>
      <c r="C12" s="166" t="s">
        <v>174</v>
      </c>
      <c r="D12" s="166" t="s">
        <v>95</v>
      </c>
      <c r="E12" s="166" t="s">
        <v>175</v>
      </c>
      <c r="F12" s="166" t="s">
        <v>178</v>
      </c>
      <c r="G12" s="166" t="s">
        <v>179</v>
      </c>
      <c r="H12" s="169">
        <v>798684</v>
      </c>
      <c r="I12" s="175">
        <v>798684</v>
      </c>
      <c r="J12" s="63">
        <v>349424.25</v>
      </c>
      <c r="K12" s="166"/>
      <c r="L12" s="63">
        <v>449259.75</v>
      </c>
      <c r="M12" s="166"/>
      <c r="N12" s="63"/>
      <c r="O12" s="63"/>
      <c r="P12" s="166"/>
      <c r="Q12" s="63"/>
      <c r="R12" s="63"/>
      <c r="S12" s="63"/>
      <c r="T12" s="63"/>
      <c r="U12" s="63"/>
      <c r="V12" s="63"/>
      <c r="W12" s="63"/>
    </row>
    <row r="13" ht="20.25" customHeight="1" spans="1:23">
      <c r="A13" s="166" t="str">
        <f t="shared" si="0"/>
        <v>       玉溪市教育体育局</v>
      </c>
      <c r="B13" s="166" t="s">
        <v>173</v>
      </c>
      <c r="C13" s="166" t="s">
        <v>174</v>
      </c>
      <c r="D13" s="166" t="s">
        <v>115</v>
      </c>
      <c r="E13" s="166" t="s">
        <v>180</v>
      </c>
      <c r="F13" s="166" t="s">
        <v>178</v>
      </c>
      <c r="G13" s="166" t="s">
        <v>179</v>
      </c>
      <c r="H13" s="169">
        <v>38028</v>
      </c>
      <c r="I13" s="175">
        <v>38028</v>
      </c>
      <c r="J13" s="63">
        <v>9507</v>
      </c>
      <c r="K13" s="166"/>
      <c r="L13" s="63">
        <v>28521</v>
      </c>
      <c r="M13" s="166"/>
      <c r="N13" s="63"/>
      <c r="O13" s="63"/>
      <c r="P13" s="166"/>
      <c r="Q13" s="63"/>
      <c r="R13" s="63"/>
      <c r="S13" s="63"/>
      <c r="T13" s="63"/>
      <c r="U13" s="63"/>
      <c r="V13" s="63"/>
      <c r="W13" s="63"/>
    </row>
    <row r="14" ht="20.25" customHeight="1" spans="1:23">
      <c r="A14" s="166" t="str">
        <f t="shared" si="0"/>
        <v>       玉溪市教育体育局</v>
      </c>
      <c r="B14" s="166" t="s">
        <v>181</v>
      </c>
      <c r="C14" s="166" t="s">
        <v>182</v>
      </c>
      <c r="D14" s="166" t="s">
        <v>83</v>
      </c>
      <c r="E14" s="166" t="s">
        <v>183</v>
      </c>
      <c r="F14" s="166" t="s">
        <v>176</v>
      </c>
      <c r="G14" s="166" t="s">
        <v>177</v>
      </c>
      <c r="H14" s="169">
        <v>1400064</v>
      </c>
      <c r="I14" s="175">
        <v>1400064</v>
      </c>
      <c r="J14" s="63">
        <v>612528</v>
      </c>
      <c r="K14" s="166"/>
      <c r="L14" s="63">
        <v>787536</v>
      </c>
      <c r="M14" s="166"/>
      <c r="N14" s="63"/>
      <c r="O14" s="63"/>
      <c r="P14" s="166"/>
      <c r="Q14" s="63"/>
      <c r="R14" s="63"/>
      <c r="S14" s="63"/>
      <c r="T14" s="63"/>
      <c r="U14" s="63"/>
      <c r="V14" s="63"/>
      <c r="W14" s="63"/>
    </row>
    <row r="15" ht="20.25" customHeight="1" spans="1:23">
      <c r="A15" s="166" t="str">
        <f t="shared" si="0"/>
        <v>       玉溪市教育体育局</v>
      </c>
      <c r="B15" s="166" t="s">
        <v>181</v>
      </c>
      <c r="C15" s="166" t="s">
        <v>182</v>
      </c>
      <c r="D15" s="166" t="s">
        <v>83</v>
      </c>
      <c r="E15" s="166" t="s">
        <v>183</v>
      </c>
      <c r="F15" s="166" t="s">
        <v>178</v>
      </c>
      <c r="G15" s="166" t="s">
        <v>179</v>
      </c>
      <c r="H15" s="169">
        <v>216</v>
      </c>
      <c r="I15" s="175">
        <v>216</v>
      </c>
      <c r="J15" s="63">
        <v>94.5</v>
      </c>
      <c r="K15" s="166"/>
      <c r="L15" s="63">
        <v>121.5</v>
      </c>
      <c r="M15" s="166"/>
      <c r="N15" s="63"/>
      <c r="O15" s="63"/>
      <c r="P15" s="166"/>
      <c r="Q15" s="63"/>
      <c r="R15" s="63"/>
      <c r="S15" s="63"/>
      <c r="T15" s="63"/>
      <c r="U15" s="63"/>
      <c r="V15" s="63"/>
      <c r="W15" s="63"/>
    </row>
    <row r="16" ht="20.25" customHeight="1" spans="1:23">
      <c r="A16" s="166" t="str">
        <f t="shared" si="0"/>
        <v>       玉溪市教育体育局</v>
      </c>
      <c r="B16" s="166" t="s">
        <v>181</v>
      </c>
      <c r="C16" s="166" t="s">
        <v>182</v>
      </c>
      <c r="D16" s="166" t="s">
        <v>83</v>
      </c>
      <c r="E16" s="166" t="s">
        <v>183</v>
      </c>
      <c r="F16" s="166" t="s">
        <v>184</v>
      </c>
      <c r="G16" s="166" t="s">
        <v>185</v>
      </c>
      <c r="H16" s="169">
        <v>405780</v>
      </c>
      <c r="I16" s="175">
        <v>405780</v>
      </c>
      <c r="J16" s="63">
        <v>177528.75</v>
      </c>
      <c r="K16" s="166"/>
      <c r="L16" s="63">
        <v>228251.25</v>
      </c>
      <c r="M16" s="166"/>
      <c r="N16" s="63"/>
      <c r="O16" s="63"/>
      <c r="P16" s="166"/>
      <c r="Q16" s="63"/>
      <c r="R16" s="63"/>
      <c r="S16" s="63"/>
      <c r="T16" s="63"/>
      <c r="U16" s="63"/>
      <c r="V16" s="63"/>
      <c r="W16" s="63"/>
    </row>
    <row r="17" ht="20.25" customHeight="1" spans="1:23">
      <c r="A17" s="166" t="str">
        <f t="shared" si="0"/>
        <v>       玉溪市教育体育局</v>
      </c>
      <c r="B17" s="166" t="s">
        <v>181</v>
      </c>
      <c r="C17" s="166" t="s">
        <v>182</v>
      </c>
      <c r="D17" s="166" t="s">
        <v>115</v>
      </c>
      <c r="E17" s="166" t="s">
        <v>180</v>
      </c>
      <c r="F17" s="166" t="s">
        <v>178</v>
      </c>
      <c r="G17" s="166" t="s">
        <v>179</v>
      </c>
      <c r="H17" s="169">
        <v>12156</v>
      </c>
      <c r="I17" s="175">
        <v>12156</v>
      </c>
      <c r="J17" s="63"/>
      <c r="K17" s="166"/>
      <c r="L17" s="63">
        <v>12156</v>
      </c>
      <c r="M17" s="166"/>
      <c r="N17" s="63"/>
      <c r="O17" s="63"/>
      <c r="P17" s="166"/>
      <c r="Q17" s="63"/>
      <c r="R17" s="63"/>
      <c r="S17" s="63"/>
      <c r="T17" s="63"/>
      <c r="U17" s="63"/>
      <c r="V17" s="63"/>
      <c r="W17" s="63"/>
    </row>
    <row r="18" ht="20.25" customHeight="1" spans="1:23">
      <c r="A18" s="166" t="str">
        <f t="shared" si="0"/>
        <v>       玉溪市教育体育局</v>
      </c>
      <c r="B18" s="166" t="s">
        <v>186</v>
      </c>
      <c r="C18" s="166" t="s">
        <v>187</v>
      </c>
      <c r="D18" s="166" t="s">
        <v>81</v>
      </c>
      <c r="E18" s="166" t="s">
        <v>175</v>
      </c>
      <c r="F18" s="166" t="s">
        <v>188</v>
      </c>
      <c r="G18" s="166" t="s">
        <v>189</v>
      </c>
      <c r="H18" s="169">
        <v>774.66</v>
      </c>
      <c r="I18" s="175">
        <v>774.66</v>
      </c>
      <c r="J18" s="63">
        <v>193.67</v>
      </c>
      <c r="K18" s="166"/>
      <c r="L18" s="63">
        <v>580.99</v>
      </c>
      <c r="M18" s="166"/>
      <c r="N18" s="63"/>
      <c r="O18" s="63"/>
      <c r="P18" s="166"/>
      <c r="Q18" s="63"/>
      <c r="R18" s="63"/>
      <c r="S18" s="63"/>
      <c r="T18" s="63"/>
      <c r="U18" s="63"/>
      <c r="V18" s="63"/>
      <c r="W18" s="63"/>
    </row>
    <row r="19" ht="20.25" customHeight="1" spans="1:23">
      <c r="A19" s="166" t="str">
        <f t="shared" si="0"/>
        <v>       玉溪市教育体育局</v>
      </c>
      <c r="B19" s="166" t="s">
        <v>186</v>
      </c>
      <c r="C19" s="166" t="s">
        <v>187</v>
      </c>
      <c r="D19" s="166" t="s">
        <v>83</v>
      </c>
      <c r="E19" s="166" t="s">
        <v>183</v>
      </c>
      <c r="F19" s="166" t="s">
        <v>188</v>
      </c>
      <c r="G19" s="166" t="s">
        <v>189</v>
      </c>
      <c r="H19" s="169">
        <v>18953.31</v>
      </c>
      <c r="I19" s="175">
        <v>18953.31</v>
      </c>
      <c r="J19" s="63">
        <v>4738.33</v>
      </c>
      <c r="K19" s="166"/>
      <c r="L19" s="63">
        <v>14214.98</v>
      </c>
      <c r="M19" s="166"/>
      <c r="N19" s="63"/>
      <c r="O19" s="63"/>
      <c r="P19" s="166"/>
      <c r="Q19" s="63"/>
      <c r="R19" s="63"/>
      <c r="S19" s="63"/>
      <c r="T19" s="63"/>
      <c r="U19" s="63"/>
      <c r="V19" s="63"/>
      <c r="W19" s="63"/>
    </row>
    <row r="20" ht="20.25" customHeight="1" spans="1:23">
      <c r="A20" s="166" t="str">
        <f t="shared" si="0"/>
        <v>       玉溪市教育体育局</v>
      </c>
      <c r="B20" s="166" t="s">
        <v>186</v>
      </c>
      <c r="C20" s="166" t="s">
        <v>187</v>
      </c>
      <c r="D20" s="166" t="s">
        <v>102</v>
      </c>
      <c r="E20" s="166" t="s">
        <v>190</v>
      </c>
      <c r="F20" s="166" t="s">
        <v>191</v>
      </c>
      <c r="G20" s="166" t="s">
        <v>192</v>
      </c>
      <c r="H20" s="169">
        <v>1327003.68</v>
      </c>
      <c r="I20" s="175">
        <v>1327003.68</v>
      </c>
      <c r="J20" s="63">
        <v>331750.92</v>
      </c>
      <c r="K20" s="166"/>
      <c r="L20" s="63">
        <v>995252.76</v>
      </c>
      <c r="M20" s="166"/>
      <c r="N20" s="63"/>
      <c r="O20" s="63"/>
      <c r="P20" s="166"/>
      <c r="Q20" s="63"/>
      <c r="R20" s="63"/>
      <c r="S20" s="63"/>
      <c r="T20" s="63"/>
      <c r="U20" s="63"/>
      <c r="V20" s="63"/>
      <c r="W20" s="63"/>
    </row>
    <row r="21" ht="20.25" customHeight="1" spans="1:23">
      <c r="A21" s="166" t="str">
        <f t="shared" si="0"/>
        <v>       玉溪市教育体育局</v>
      </c>
      <c r="B21" s="166" t="s">
        <v>186</v>
      </c>
      <c r="C21" s="166" t="s">
        <v>187</v>
      </c>
      <c r="D21" s="166" t="s">
        <v>108</v>
      </c>
      <c r="E21" s="166" t="s">
        <v>193</v>
      </c>
      <c r="F21" s="166" t="s">
        <v>194</v>
      </c>
      <c r="G21" s="166" t="s">
        <v>195</v>
      </c>
      <c r="H21" s="169">
        <v>473334.81</v>
      </c>
      <c r="I21" s="175">
        <v>473334.81</v>
      </c>
      <c r="J21" s="63">
        <v>118333.7</v>
      </c>
      <c r="K21" s="166"/>
      <c r="L21" s="63">
        <v>355001.11</v>
      </c>
      <c r="M21" s="166"/>
      <c r="N21" s="63"/>
      <c r="O21" s="63"/>
      <c r="P21" s="166"/>
      <c r="Q21" s="63"/>
      <c r="R21" s="63"/>
      <c r="S21" s="63"/>
      <c r="T21" s="63"/>
      <c r="U21" s="63"/>
      <c r="V21" s="63"/>
      <c r="W21" s="63"/>
    </row>
    <row r="22" ht="20.25" customHeight="1" spans="1:23">
      <c r="A22" s="166" t="str">
        <f t="shared" si="0"/>
        <v>       玉溪市教育体育局</v>
      </c>
      <c r="B22" s="166" t="s">
        <v>186</v>
      </c>
      <c r="C22" s="166" t="s">
        <v>187</v>
      </c>
      <c r="D22" s="166" t="s">
        <v>108</v>
      </c>
      <c r="E22" s="166" t="s">
        <v>193</v>
      </c>
      <c r="F22" s="166" t="s">
        <v>196</v>
      </c>
      <c r="G22" s="166" t="s">
        <v>197</v>
      </c>
      <c r="H22" s="169">
        <v>55000</v>
      </c>
      <c r="I22" s="175">
        <v>55000</v>
      </c>
      <c r="J22" s="63">
        <v>13750</v>
      </c>
      <c r="K22" s="166"/>
      <c r="L22" s="63">
        <v>41250</v>
      </c>
      <c r="M22" s="166"/>
      <c r="N22" s="63"/>
      <c r="O22" s="63"/>
      <c r="P22" s="166"/>
      <c r="Q22" s="63"/>
      <c r="R22" s="63"/>
      <c r="S22" s="63"/>
      <c r="T22" s="63"/>
      <c r="U22" s="63"/>
      <c r="V22" s="63"/>
      <c r="W22" s="63"/>
    </row>
    <row r="23" ht="20.25" customHeight="1" spans="1:23">
      <c r="A23" s="166" t="str">
        <f t="shared" si="0"/>
        <v>       玉溪市教育体育局</v>
      </c>
      <c r="B23" s="166" t="s">
        <v>186</v>
      </c>
      <c r="C23" s="166" t="s">
        <v>187</v>
      </c>
      <c r="D23" s="166" t="s">
        <v>109</v>
      </c>
      <c r="E23" s="166" t="s">
        <v>198</v>
      </c>
      <c r="F23" s="166" t="s">
        <v>194</v>
      </c>
      <c r="G23" s="166" t="s">
        <v>195</v>
      </c>
      <c r="H23" s="169">
        <v>215048.35</v>
      </c>
      <c r="I23" s="175">
        <v>215048.35</v>
      </c>
      <c r="J23" s="63">
        <v>53762.09</v>
      </c>
      <c r="K23" s="166"/>
      <c r="L23" s="63">
        <v>161286.26</v>
      </c>
      <c r="M23" s="166"/>
      <c r="N23" s="63"/>
      <c r="O23" s="63"/>
      <c r="P23" s="166"/>
      <c r="Q23" s="63"/>
      <c r="R23" s="63"/>
      <c r="S23" s="63"/>
      <c r="T23" s="63"/>
      <c r="U23" s="63"/>
      <c r="V23" s="63"/>
      <c r="W23" s="63"/>
    </row>
    <row r="24" ht="20.25" customHeight="1" spans="1:23">
      <c r="A24" s="166" t="str">
        <f t="shared" si="0"/>
        <v>       玉溪市教育体育局</v>
      </c>
      <c r="B24" s="166" t="s">
        <v>186</v>
      </c>
      <c r="C24" s="166" t="s">
        <v>187</v>
      </c>
      <c r="D24" s="166" t="s">
        <v>110</v>
      </c>
      <c r="E24" s="166" t="s">
        <v>199</v>
      </c>
      <c r="F24" s="166" t="s">
        <v>200</v>
      </c>
      <c r="G24" s="166" t="s">
        <v>201</v>
      </c>
      <c r="H24" s="169">
        <v>579965.25</v>
      </c>
      <c r="I24" s="175">
        <v>579965.25</v>
      </c>
      <c r="J24" s="63">
        <v>144991.31</v>
      </c>
      <c r="K24" s="166"/>
      <c r="L24" s="63">
        <v>434973.94</v>
      </c>
      <c r="M24" s="166"/>
      <c r="N24" s="63"/>
      <c r="O24" s="63"/>
      <c r="P24" s="166"/>
      <c r="Q24" s="63"/>
      <c r="R24" s="63"/>
      <c r="S24" s="63"/>
      <c r="T24" s="63"/>
      <c r="U24" s="63"/>
      <c r="V24" s="63"/>
      <c r="W24" s="63"/>
    </row>
    <row r="25" ht="20.25" customHeight="1" spans="1:23">
      <c r="A25" s="166" t="str">
        <f t="shared" si="0"/>
        <v>       玉溪市教育体育局</v>
      </c>
      <c r="B25" s="166" t="s">
        <v>186</v>
      </c>
      <c r="C25" s="166" t="s">
        <v>187</v>
      </c>
      <c r="D25" s="166" t="s">
        <v>111</v>
      </c>
      <c r="E25" s="166" t="s">
        <v>202</v>
      </c>
      <c r="F25" s="166" t="s">
        <v>188</v>
      </c>
      <c r="G25" s="166" t="s">
        <v>189</v>
      </c>
      <c r="H25" s="169">
        <v>77348.47</v>
      </c>
      <c r="I25" s="175">
        <v>77348.47</v>
      </c>
      <c r="J25" s="63">
        <v>51845.12</v>
      </c>
      <c r="K25" s="166"/>
      <c r="L25" s="63">
        <v>25503.35</v>
      </c>
      <c r="M25" s="166"/>
      <c r="N25" s="63"/>
      <c r="O25" s="63"/>
      <c r="P25" s="166"/>
      <c r="Q25" s="63"/>
      <c r="R25" s="63"/>
      <c r="S25" s="63"/>
      <c r="T25" s="63"/>
      <c r="U25" s="63"/>
      <c r="V25" s="63"/>
      <c r="W25" s="63"/>
    </row>
    <row r="26" ht="20.25" customHeight="1" spans="1:23">
      <c r="A26" s="166" t="str">
        <f t="shared" si="0"/>
        <v>       玉溪市教育体育局</v>
      </c>
      <c r="B26" s="166" t="s">
        <v>203</v>
      </c>
      <c r="C26" s="166" t="s">
        <v>204</v>
      </c>
      <c r="D26" s="166" t="s">
        <v>114</v>
      </c>
      <c r="E26" s="166" t="s">
        <v>204</v>
      </c>
      <c r="F26" s="166" t="s">
        <v>205</v>
      </c>
      <c r="G26" s="166" t="s">
        <v>204</v>
      </c>
      <c r="H26" s="169">
        <v>1194000</v>
      </c>
      <c r="I26" s="175">
        <v>1194000</v>
      </c>
      <c r="J26" s="63">
        <v>298500</v>
      </c>
      <c r="K26" s="166"/>
      <c r="L26" s="63">
        <v>895500</v>
      </c>
      <c r="M26" s="166"/>
      <c r="N26" s="63"/>
      <c r="O26" s="63"/>
      <c r="P26" s="166"/>
      <c r="Q26" s="63"/>
      <c r="R26" s="63"/>
      <c r="S26" s="63"/>
      <c r="T26" s="63"/>
      <c r="U26" s="63"/>
      <c r="V26" s="63"/>
      <c r="W26" s="63"/>
    </row>
    <row r="27" ht="20.25" customHeight="1" spans="1:23">
      <c r="A27" s="166" t="str">
        <f t="shared" si="0"/>
        <v>       玉溪市教育体育局</v>
      </c>
      <c r="B27" s="166" t="s">
        <v>206</v>
      </c>
      <c r="C27" s="166" t="s">
        <v>207</v>
      </c>
      <c r="D27" s="166" t="s">
        <v>100</v>
      </c>
      <c r="E27" s="166" t="s">
        <v>208</v>
      </c>
      <c r="F27" s="166" t="s">
        <v>209</v>
      </c>
      <c r="G27" s="166" t="s">
        <v>210</v>
      </c>
      <c r="H27" s="169">
        <v>144024</v>
      </c>
      <c r="I27" s="175">
        <v>144024</v>
      </c>
      <c r="J27" s="63">
        <v>144024</v>
      </c>
      <c r="K27" s="166"/>
      <c r="L27" s="63"/>
      <c r="M27" s="166"/>
      <c r="N27" s="63"/>
      <c r="O27" s="63"/>
      <c r="P27" s="166"/>
      <c r="Q27" s="63"/>
      <c r="R27" s="63"/>
      <c r="S27" s="63"/>
      <c r="T27" s="63"/>
      <c r="U27" s="63"/>
      <c r="V27" s="63"/>
      <c r="W27" s="63"/>
    </row>
    <row r="28" ht="20.25" customHeight="1" spans="1:23">
      <c r="A28" s="166" t="str">
        <f t="shared" si="0"/>
        <v>       玉溪市教育体育局</v>
      </c>
      <c r="B28" s="166" t="s">
        <v>206</v>
      </c>
      <c r="C28" s="166" t="s">
        <v>207</v>
      </c>
      <c r="D28" s="166" t="s">
        <v>100</v>
      </c>
      <c r="E28" s="166" t="s">
        <v>208</v>
      </c>
      <c r="F28" s="166" t="s">
        <v>211</v>
      </c>
      <c r="G28" s="166" t="s">
        <v>212</v>
      </c>
      <c r="H28" s="169">
        <v>1543200</v>
      </c>
      <c r="I28" s="175">
        <v>1543200</v>
      </c>
      <c r="J28" s="63">
        <v>1543200</v>
      </c>
      <c r="K28" s="166"/>
      <c r="L28" s="63"/>
      <c r="M28" s="166"/>
      <c r="N28" s="63"/>
      <c r="O28" s="63"/>
      <c r="P28" s="166"/>
      <c r="Q28" s="63"/>
      <c r="R28" s="63"/>
      <c r="S28" s="63"/>
      <c r="T28" s="63"/>
      <c r="U28" s="63"/>
      <c r="V28" s="63"/>
      <c r="W28" s="63"/>
    </row>
    <row r="29" ht="20.25" customHeight="1" spans="1:23">
      <c r="A29" s="166" t="str">
        <f t="shared" si="0"/>
        <v>       玉溪市教育体育局</v>
      </c>
      <c r="B29" s="166" t="s">
        <v>206</v>
      </c>
      <c r="C29" s="166" t="s">
        <v>207</v>
      </c>
      <c r="D29" s="166" t="s">
        <v>101</v>
      </c>
      <c r="E29" s="166" t="s">
        <v>213</v>
      </c>
      <c r="F29" s="166" t="s">
        <v>211</v>
      </c>
      <c r="G29" s="166" t="s">
        <v>212</v>
      </c>
      <c r="H29" s="169">
        <v>290400</v>
      </c>
      <c r="I29" s="175">
        <v>290400</v>
      </c>
      <c r="J29" s="63">
        <v>290400</v>
      </c>
      <c r="K29" s="166"/>
      <c r="L29" s="63"/>
      <c r="M29" s="166"/>
      <c r="N29" s="63"/>
      <c r="O29" s="63"/>
      <c r="P29" s="166"/>
      <c r="Q29" s="63"/>
      <c r="R29" s="63"/>
      <c r="S29" s="63"/>
      <c r="T29" s="63"/>
      <c r="U29" s="63"/>
      <c r="V29" s="63"/>
      <c r="W29" s="63"/>
    </row>
    <row r="30" ht="20.25" customHeight="1" spans="1:23">
      <c r="A30" s="166" t="str">
        <f t="shared" si="0"/>
        <v>       玉溪市教育体育局</v>
      </c>
      <c r="B30" s="166" t="s">
        <v>214</v>
      </c>
      <c r="C30" s="166" t="s">
        <v>215</v>
      </c>
      <c r="D30" s="166" t="s">
        <v>81</v>
      </c>
      <c r="E30" s="166" t="s">
        <v>175</v>
      </c>
      <c r="F30" s="166" t="s">
        <v>216</v>
      </c>
      <c r="G30" s="166" t="s">
        <v>217</v>
      </c>
      <c r="H30" s="169">
        <v>983168</v>
      </c>
      <c r="I30" s="175">
        <v>983168</v>
      </c>
      <c r="J30" s="63">
        <v>285831</v>
      </c>
      <c r="K30" s="166"/>
      <c r="L30" s="63">
        <v>697337</v>
      </c>
      <c r="M30" s="166"/>
      <c r="N30" s="63"/>
      <c r="O30" s="63"/>
      <c r="P30" s="166"/>
      <c r="Q30" s="63"/>
      <c r="R30" s="63"/>
      <c r="S30" s="63"/>
      <c r="T30" s="63"/>
      <c r="U30" s="63"/>
      <c r="V30" s="63"/>
      <c r="W30" s="63"/>
    </row>
    <row r="31" ht="20.25" customHeight="1" spans="1:23">
      <c r="A31" s="166" t="str">
        <f t="shared" si="0"/>
        <v>       玉溪市教育体育局</v>
      </c>
      <c r="B31" s="166" t="s">
        <v>214</v>
      </c>
      <c r="C31" s="166" t="s">
        <v>215</v>
      </c>
      <c r="D31" s="166" t="s">
        <v>95</v>
      </c>
      <c r="E31" s="166" t="s">
        <v>175</v>
      </c>
      <c r="F31" s="166" t="s">
        <v>216</v>
      </c>
      <c r="G31" s="166" t="s">
        <v>217</v>
      </c>
      <c r="H31" s="169">
        <v>442280</v>
      </c>
      <c r="I31" s="175">
        <v>442280</v>
      </c>
      <c r="J31" s="63">
        <v>126498.75</v>
      </c>
      <c r="K31" s="166"/>
      <c r="L31" s="63">
        <v>315781.25</v>
      </c>
      <c r="M31" s="166"/>
      <c r="N31" s="63"/>
      <c r="O31" s="63"/>
      <c r="P31" s="166"/>
      <c r="Q31" s="63"/>
      <c r="R31" s="63"/>
      <c r="S31" s="63"/>
      <c r="T31" s="63"/>
      <c r="U31" s="63"/>
      <c r="V31" s="63"/>
      <c r="W31" s="63"/>
    </row>
    <row r="32" ht="20.25" customHeight="1" spans="1:23">
      <c r="A32" s="166" t="str">
        <f t="shared" si="0"/>
        <v>       玉溪市教育体育局</v>
      </c>
      <c r="B32" s="166" t="s">
        <v>218</v>
      </c>
      <c r="C32" s="166" t="s">
        <v>219</v>
      </c>
      <c r="D32" s="166" t="s">
        <v>81</v>
      </c>
      <c r="E32" s="166" t="s">
        <v>175</v>
      </c>
      <c r="F32" s="166" t="s">
        <v>220</v>
      </c>
      <c r="G32" s="166" t="s">
        <v>221</v>
      </c>
      <c r="H32" s="169">
        <v>26200</v>
      </c>
      <c r="I32" s="175">
        <v>26200</v>
      </c>
      <c r="J32" s="63"/>
      <c r="K32" s="166"/>
      <c r="L32" s="63">
        <v>26200</v>
      </c>
      <c r="M32" s="166"/>
      <c r="N32" s="63"/>
      <c r="O32" s="63"/>
      <c r="P32" s="166"/>
      <c r="Q32" s="63"/>
      <c r="R32" s="63"/>
      <c r="S32" s="63"/>
      <c r="T32" s="63"/>
      <c r="U32" s="63"/>
      <c r="V32" s="63"/>
      <c r="W32" s="63"/>
    </row>
    <row r="33" ht="20.25" customHeight="1" spans="1:23">
      <c r="A33" s="166" t="str">
        <f t="shared" si="0"/>
        <v>       玉溪市教育体育局</v>
      </c>
      <c r="B33" s="166" t="s">
        <v>222</v>
      </c>
      <c r="C33" s="166" t="s">
        <v>223</v>
      </c>
      <c r="D33" s="166" t="s">
        <v>81</v>
      </c>
      <c r="E33" s="166" t="s">
        <v>175</v>
      </c>
      <c r="F33" s="166" t="s">
        <v>224</v>
      </c>
      <c r="G33" s="166" t="s">
        <v>225</v>
      </c>
      <c r="H33" s="169">
        <v>304800</v>
      </c>
      <c r="I33" s="175">
        <v>304800</v>
      </c>
      <c r="J33" s="63">
        <v>133350</v>
      </c>
      <c r="K33" s="166"/>
      <c r="L33" s="63">
        <v>171450</v>
      </c>
      <c r="M33" s="166"/>
      <c r="N33" s="63"/>
      <c r="O33" s="63"/>
      <c r="P33" s="166"/>
      <c r="Q33" s="63"/>
      <c r="R33" s="63"/>
      <c r="S33" s="63"/>
      <c r="T33" s="63"/>
      <c r="U33" s="63"/>
      <c r="V33" s="63"/>
      <c r="W33" s="63"/>
    </row>
    <row r="34" ht="20.25" customHeight="1" spans="1:23">
      <c r="A34" s="166" t="str">
        <f t="shared" si="0"/>
        <v>       玉溪市教育体育局</v>
      </c>
      <c r="B34" s="166" t="s">
        <v>222</v>
      </c>
      <c r="C34" s="166" t="s">
        <v>223</v>
      </c>
      <c r="D34" s="166" t="s">
        <v>95</v>
      </c>
      <c r="E34" s="166" t="s">
        <v>175</v>
      </c>
      <c r="F34" s="166" t="s">
        <v>224</v>
      </c>
      <c r="G34" s="166" t="s">
        <v>225</v>
      </c>
      <c r="H34" s="169">
        <v>122400</v>
      </c>
      <c r="I34" s="175">
        <v>122400</v>
      </c>
      <c r="J34" s="63">
        <v>53550</v>
      </c>
      <c r="K34" s="166"/>
      <c r="L34" s="63">
        <v>68850</v>
      </c>
      <c r="M34" s="166"/>
      <c r="N34" s="63"/>
      <c r="O34" s="63"/>
      <c r="P34" s="166"/>
      <c r="Q34" s="63"/>
      <c r="R34" s="63"/>
      <c r="S34" s="63"/>
      <c r="T34" s="63"/>
      <c r="U34" s="63"/>
      <c r="V34" s="63"/>
      <c r="W34" s="63"/>
    </row>
    <row r="35" ht="20.25" customHeight="1" spans="1:23">
      <c r="A35" s="166" t="str">
        <f t="shared" si="0"/>
        <v>       玉溪市教育体育局</v>
      </c>
      <c r="B35" s="166" t="s">
        <v>226</v>
      </c>
      <c r="C35" s="166" t="s">
        <v>227</v>
      </c>
      <c r="D35" s="166" t="s">
        <v>81</v>
      </c>
      <c r="E35" s="166" t="s">
        <v>175</v>
      </c>
      <c r="F35" s="166" t="s">
        <v>228</v>
      </c>
      <c r="G35" s="166" t="s">
        <v>227</v>
      </c>
      <c r="H35" s="169">
        <v>63746.88</v>
      </c>
      <c r="I35" s="175">
        <v>63746.88</v>
      </c>
      <c r="J35" s="63"/>
      <c r="K35" s="166"/>
      <c r="L35" s="63">
        <v>63746.88</v>
      </c>
      <c r="M35" s="166"/>
      <c r="N35" s="63"/>
      <c r="O35" s="63"/>
      <c r="P35" s="166"/>
      <c r="Q35" s="63"/>
      <c r="R35" s="63"/>
      <c r="S35" s="63"/>
      <c r="T35" s="63"/>
      <c r="U35" s="63"/>
      <c r="V35" s="63"/>
      <c r="W35" s="63"/>
    </row>
    <row r="36" ht="20.25" customHeight="1" spans="1:23">
      <c r="A36" s="166" t="str">
        <f t="shared" si="0"/>
        <v>       玉溪市教育体育局</v>
      </c>
      <c r="B36" s="166" t="s">
        <v>226</v>
      </c>
      <c r="C36" s="166" t="s">
        <v>227</v>
      </c>
      <c r="D36" s="166" t="s">
        <v>83</v>
      </c>
      <c r="E36" s="166" t="s">
        <v>183</v>
      </c>
      <c r="F36" s="166" t="s">
        <v>228</v>
      </c>
      <c r="G36" s="166" t="s">
        <v>227</v>
      </c>
      <c r="H36" s="169">
        <v>52066.32</v>
      </c>
      <c r="I36" s="175">
        <v>52066.32</v>
      </c>
      <c r="J36" s="63"/>
      <c r="K36" s="166"/>
      <c r="L36" s="63">
        <v>52066.32</v>
      </c>
      <c r="M36" s="166"/>
      <c r="N36" s="63"/>
      <c r="O36" s="63"/>
      <c r="P36" s="166"/>
      <c r="Q36" s="63"/>
      <c r="R36" s="63"/>
      <c r="S36" s="63"/>
      <c r="T36" s="63"/>
      <c r="U36" s="63"/>
      <c r="V36" s="63"/>
      <c r="W36" s="63"/>
    </row>
    <row r="37" ht="20.25" customHeight="1" spans="1:23">
      <c r="A37" s="166" t="str">
        <f t="shared" si="0"/>
        <v>       玉溪市教育体育局</v>
      </c>
      <c r="B37" s="166" t="s">
        <v>226</v>
      </c>
      <c r="C37" s="166" t="s">
        <v>227</v>
      </c>
      <c r="D37" s="166" t="s">
        <v>95</v>
      </c>
      <c r="E37" s="166" t="s">
        <v>175</v>
      </c>
      <c r="F37" s="166" t="s">
        <v>228</v>
      </c>
      <c r="G37" s="166" t="s">
        <v>227</v>
      </c>
      <c r="H37" s="169">
        <v>28826.16</v>
      </c>
      <c r="I37" s="175">
        <v>28826.16</v>
      </c>
      <c r="J37" s="63"/>
      <c r="K37" s="166"/>
      <c r="L37" s="63">
        <v>28826.16</v>
      </c>
      <c r="M37" s="166"/>
      <c r="N37" s="63"/>
      <c r="O37" s="63"/>
      <c r="P37" s="166"/>
      <c r="Q37" s="63"/>
      <c r="R37" s="63"/>
      <c r="S37" s="63"/>
      <c r="T37" s="63"/>
      <c r="U37" s="63"/>
      <c r="V37" s="63"/>
      <c r="W37" s="63"/>
    </row>
    <row r="38" ht="20.25" customHeight="1" spans="1:23">
      <c r="A38" s="166" t="str">
        <f t="shared" si="0"/>
        <v>       玉溪市教育体育局</v>
      </c>
      <c r="B38" s="166" t="s">
        <v>229</v>
      </c>
      <c r="C38" s="166" t="s">
        <v>230</v>
      </c>
      <c r="D38" s="166" t="s">
        <v>81</v>
      </c>
      <c r="E38" s="166" t="s">
        <v>175</v>
      </c>
      <c r="F38" s="166" t="s">
        <v>231</v>
      </c>
      <c r="G38" s="166" t="s">
        <v>232</v>
      </c>
      <c r="H38" s="169">
        <v>18480</v>
      </c>
      <c r="I38" s="175">
        <v>18480</v>
      </c>
      <c r="J38" s="63">
        <v>4620</v>
      </c>
      <c r="K38" s="166"/>
      <c r="L38" s="63">
        <v>13860</v>
      </c>
      <c r="M38" s="166"/>
      <c r="N38" s="63"/>
      <c r="O38" s="63"/>
      <c r="P38" s="166"/>
      <c r="Q38" s="63"/>
      <c r="R38" s="63"/>
      <c r="S38" s="63"/>
      <c r="T38" s="63"/>
      <c r="U38" s="63"/>
      <c r="V38" s="63"/>
      <c r="W38" s="63"/>
    </row>
    <row r="39" ht="20.25" customHeight="1" spans="1:23">
      <c r="A39" s="166" t="str">
        <f t="shared" si="0"/>
        <v>       玉溪市教育体育局</v>
      </c>
      <c r="B39" s="166" t="s">
        <v>229</v>
      </c>
      <c r="C39" s="166" t="s">
        <v>230</v>
      </c>
      <c r="D39" s="166" t="s">
        <v>81</v>
      </c>
      <c r="E39" s="166" t="s">
        <v>175</v>
      </c>
      <c r="F39" s="166" t="s">
        <v>233</v>
      </c>
      <c r="G39" s="166" t="s">
        <v>234</v>
      </c>
      <c r="H39" s="169">
        <v>30000</v>
      </c>
      <c r="I39" s="175">
        <v>30000</v>
      </c>
      <c r="J39" s="63">
        <v>7500</v>
      </c>
      <c r="K39" s="166"/>
      <c r="L39" s="63">
        <v>22500</v>
      </c>
      <c r="M39" s="166"/>
      <c r="N39" s="63"/>
      <c r="O39" s="63"/>
      <c r="P39" s="166"/>
      <c r="Q39" s="63"/>
      <c r="R39" s="63"/>
      <c r="S39" s="63"/>
      <c r="T39" s="63"/>
      <c r="U39" s="63"/>
      <c r="V39" s="63"/>
      <c r="W39" s="63"/>
    </row>
    <row r="40" ht="20.25" customHeight="1" spans="1:23">
      <c r="A40" s="166" t="str">
        <f t="shared" si="0"/>
        <v>       玉溪市教育体育局</v>
      </c>
      <c r="B40" s="166" t="s">
        <v>229</v>
      </c>
      <c r="C40" s="166" t="s">
        <v>230</v>
      </c>
      <c r="D40" s="166" t="s">
        <v>81</v>
      </c>
      <c r="E40" s="166" t="s">
        <v>175</v>
      </c>
      <c r="F40" s="166" t="s">
        <v>235</v>
      </c>
      <c r="G40" s="166" t="s">
        <v>236</v>
      </c>
      <c r="H40" s="169">
        <v>68120</v>
      </c>
      <c r="I40" s="175">
        <v>68120</v>
      </c>
      <c r="J40" s="63">
        <v>17030</v>
      </c>
      <c r="K40" s="166"/>
      <c r="L40" s="63">
        <v>51090</v>
      </c>
      <c r="M40" s="166"/>
      <c r="N40" s="63"/>
      <c r="O40" s="63"/>
      <c r="P40" s="166"/>
      <c r="Q40" s="63"/>
      <c r="R40" s="63"/>
      <c r="S40" s="63"/>
      <c r="T40" s="63"/>
      <c r="U40" s="63"/>
      <c r="V40" s="63"/>
      <c r="W40" s="63"/>
    </row>
    <row r="41" ht="20.25" customHeight="1" spans="1:23">
      <c r="A41" s="166" t="str">
        <f t="shared" si="0"/>
        <v>       玉溪市教育体育局</v>
      </c>
      <c r="B41" s="166" t="s">
        <v>229</v>
      </c>
      <c r="C41" s="166" t="s">
        <v>230</v>
      </c>
      <c r="D41" s="166" t="s">
        <v>81</v>
      </c>
      <c r="E41" s="166" t="s">
        <v>175</v>
      </c>
      <c r="F41" s="166" t="s">
        <v>237</v>
      </c>
      <c r="G41" s="166" t="s">
        <v>238</v>
      </c>
      <c r="H41" s="169">
        <v>27600</v>
      </c>
      <c r="I41" s="175">
        <v>27600</v>
      </c>
      <c r="J41" s="63">
        <v>6900</v>
      </c>
      <c r="K41" s="166"/>
      <c r="L41" s="63">
        <v>20700</v>
      </c>
      <c r="M41" s="166"/>
      <c r="N41" s="63"/>
      <c r="O41" s="63"/>
      <c r="P41" s="166"/>
      <c r="Q41" s="63"/>
      <c r="R41" s="63"/>
      <c r="S41" s="63"/>
      <c r="T41" s="63"/>
      <c r="U41" s="63"/>
      <c r="V41" s="63"/>
      <c r="W41" s="63"/>
    </row>
    <row r="42" ht="20.25" customHeight="1" spans="1:23">
      <c r="A42" s="166" t="str">
        <f t="shared" si="0"/>
        <v>       玉溪市教育体育局</v>
      </c>
      <c r="B42" s="166" t="s">
        <v>229</v>
      </c>
      <c r="C42" s="166" t="s">
        <v>230</v>
      </c>
      <c r="D42" s="166" t="s">
        <v>81</v>
      </c>
      <c r="E42" s="166" t="s">
        <v>175</v>
      </c>
      <c r="F42" s="166" t="s">
        <v>239</v>
      </c>
      <c r="G42" s="166" t="s">
        <v>240</v>
      </c>
      <c r="H42" s="169">
        <v>25000</v>
      </c>
      <c r="I42" s="175">
        <v>25000</v>
      </c>
      <c r="J42" s="63">
        <v>6250</v>
      </c>
      <c r="K42" s="166"/>
      <c r="L42" s="63">
        <v>18750</v>
      </c>
      <c r="M42" s="166"/>
      <c r="N42" s="63"/>
      <c r="O42" s="63"/>
      <c r="P42" s="166"/>
      <c r="Q42" s="63"/>
      <c r="R42" s="63"/>
      <c r="S42" s="63"/>
      <c r="T42" s="63"/>
      <c r="U42" s="63"/>
      <c r="V42" s="63"/>
      <c r="W42" s="63"/>
    </row>
    <row r="43" ht="20.25" customHeight="1" spans="1:23">
      <c r="A43" s="166" t="str">
        <f t="shared" si="0"/>
        <v>       玉溪市教育体育局</v>
      </c>
      <c r="B43" s="166" t="s">
        <v>229</v>
      </c>
      <c r="C43" s="166" t="s">
        <v>230</v>
      </c>
      <c r="D43" s="166" t="s">
        <v>81</v>
      </c>
      <c r="E43" s="166" t="s">
        <v>175</v>
      </c>
      <c r="F43" s="166" t="s">
        <v>241</v>
      </c>
      <c r="G43" s="166" t="s">
        <v>242</v>
      </c>
      <c r="H43" s="169">
        <v>20000</v>
      </c>
      <c r="I43" s="175">
        <v>20000</v>
      </c>
      <c r="J43" s="63">
        <v>5000</v>
      </c>
      <c r="K43" s="166"/>
      <c r="L43" s="63">
        <v>15000</v>
      </c>
      <c r="M43" s="166"/>
      <c r="N43" s="63"/>
      <c r="O43" s="63"/>
      <c r="P43" s="166"/>
      <c r="Q43" s="63"/>
      <c r="R43" s="63"/>
      <c r="S43" s="63"/>
      <c r="T43" s="63"/>
      <c r="U43" s="63"/>
      <c r="V43" s="63"/>
      <c r="W43" s="63"/>
    </row>
    <row r="44" ht="20.25" customHeight="1" spans="1:23">
      <c r="A44" s="166" t="str">
        <f t="shared" si="0"/>
        <v>       玉溪市教育体育局</v>
      </c>
      <c r="B44" s="166" t="s">
        <v>229</v>
      </c>
      <c r="C44" s="166" t="s">
        <v>230</v>
      </c>
      <c r="D44" s="166" t="s">
        <v>81</v>
      </c>
      <c r="E44" s="166" t="s">
        <v>175</v>
      </c>
      <c r="F44" s="166" t="s">
        <v>243</v>
      </c>
      <c r="G44" s="166" t="s">
        <v>244</v>
      </c>
      <c r="H44" s="169">
        <v>28000</v>
      </c>
      <c r="I44" s="175">
        <v>28000</v>
      </c>
      <c r="J44" s="63">
        <v>7000</v>
      </c>
      <c r="K44" s="166"/>
      <c r="L44" s="63">
        <v>21000</v>
      </c>
      <c r="M44" s="166"/>
      <c r="N44" s="63"/>
      <c r="O44" s="63"/>
      <c r="P44" s="166"/>
      <c r="Q44" s="63"/>
      <c r="R44" s="63"/>
      <c r="S44" s="63"/>
      <c r="T44" s="63"/>
      <c r="U44" s="63"/>
      <c r="V44" s="63"/>
      <c r="W44" s="63"/>
    </row>
    <row r="45" ht="20.25" customHeight="1" spans="1:23">
      <c r="A45" s="166" t="str">
        <f t="shared" si="0"/>
        <v>       玉溪市教育体育局</v>
      </c>
      <c r="B45" s="166" t="s">
        <v>229</v>
      </c>
      <c r="C45" s="166" t="s">
        <v>230</v>
      </c>
      <c r="D45" s="166" t="s">
        <v>81</v>
      </c>
      <c r="E45" s="166" t="s">
        <v>175</v>
      </c>
      <c r="F45" s="166" t="s">
        <v>224</v>
      </c>
      <c r="G45" s="166" t="s">
        <v>225</v>
      </c>
      <c r="H45" s="169">
        <v>30480</v>
      </c>
      <c r="I45" s="175">
        <v>30480</v>
      </c>
      <c r="J45" s="63">
        <v>7620</v>
      </c>
      <c r="K45" s="166"/>
      <c r="L45" s="63">
        <v>22860</v>
      </c>
      <c r="M45" s="166"/>
      <c r="N45" s="63"/>
      <c r="O45" s="63"/>
      <c r="P45" s="166"/>
      <c r="Q45" s="63"/>
      <c r="R45" s="63"/>
      <c r="S45" s="63"/>
      <c r="T45" s="63"/>
      <c r="U45" s="63"/>
      <c r="V45" s="63"/>
      <c r="W45" s="63"/>
    </row>
    <row r="46" ht="20.25" customHeight="1" spans="1:23">
      <c r="A46" s="166" t="str">
        <f t="shared" si="0"/>
        <v>       玉溪市教育体育局</v>
      </c>
      <c r="B46" s="166" t="s">
        <v>229</v>
      </c>
      <c r="C46" s="166" t="s">
        <v>230</v>
      </c>
      <c r="D46" s="166" t="s">
        <v>81</v>
      </c>
      <c r="E46" s="166" t="s">
        <v>175</v>
      </c>
      <c r="F46" s="166" t="s">
        <v>245</v>
      </c>
      <c r="G46" s="166" t="s">
        <v>246</v>
      </c>
      <c r="H46" s="169">
        <v>51880</v>
      </c>
      <c r="I46" s="175">
        <v>51880</v>
      </c>
      <c r="J46" s="63"/>
      <c r="K46" s="166"/>
      <c r="L46" s="63">
        <v>51880</v>
      </c>
      <c r="M46" s="166"/>
      <c r="N46" s="63"/>
      <c r="O46" s="63"/>
      <c r="P46" s="166"/>
      <c r="Q46" s="63"/>
      <c r="R46" s="63"/>
      <c r="S46" s="63"/>
      <c r="T46" s="63"/>
      <c r="U46" s="63"/>
      <c r="V46" s="63"/>
      <c r="W46" s="63"/>
    </row>
    <row r="47" ht="20.25" customHeight="1" spans="1:23">
      <c r="A47" s="166" t="str">
        <f t="shared" si="0"/>
        <v>       玉溪市教育体育局</v>
      </c>
      <c r="B47" s="166" t="s">
        <v>229</v>
      </c>
      <c r="C47" s="166" t="s">
        <v>230</v>
      </c>
      <c r="D47" s="166" t="s">
        <v>83</v>
      </c>
      <c r="E47" s="166" t="s">
        <v>183</v>
      </c>
      <c r="F47" s="166" t="s">
        <v>231</v>
      </c>
      <c r="G47" s="166" t="s">
        <v>232</v>
      </c>
      <c r="H47" s="169">
        <v>50000</v>
      </c>
      <c r="I47" s="175">
        <v>50000</v>
      </c>
      <c r="J47" s="63">
        <v>12500</v>
      </c>
      <c r="K47" s="166"/>
      <c r="L47" s="63">
        <v>37500</v>
      </c>
      <c r="M47" s="166"/>
      <c r="N47" s="63"/>
      <c r="O47" s="63"/>
      <c r="P47" s="166"/>
      <c r="Q47" s="63"/>
      <c r="R47" s="63"/>
      <c r="S47" s="63"/>
      <c r="T47" s="63"/>
      <c r="U47" s="63"/>
      <c r="V47" s="63"/>
      <c r="W47" s="63"/>
    </row>
    <row r="48" ht="20.25" customHeight="1" spans="1:23">
      <c r="A48" s="166" t="str">
        <f t="shared" si="0"/>
        <v>       玉溪市教育体育局</v>
      </c>
      <c r="B48" s="166" t="s">
        <v>229</v>
      </c>
      <c r="C48" s="166" t="s">
        <v>230</v>
      </c>
      <c r="D48" s="166" t="s">
        <v>83</v>
      </c>
      <c r="E48" s="166" t="s">
        <v>183</v>
      </c>
      <c r="F48" s="166" t="s">
        <v>235</v>
      </c>
      <c r="G48" s="166" t="s">
        <v>236</v>
      </c>
      <c r="H48" s="169">
        <v>92500</v>
      </c>
      <c r="I48" s="175">
        <v>92500</v>
      </c>
      <c r="J48" s="63">
        <v>23125</v>
      </c>
      <c r="K48" s="166"/>
      <c r="L48" s="63">
        <v>69375</v>
      </c>
      <c r="M48" s="166"/>
      <c r="N48" s="63"/>
      <c r="O48" s="63"/>
      <c r="P48" s="166"/>
      <c r="Q48" s="63"/>
      <c r="R48" s="63"/>
      <c r="S48" s="63"/>
      <c r="T48" s="63"/>
      <c r="U48" s="63"/>
      <c r="V48" s="63"/>
      <c r="W48" s="63"/>
    </row>
    <row r="49" ht="20.25" customHeight="1" spans="1:23">
      <c r="A49" s="166" t="str">
        <f t="shared" si="0"/>
        <v>       玉溪市教育体育局</v>
      </c>
      <c r="B49" s="166" t="s">
        <v>229</v>
      </c>
      <c r="C49" s="166" t="s">
        <v>230</v>
      </c>
      <c r="D49" s="166" t="s">
        <v>83</v>
      </c>
      <c r="E49" s="166" t="s">
        <v>183</v>
      </c>
      <c r="F49" s="166" t="s">
        <v>237</v>
      </c>
      <c r="G49" s="166" t="s">
        <v>238</v>
      </c>
      <c r="H49" s="169">
        <v>60000</v>
      </c>
      <c r="I49" s="175">
        <v>60000</v>
      </c>
      <c r="J49" s="63">
        <v>15000</v>
      </c>
      <c r="K49" s="166"/>
      <c r="L49" s="63">
        <v>45000</v>
      </c>
      <c r="M49" s="166"/>
      <c r="N49" s="63"/>
      <c r="O49" s="63"/>
      <c r="P49" s="166"/>
      <c r="Q49" s="63"/>
      <c r="R49" s="63"/>
      <c r="S49" s="63"/>
      <c r="T49" s="63"/>
      <c r="U49" s="63"/>
      <c r="V49" s="63"/>
      <c r="W49" s="63"/>
    </row>
    <row r="50" ht="20.25" customHeight="1" spans="1:23">
      <c r="A50" s="166" t="str">
        <f t="shared" si="0"/>
        <v>       玉溪市教育体育局</v>
      </c>
      <c r="B50" s="166" t="s">
        <v>229</v>
      </c>
      <c r="C50" s="166" t="s">
        <v>230</v>
      </c>
      <c r="D50" s="166" t="s">
        <v>83</v>
      </c>
      <c r="E50" s="166" t="s">
        <v>183</v>
      </c>
      <c r="F50" s="166" t="s">
        <v>239</v>
      </c>
      <c r="G50" s="166" t="s">
        <v>240</v>
      </c>
      <c r="H50" s="169">
        <v>30000</v>
      </c>
      <c r="I50" s="175">
        <v>30000</v>
      </c>
      <c r="J50" s="63">
        <v>7500</v>
      </c>
      <c r="K50" s="166"/>
      <c r="L50" s="63">
        <v>22500</v>
      </c>
      <c r="M50" s="166"/>
      <c r="N50" s="63"/>
      <c r="O50" s="63"/>
      <c r="P50" s="166"/>
      <c r="Q50" s="63"/>
      <c r="R50" s="63"/>
      <c r="S50" s="63"/>
      <c r="T50" s="63"/>
      <c r="U50" s="63"/>
      <c r="V50" s="63"/>
      <c r="W50" s="63"/>
    </row>
    <row r="51" ht="20.25" customHeight="1" spans="1:23">
      <c r="A51" s="166" t="str">
        <f t="shared" si="0"/>
        <v>       玉溪市教育体育局</v>
      </c>
      <c r="B51" s="166" t="s">
        <v>229</v>
      </c>
      <c r="C51" s="166" t="s">
        <v>230</v>
      </c>
      <c r="D51" s="166" t="s">
        <v>83</v>
      </c>
      <c r="E51" s="166" t="s">
        <v>183</v>
      </c>
      <c r="F51" s="166" t="s">
        <v>241</v>
      </c>
      <c r="G51" s="166" t="s">
        <v>242</v>
      </c>
      <c r="H51" s="169">
        <v>30000</v>
      </c>
      <c r="I51" s="175">
        <v>30000</v>
      </c>
      <c r="J51" s="63">
        <v>7500</v>
      </c>
      <c r="K51" s="166"/>
      <c r="L51" s="63">
        <v>22500</v>
      </c>
      <c r="M51" s="166"/>
      <c r="N51" s="63"/>
      <c r="O51" s="63"/>
      <c r="P51" s="166"/>
      <c r="Q51" s="63"/>
      <c r="R51" s="63"/>
      <c r="S51" s="63"/>
      <c r="T51" s="63"/>
      <c r="U51" s="63"/>
      <c r="V51" s="63"/>
      <c r="W51" s="63"/>
    </row>
    <row r="52" ht="20.25" customHeight="1" spans="1:23">
      <c r="A52" s="166" t="str">
        <f t="shared" si="0"/>
        <v>       玉溪市教育体育局</v>
      </c>
      <c r="B52" s="166" t="s">
        <v>229</v>
      </c>
      <c r="C52" s="166" t="s">
        <v>230</v>
      </c>
      <c r="D52" s="166" t="s">
        <v>83</v>
      </c>
      <c r="E52" s="166" t="s">
        <v>183</v>
      </c>
      <c r="F52" s="166" t="s">
        <v>243</v>
      </c>
      <c r="G52" s="166" t="s">
        <v>244</v>
      </c>
      <c r="H52" s="169">
        <v>25000</v>
      </c>
      <c r="I52" s="175">
        <v>25000</v>
      </c>
      <c r="J52" s="63">
        <v>6250</v>
      </c>
      <c r="K52" s="166"/>
      <c r="L52" s="63">
        <v>18750</v>
      </c>
      <c r="M52" s="166"/>
      <c r="N52" s="63"/>
      <c r="O52" s="63"/>
      <c r="P52" s="166"/>
      <c r="Q52" s="63"/>
      <c r="R52" s="63"/>
      <c r="S52" s="63"/>
      <c r="T52" s="63"/>
      <c r="U52" s="63"/>
      <c r="V52" s="63"/>
      <c r="W52" s="63"/>
    </row>
    <row r="53" ht="20.25" customHeight="1" spans="1:23">
      <c r="A53" s="166" t="str">
        <f t="shared" si="0"/>
        <v>       玉溪市教育体育局</v>
      </c>
      <c r="B53" s="166" t="s">
        <v>229</v>
      </c>
      <c r="C53" s="166" t="s">
        <v>230</v>
      </c>
      <c r="D53" s="166" t="s">
        <v>95</v>
      </c>
      <c r="E53" s="166" t="s">
        <v>175</v>
      </c>
      <c r="F53" s="166" t="s">
        <v>231</v>
      </c>
      <c r="G53" s="166" t="s">
        <v>232</v>
      </c>
      <c r="H53" s="169">
        <v>72400</v>
      </c>
      <c r="I53" s="175">
        <v>72400</v>
      </c>
      <c r="J53" s="63">
        <v>18100</v>
      </c>
      <c r="K53" s="166"/>
      <c r="L53" s="63">
        <v>54300</v>
      </c>
      <c r="M53" s="166"/>
      <c r="N53" s="63"/>
      <c r="O53" s="63"/>
      <c r="P53" s="166"/>
      <c r="Q53" s="63"/>
      <c r="R53" s="63"/>
      <c r="S53" s="63"/>
      <c r="T53" s="63"/>
      <c r="U53" s="63"/>
      <c r="V53" s="63"/>
      <c r="W53" s="63"/>
    </row>
    <row r="54" ht="20.25" customHeight="1" spans="1:23">
      <c r="A54" s="166" t="str">
        <f t="shared" si="0"/>
        <v>       玉溪市教育体育局</v>
      </c>
      <c r="B54" s="166" t="s">
        <v>229</v>
      </c>
      <c r="C54" s="166" t="s">
        <v>230</v>
      </c>
      <c r="D54" s="166" t="s">
        <v>95</v>
      </c>
      <c r="E54" s="166" t="s">
        <v>175</v>
      </c>
      <c r="F54" s="166" t="s">
        <v>247</v>
      </c>
      <c r="G54" s="166" t="s">
        <v>248</v>
      </c>
      <c r="H54" s="169">
        <v>10000</v>
      </c>
      <c r="I54" s="175">
        <v>10000</v>
      </c>
      <c r="J54" s="63">
        <v>2500</v>
      </c>
      <c r="K54" s="166"/>
      <c r="L54" s="63">
        <v>7500</v>
      </c>
      <c r="M54" s="166"/>
      <c r="N54" s="63"/>
      <c r="O54" s="63"/>
      <c r="P54" s="166"/>
      <c r="Q54" s="63"/>
      <c r="R54" s="63"/>
      <c r="S54" s="63"/>
      <c r="T54" s="63"/>
      <c r="U54" s="63"/>
      <c r="V54" s="63"/>
      <c r="W54" s="63"/>
    </row>
    <row r="55" ht="20.25" customHeight="1" spans="1:23">
      <c r="A55" s="166" t="str">
        <f t="shared" si="0"/>
        <v>       玉溪市教育体育局</v>
      </c>
      <c r="B55" s="166" t="s">
        <v>229</v>
      </c>
      <c r="C55" s="166" t="s">
        <v>230</v>
      </c>
      <c r="D55" s="166" t="s">
        <v>95</v>
      </c>
      <c r="E55" s="166" t="s">
        <v>175</v>
      </c>
      <c r="F55" s="166" t="s">
        <v>249</v>
      </c>
      <c r="G55" s="166" t="s">
        <v>250</v>
      </c>
      <c r="H55" s="169">
        <v>20000</v>
      </c>
      <c r="I55" s="175">
        <v>20000</v>
      </c>
      <c r="J55" s="63">
        <v>5000</v>
      </c>
      <c r="K55" s="166"/>
      <c r="L55" s="63">
        <v>15000</v>
      </c>
      <c r="M55" s="166"/>
      <c r="N55" s="63"/>
      <c r="O55" s="63"/>
      <c r="P55" s="166"/>
      <c r="Q55" s="63"/>
      <c r="R55" s="63"/>
      <c r="S55" s="63"/>
      <c r="T55" s="63"/>
      <c r="U55" s="63"/>
      <c r="V55" s="63"/>
      <c r="W55" s="63"/>
    </row>
    <row r="56" ht="20.25" customHeight="1" spans="1:23">
      <c r="A56" s="166" t="str">
        <f t="shared" si="0"/>
        <v>       玉溪市教育体育局</v>
      </c>
      <c r="B56" s="166" t="s">
        <v>229</v>
      </c>
      <c r="C56" s="166" t="s">
        <v>230</v>
      </c>
      <c r="D56" s="166" t="s">
        <v>95</v>
      </c>
      <c r="E56" s="166" t="s">
        <v>175</v>
      </c>
      <c r="F56" s="166" t="s">
        <v>233</v>
      </c>
      <c r="G56" s="166" t="s">
        <v>234</v>
      </c>
      <c r="H56" s="169">
        <v>14000</v>
      </c>
      <c r="I56" s="175">
        <v>14000</v>
      </c>
      <c r="J56" s="63">
        <v>3500</v>
      </c>
      <c r="K56" s="166"/>
      <c r="L56" s="63">
        <v>10500</v>
      </c>
      <c r="M56" s="166"/>
      <c r="N56" s="63"/>
      <c r="O56" s="63"/>
      <c r="P56" s="166"/>
      <c r="Q56" s="63"/>
      <c r="R56" s="63"/>
      <c r="S56" s="63"/>
      <c r="T56" s="63"/>
      <c r="U56" s="63"/>
      <c r="V56" s="63"/>
      <c r="W56" s="63"/>
    </row>
    <row r="57" ht="20.25" customHeight="1" spans="1:23">
      <c r="A57" s="166" t="str">
        <f t="shared" si="0"/>
        <v>       玉溪市教育体育局</v>
      </c>
      <c r="B57" s="166" t="s">
        <v>229</v>
      </c>
      <c r="C57" s="166" t="s">
        <v>230</v>
      </c>
      <c r="D57" s="166" t="s">
        <v>95</v>
      </c>
      <c r="E57" s="166" t="s">
        <v>175</v>
      </c>
      <c r="F57" s="166" t="s">
        <v>237</v>
      </c>
      <c r="G57" s="166" t="s">
        <v>238</v>
      </c>
      <c r="H57" s="169">
        <v>17000</v>
      </c>
      <c r="I57" s="175">
        <v>17000</v>
      </c>
      <c r="J57" s="63">
        <v>4250</v>
      </c>
      <c r="K57" s="166"/>
      <c r="L57" s="63">
        <v>12750</v>
      </c>
      <c r="M57" s="166"/>
      <c r="N57" s="63"/>
      <c r="O57" s="63"/>
      <c r="P57" s="166"/>
      <c r="Q57" s="63"/>
      <c r="R57" s="63"/>
      <c r="S57" s="63"/>
      <c r="T57" s="63"/>
      <c r="U57" s="63"/>
      <c r="V57" s="63"/>
      <c r="W57" s="63"/>
    </row>
    <row r="58" ht="20.25" customHeight="1" spans="1:23">
      <c r="A58" s="166" t="str">
        <f t="shared" si="0"/>
        <v>       玉溪市教育体育局</v>
      </c>
      <c r="B58" s="166" t="s">
        <v>229</v>
      </c>
      <c r="C58" s="166" t="s">
        <v>230</v>
      </c>
      <c r="D58" s="166" t="s">
        <v>95</v>
      </c>
      <c r="E58" s="166" t="s">
        <v>175</v>
      </c>
      <c r="F58" s="166" t="s">
        <v>239</v>
      </c>
      <c r="G58" s="166" t="s">
        <v>240</v>
      </c>
      <c r="H58" s="169">
        <v>14000</v>
      </c>
      <c r="I58" s="175">
        <v>14000</v>
      </c>
      <c r="J58" s="63">
        <v>3500</v>
      </c>
      <c r="K58" s="166"/>
      <c r="L58" s="63">
        <v>10500</v>
      </c>
      <c r="M58" s="166"/>
      <c r="N58" s="63"/>
      <c r="O58" s="63"/>
      <c r="P58" s="166"/>
      <c r="Q58" s="63"/>
      <c r="R58" s="63"/>
      <c r="S58" s="63"/>
      <c r="T58" s="63"/>
      <c r="U58" s="63"/>
      <c r="V58" s="63"/>
      <c r="W58" s="63"/>
    </row>
    <row r="59" ht="20.25" customHeight="1" spans="1:23">
      <c r="A59" s="166" t="str">
        <f t="shared" si="0"/>
        <v>       玉溪市教育体育局</v>
      </c>
      <c r="B59" s="166" t="s">
        <v>229</v>
      </c>
      <c r="C59" s="166" t="s">
        <v>230</v>
      </c>
      <c r="D59" s="166" t="s">
        <v>95</v>
      </c>
      <c r="E59" s="166" t="s">
        <v>175</v>
      </c>
      <c r="F59" s="166" t="s">
        <v>241</v>
      </c>
      <c r="G59" s="166" t="s">
        <v>242</v>
      </c>
      <c r="H59" s="169">
        <v>10000</v>
      </c>
      <c r="I59" s="175">
        <v>10000</v>
      </c>
      <c r="J59" s="63">
        <v>2500</v>
      </c>
      <c r="K59" s="166"/>
      <c r="L59" s="63">
        <v>7500</v>
      </c>
      <c r="M59" s="166"/>
      <c r="N59" s="63"/>
      <c r="O59" s="63"/>
      <c r="P59" s="166"/>
      <c r="Q59" s="63"/>
      <c r="R59" s="63"/>
      <c r="S59" s="63"/>
      <c r="T59" s="63"/>
      <c r="U59" s="63"/>
      <c r="V59" s="63"/>
      <c r="W59" s="63"/>
    </row>
    <row r="60" ht="20.25" customHeight="1" spans="1:23">
      <c r="A60" s="166" t="str">
        <f t="shared" si="0"/>
        <v>       玉溪市教育体育局</v>
      </c>
      <c r="B60" s="166" t="s">
        <v>229</v>
      </c>
      <c r="C60" s="166" t="s">
        <v>230</v>
      </c>
      <c r="D60" s="166" t="s">
        <v>95</v>
      </c>
      <c r="E60" s="166" t="s">
        <v>175</v>
      </c>
      <c r="F60" s="166" t="s">
        <v>243</v>
      </c>
      <c r="G60" s="166" t="s">
        <v>244</v>
      </c>
      <c r="H60" s="169">
        <v>13000</v>
      </c>
      <c r="I60" s="175">
        <v>13000</v>
      </c>
      <c r="J60" s="63">
        <v>3250</v>
      </c>
      <c r="K60" s="166"/>
      <c r="L60" s="63">
        <v>9750</v>
      </c>
      <c r="M60" s="166"/>
      <c r="N60" s="63"/>
      <c r="O60" s="63"/>
      <c r="P60" s="166"/>
      <c r="Q60" s="63"/>
      <c r="R60" s="63"/>
      <c r="S60" s="63"/>
      <c r="T60" s="63"/>
      <c r="U60" s="63"/>
      <c r="V60" s="63"/>
      <c r="W60" s="63"/>
    </row>
    <row r="61" ht="20.25" customHeight="1" spans="1:23">
      <c r="A61" s="166" t="str">
        <f t="shared" si="0"/>
        <v>       玉溪市教育体育局</v>
      </c>
      <c r="B61" s="166" t="s">
        <v>229</v>
      </c>
      <c r="C61" s="166" t="s">
        <v>230</v>
      </c>
      <c r="D61" s="166" t="s">
        <v>95</v>
      </c>
      <c r="E61" s="166" t="s">
        <v>175</v>
      </c>
      <c r="F61" s="166" t="s">
        <v>224</v>
      </c>
      <c r="G61" s="166" t="s">
        <v>225</v>
      </c>
      <c r="H61" s="169">
        <v>12240</v>
      </c>
      <c r="I61" s="175">
        <v>12240</v>
      </c>
      <c r="J61" s="63">
        <v>3060</v>
      </c>
      <c r="K61" s="166"/>
      <c r="L61" s="63">
        <v>9180</v>
      </c>
      <c r="M61" s="166"/>
      <c r="N61" s="63"/>
      <c r="O61" s="63"/>
      <c r="P61" s="166"/>
      <c r="Q61" s="63"/>
      <c r="R61" s="63"/>
      <c r="S61" s="63"/>
      <c r="T61" s="63"/>
      <c r="U61" s="63"/>
      <c r="V61" s="63"/>
      <c r="W61" s="63"/>
    </row>
    <row r="62" ht="20.25" customHeight="1" spans="1:23">
      <c r="A62" s="166" t="str">
        <f t="shared" si="0"/>
        <v>       玉溪市教育体育局</v>
      </c>
      <c r="B62" s="166" t="s">
        <v>229</v>
      </c>
      <c r="C62" s="166" t="s">
        <v>230</v>
      </c>
      <c r="D62" s="166" t="s">
        <v>100</v>
      </c>
      <c r="E62" s="166" t="s">
        <v>208</v>
      </c>
      <c r="F62" s="166" t="s">
        <v>245</v>
      </c>
      <c r="G62" s="166" t="s">
        <v>246</v>
      </c>
      <c r="H62" s="169">
        <v>31600</v>
      </c>
      <c r="I62" s="175">
        <v>31600</v>
      </c>
      <c r="J62" s="63">
        <v>31600</v>
      </c>
      <c r="K62" s="166"/>
      <c r="L62" s="63"/>
      <c r="M62" s="166"/>
      <c r="N62" s="63"/>
      <c r="O62" s="63"/>
      <c r="P62" s="166"/>
      <c r="Q62" s="63"/>
      <c r="R62" s="63"/>
      <c r="S62" s="63"/>
      <c r="T62" s="63"/>
      <c r="U62" s="63"/>
      <c r="V62" s="63"/>
      <c r="W62" s="63"/>
    </row>
    <row r="63" ht="20.25" customHeight="1" spans="1:23">
      <c r="A63" s="166" t="str">
        <f t="shared" si="0"/>
        <v>       玉溪市教育体育局</v>
      </c>
      <c r="B63" s="166" t="s">
        <v>229</v>
      </c>
      <c r="C63" s="166" t="s">
        <v>230</v>
      </c>
      <c r="D63" s="166" t="s">
        <v>101</v>
      </c>
      <c r="E63" s="166" t="s">
        <v>213</v>
      </c>
      <c r="F63" s="166" t="s">
        <v>245</v>
      </c>
      <c r="G63" s="166" t="s">
        <v>246</v>
      </c>
      <c r="H63" s="169">
        <v>6600</v>
      </c>
      <c r="I63" s="175">
        <v>6600</v>
      </c>
      <c r="J63" s="63">
        <v>6600</v>
      </c>
      <c r="K63" s="166"/>
      <c r="L63" s="63"/>
      <c r="M63" s="166"/>
      <c r="N63" s="63"/>
      <c r="O63" s="63"/>
      <c r="P63" s="166"/>
      <c r="Q63" s="63"/>
      <c r="R63" s="63"/>
      <c r="S63" s="63"/>
      <c r="T63" s="63"/>
      <c r="U63" s="63"/>
      <c r="V63" s="63"/>
      <c r="W63" s="63"/>
    </row>
    <row r="64" ht="20.25" customHeight="1" spans="1:23">
      <c r="A64" s="166" t="str">
        <f t="shared" si="0"/>
        <v>       玉溪市教育体育局</v>
      </c>
      <c r="B64" s="166" t="s">
        <v>251</v>
      </c>
      <c r="C64" s="166" t="s">
        <v>150</v>
      </c>
      <c r="D64" s="166" t="s">
        <v>81</v>
      </c>
      <c r="E64" s="166" t="s">
        <v>175</v>
      </c>
      <c r="F64" s="166" t="s">
        <v>252</v>
      </c>
      <c r="G64" s="166" t="s">
        <v>150</v>
      </c>
      <c r="H64" s="169">
        <v>24120</v>
      </c>
      <c r="I64" s="175">
        <v>24120</v>
      </c>
      <c r="J64" s="63"/>
      <c r="K64" s="166"/>
      <c r="L64" s="63">
        <v>24120</v>
      </c>
      <c r="M64" s="166"/>
      <c r="N64" s="63"/>
      <c r="O64" s="63"/>
      <c r="P64" s="166"/>
      <c r="Q64" s="63"/>
      <c r="R64" s="63"/>
      <c r="S64" s="63"/>
      <c r="T64" s="63"/>
      <c r="U64" s="63"/>
      <c r="V64" s="63"/>
      <c r="W64" s="63"/>
    </row>
    <row r="65" ht="20.25" customHeight="1" spans="1:23">
      <c r="A65" s="166" t="str">
        <f t="shared" si="0"/>
        <v>       玉溪市教育体育局</v>
      </c>
      <c r="B65" s="166" t="s">
        <v>251</v>
      </c>
      <c r="C65" s="166" t="s">
        <v>150</v>
      </c>
      <c r="D65" s="166" t="s">
        <v>95</v>
      </c>
      <c r="E65" s="166" t="s">
        <v>175</v>
      </c>
      <c r="F65" s="166" t="s">
        <v>252</v>
      </c>
      <c r="G65" s="166" t="s">
        <v>150</v>
      </c>
      <c r="H65" s="169">
        <v>16800</v>
      </c>
      <c r="I65" s="175">
        <v>16800</v>
      </c>
      <c r="J65" s="63"/>
      <c r="K65" s="166"/>
      <c r="L65" s="63">
        <v>16800</v>
      </c>
      <c r="M65" s="166"/>
      <c r="N65" s="63"/>
      <c r="O65" s="63"/>
      <c r="P65" s="166"/>
      <c r="Q65" s="63"/>
      <c r="R65" s="63"/>
      <c r="S65" s="63"/>
      <c r="T65" s="63"/>
      <c r="U65" s="63"/>
      <c r="V65" s="63"/>
      <c r="W65" s="63"/>
    </row>
    <row r="66" ht="20.25" customHeight="1" spans="1:23">
      <c r="A66" s="166" t="str">
        <f t="shared" si="0"/>
        <v>       玉溪市教育体育局</v>
      </c>
      <c r="B66" s="166" t="s">
        <v>253</v>
      </c>
      <c r="C66" s="166" t="s">
        <v>254</v>
      </c>
      <c r="D66" s="166" t="s">
        <v>81</v>
      </c>
      <c r="E66" s="166" t="s">
        <v>175</v>
      </c>
      <c r="F66" s="166" t="s">
        <v>188</v>
      </c>
      <c r="G66" s="166" t="s">
        <v>189</v>
      </c>
      <c r="H66" s="169">
        <v>110000</v>
      </c>
      <c r="I66" s="175">
        <v>110000</v>
      </c>
      <c r="J66" s="63"/>
      <c r="K66" s="166"/>
      <c r="L66" s="63">
        <v>110000</v>
      </c>
      <c r="M66" s="166"/>
      <c r="N66" s="63"/>
      <c r="O66" s="63"/>
      <c r="P66" s="166"/>
      <c r="Q66" s="63"/>
      <c r="R66" s="63"/>
      <c r="S66" s="63"/>
      <c r="T66" s="63"/>
      <c r="U66" s="63"/>
      <c r="V66" s="63"/>
      <c r="W66" s="63"/>
    </row>
    <row r="67" ht="20.25" customHeight="1" spans="1:23">
      <c r="A67" s="166" t="str">
        <f t="shared" si="0"/>
        <v>       玉溪市教育体育局</v>
      </c>
      <c r="B67" s="166" t="s">
        <v>255</v>
      </c>
      <c r="C67" s="166" t="s">
        <v>256</v>
      </c>
      <c r="D67" s="166" t="s">
        <v>81</v>
      </c>
      <c r="E67" s="166" t="s">
        <v>175</v>
      </c>
      <c r="F67" s="166" t="s">
        <v>257</v>
      </c>
      <c r="G67" s="166" t="s">
        <v>215</v>
      </c>
      <c r="H67" s="169">
        <v>432000</v>
      </c>
      <c r="I67" s="175">
        <v>432000</v>
      </c>
      <c r="J67" s="63">
        <v>108000</v>
      </c>
      <c r="K67" s="166"/>
      <c r="L67" s="63">
        <v>324000</v>
      </c>
      <c r="M67" s="166"/>
      <c r="N67" s="63"/>
      <c r="O67" s="63"/>
      <c r="P67" s="166"/>
      <c r="Q67" s="63"/>
      <c r="R67" s="63"/>
      <c r="S67" s="63"/>
      <c r="T67" s="63"/>
      <c r="U67" s="63"/>
      <c r="V67" s="63"/>
      <c r="W67" s="63"/>
    </row>
    <row r="68" ht="20.25" customHeight="1" spans="1:23">
      <c r="A68" s="166" t="str">
        <f t="shared" si="0"/>
        <v>       玉溪市教育体育局</v>
      </c>
      <c r="B68" s="166" t="s">
        <v>258</v>
      </c>
      <c r="C68" s="166" t="s">
        <v>259</v>
      </c>
      <c r="D68" s="166" t="s">
        <v>103</v>
      </c>
      <c r="E68" s="166" t="s">
        <v>260</v>
      </c>
      <c r="F68" s="166" t="s">
        <v>261</v>
      </c>
      <c r="G68" s="166" t="s">
        <v>262</v>
      </c>
      <c r="H68" s="169">
        <v>710100</v>
      </c>
      <c r="I68" s="175">
        <v>710100</v>
      </c>
      <c r="J68" s="63"/>
      <c r="K68" s="166"/>
      <c r="L68" s="63">
        <v>710100</v>
      </c>
      <c r="M68" s="166"/>
      <c r="N68" s="63"/>
      <c r="O68" s="63"/>
      <c r="P68" s="166"/>
      <c r="Q68" s="63"/>
      <c r="R68" s="63"/>
      <c r="S68" s="63"/>
      <c r="T68" s="63"/>
      <c r="U68" s="63"/>
      <c r="V68" s="63"/>
      <c r="W68" s="63"/>
    </row>
    <row r="69" ht="20.25" customHeight="1" spans="1:23">
      <c r="A69" s="166" t="str">
        <f t="shared" si="0"/>
        <v>       玉溪市教育体育局</v>
      </c>
      <c r="B69" s="166" t="s">
        <v>263</v>
      </c>
      <c r="C69" s="166" t="s">
        <v>264</v>
      </c>
      <c r="D69" s="166" t="s">
        <v>82</v>
      </c>
      <c r="E69" s="166" t="s">
        <v>265</v>
      </c>
      <c r="F69" s="166" t="s">
        <v>231</v>
      </c>
      <c r="G69" s="166" t="s">
        <v>232</v>
      </c>
      <c r="H69" s="169">
        <v>1023000</v>
      </c>
      <c r="I69" s="175">
        <v>1023000</v>
      </c>
      <c r="J69" s="63"/>
      <c r="K69" s="166"/>
      <c r="L69" s="63">
        <v>1023000</v>
      </c>
      <c r="M69" s="166"/>
      <c r="N69" s="63"/>
      <c r="O69" s="63"/>
      <c r="P69" s="166"/>
      <c r="Q69" s="63"/>
      <c r="R69" s="63"/>
      <c r="S69" s="63"/>
      <c r="T69" s="63"/>
      <c r="U69" s="63"/>
      <c r="V69" s="63"/>
      <c r="W69" s="63"/>
    </row>
    <row r="70" ht="20.25" customHeight="1" spans="1:23">
      <c r="A70" s="166" t="str">
        <f t="shared" si="0"/>
        <v>       玉溪市教育体育局</v>
      </c>
      <c r="B70" s="166" t="s">
        <v>263</v>
      </c>
      <c r="C70" s="166" t="s">
        <v>264</v>
      </c>
      <c r="D70" s="166" t="s">
        <v>82</v>
      </c>
      <c r="E70" s="166" t="s">
        <v>265</v>
      </c>
      <c r="F70" s="166" t="s">
        <v>233</v>
      </c>
      <c r="G70" s="166" t="s">
        <v>234</v>
      </c>
      <c r="H70" s="169">
        <v>40000</v>
      </c>
      <c r="I70" s="175">
        <v>40000</v>
      </c>
      <c r="J70" s="63"/>
      <c r="K70" s="166"/>
      <c r="L70" s="63">
        <v>40000</v>
      </c>
      <c r="M70" s="166"/>
      <c r="N70" s="63"/>
      <c r="O70" s="63"/>
      <c r="P70" s="166"/>
      <c r="Q70" s="63"/>
      <c r="R70" s="63"/>
      <c r="S70" s="63"/>
      <c r="T70" s="63"/>
      <c r="U70" s="63"/>
      <c r="V70" s="63"/>
      <c r="W70" s="63"/>
    </row>
    <row r="71" ht="20.25" customHeight="1" spans="1:23">
      <c r="A71" s="166" t="str">
        <f t="shared" si="0"/>
        <v>       玉溪市教育体育局</v>
      </c>
      <c r="B71" s="166" t="s">
        <v>263</v>
      </c>
      <c r="C71" s="166" t="s">
        <v>264</v>
      </c>
      <c r="D71" s="166" t="s">
        <v>82</v>
      </c>
      <c r="E71" s="166" t="s">
        <v>265</v>
      </c>
      <c r="F71" s="166" t="s">
        <v>235</v>
      </c>
      <c r="G71" s="166" t="s">
        <v>236</v>
      </c>
      <c r="H71" s="169">
        <v>110000</v>
      </c>
      <c r="I71" s="175">
        <v>110000</v>
      </c>
      <c r="J71" s="63"/>
      <c r="K71" s="166"/>
      <c r="L71" s="63">
        <v>110000</v>
      </c>
      <c r="M71" s="166"/>
      <c r="N71" s="63"/>
      <c r="O71" s="63"/>
      <c r="P71" s="166"/>
      <c r="Q71" s="63"/>
      <c r="R71" s="63"/>
      <c r="S71" s="63"/>
      <c r="T71" s="63"/>
      <c r="U71" s="63"/>
      <c r="V71" s="63"/>
      <c r="W71" s="63"/>
    </row>
    <row r="72" ht="20.25" customHeight="1" spans="1:23">
      <c r="A72" s="166" t="str">
        <f t="shared" si="0"/>
        <v>       玉溪市教育体育局</v>
      </c>
      <c r="B72" s="166" t="s">
        <v>263</v>
      </c>
      <c r="C72" s="166" t="s">
        <v>264</v>
      </c>
      <c r="D72" s="166" t="s">
        <v>82</v>
      </c>
      <c r="E72" s="166" t="s">
        <v>265</v>
      </c>
      <c r="F72" s="166" t="s">
        <v>237</v>
      </c>
      <c r="G72" s="166" t="s">
        <v>238</v>
      </c>
      <c r="H72" s="169">
        <v>60000</v>
      </c>
      <c r="I72" s="175">
        <v>60000</v>
      </c>
      <c r="J72" s="63"/>
      <c r="K72" s="166"/>
      <c r="L72" s="63">
        <v>60000</v>
      </c>
      <c r="M72" s="166"/>
      <c r="N72" s="63"/>
      <c r="O72" s="63"/>
      <c r="P72" s="166"/>
      <c r="Q72" s="63"/>
      <c r="R72" s="63"/>
      <c r="S72" s="63"/>
      <c r="T72" s="63"/>
      <c r="U72" s="63"/>
      <c r="V72" s="63"/>
      <c r="W72" s="63"/>
    </row>
    <row r="73" ht="20.25" customHeight="1" spans="1:23">
      <c r="A73" s="166" t="str">
        <f t="shared" ref="A73:A79" si="1">"       "&amp;"玉溪市教育体育局"</f>
        <v>       玉溪市教育体育局</v>
      </c>
      <c r="B73" s="166" t="s">
        <v>263</v>
      </c>
      <c r="C73" s="166" t="s">
        <v>264</v>
      </c>
      <c r="D73" s="166" t="s">
        <v>82</v>
      </c>
      <c r="E73" s="166" t="s">
        <v>265</v>
      </c>
      <c r="F73" s="166" t="s">
        <v>266</v>
      </c>
      <c r="G73" s="166" t="s">
        <v>267</v>
      </c>
      <c r="H73" s="169">
        <v>40000</v>
      </c>
      <c r="I73" s="175">
        <v>40000</v>
      </c>
      <c r="J73" s="63"/>
      <c r="K73" s="166"/>
      <c r="L73" s="63">
        <v>40000</v>
      </c>
      <c r="M73" s="166"/>
      <c r="N73" s="63"/>
      <c r="O73" s="63"/>
      <c r="P73" s="166"/>
      <c r="Q73" s="63"/>
      <c r="R73" s="63"/>
      <c r="S73" s="63"/>
      <c r="T73" s="63"/>
      <c r="U73" s="63"/>
      <c r="V73" s="63"/>
      <c r="W73" s="63"/>
    </row>
    <row r="74" ht="20.25" customHeight="1" spans="1:23">
      <c r="A74" s="166" t="str">
        <f t="shared" si="1"/>
        <v>       玉溪市教育体育局</v>
      </c>
      <c r="B74" s="166" t="s">
        <v>268</v>
      </c>
      <c r="C74" s="166" t="s">
        <v>269</v>
      </c>
      <c r="D74" s="166" t="s">
        <v>83</v>
      </c>
      <c r="E74" s="166" t="s">
        <v>183</v>
      </c>
      <c r="F74" s="166" t="s">
        <v>184</v>
      </c>
      <c r="G74" s="166" t="s">
        <v>185</v>
      </c>
      <c r="H74" s="169">
        <v>1711200</v>
      </c>
      <c r="I74" s="175">
        <v>1711200</v>
      </c>
      <c r="J74" s="63">
        <v>1711200</v>
      </c>
      <c r="K74" s="166"/>
      <c r="L74" s="63"/>
      <c r="M74" s="166"/>
      <c r="N74" s="63"/>
      <c r="O74" s="63"/>
      <c r="P74" s="166"/>
      <c r="Q74" s="63"/>
      <c r="R74" s="63"/>
      <c r="S74" s="63"/>
      <c r="T74" s="63"/>
      <c r="U74" s="63"/>
      <c r="V74" s="63"/>
      <c r="W74" s="63"/>
    </row>
    <row r="75" ht="20.25" customHeight="1" spans="1:23">
      <c r="A75" s="166" t="str">
        <f t="shared" si="1"/>
        <v>       玉溪市教育体育局</v>
      </c>
      <c r="B75" s="166" t="s">
        <v>270</v>
      </c>
      <c r="C75" s="166" t="s">
        <v>271</v>
      </c>
      <c r="D75" s="166" t="s">
        <v>83</v>
      </c>
      <c r="E75" s="166" t="s">
        <v>183</v>
      </c>
      <c r="F75" s="166" t="s">
        <v>184</v>
      </c>
      <c r="G75" s="166" t="s">
        <v>185</v>
      </c>
      <c r="H75" s="169">
        <v>575000</v>
      </c>
      <c r="I75" s="175">
        <v>575000</v>
      </c>
      <c r="J75" s="63"/>
      <c r="K75" s="166"/>
      <c r="L75" s="63">
        <v>575000</v>
      </c>
      <c r="M75" s="166"/>
      <c r="N75" s="63"/>
      <c r="O75" s="63"/>
      <c r="P75" s="166"/>
      <c r="Q75" s="63"/>
      <c r="R75" s="63"/>
      <c r="S75" s="63"/>
      <c r="T75" s="63"/>
      <c r="U75" s="63"/>
      <c r="V75" s="63"/>
      <c r="W75" s="63"/>
    </row>
    <row r="76" ht="20.25" customHeight="1" spans="1:23">
      <c r="A76" s="166" t="str">
        <f t="shared" si="1"/>
        <v>       玉溪市教育体育局</v>
      </c>
      <c r="B76" s="166" t="s">
        <v>272</v>
      </c>
      <c r="C76" s="166" t="s">
        <v>273</v>
      </c>
      <c r="D76" s="166" t="s">
        <v>81</v>
      </c>
      <c r="E76" s="166" t="s">
        <v>175</v>
      </c>
      <c r="F76" s="166" t="s">
        <v>266</v>
      </c>
      <c r="G76" s="166" t="s">
        <v>267</v>
      </c>
      <c r="H76" s="169">
        <v>288000</v>
      </c>
      <c r="I76" s="175">
        <v>288000</v>
      </c>
      <c r="J76" s="63"/>
      <c r="K76" s="166"/>
      <c r="L76" s="63">
        <v>288000</v>
      </c>
      <c r="M76" s="166"/>
      <c r="N76" s="63"/>
      <c r="O76" s="63"/>
      <c r="P76" s="166"/>
      <c r="Q76" s="63"/>
      <c r="R76" s="63"/>
      <c r="S76" s="63"/>
      <c r="T76" s="63"/>
      <c r="U76" s="63"/>
      <c r="V76" s="63"/>
      <c r="W76" s="63"/>
    </row>
    <row r="77" ht="20.25" customHeight="1" spans="1:23">
      <c r="A77" s="166" t="str">
        <f t="shared" si="1"/>
        <v>       玉溪市教育体育局</v>
      </c>
      <c r="B77" s="166" t="s">
        <v>274</v>
      </c>
      <c r="C77" s="166" t="s">
        <v>275</v>
      </c>
      <c r="D77" s="166" t="s">
        <v>81</v>
      </c>
      <c r="E77" s="166" t="s">
        <v>175</v>
      </c>
      <c r="F77" s="166" t="s">
        <v>216</v>
      </c>
      <c r="G77" s="166" t="s">
        <v>217</v>
      </c>
      <c r="H77" s="169">
        <v>116914</v>
      </c>
      <c r="I77" s="175">
        <v>116914</v>
      </c>
      <c r="J77" s="63"/>
      <c r="K77" s="166"/>
      <c r="L77" s="63">
        <v>116914</v>
      </c>
      <c r="M77" s="166"/>
      <c r="N77" s="63"/>
      <c r="O77" s="63"/>
      <c r="P77" s="166"/>
      <c r="Q77" s="63"/>
      <c r="R77" s="63"/>
      <c r="S77" s="63"/>
      <c r="T77" s="63"/>
      <c r="U77" s="63"/>
      <c r="V77" s="63"/>
      <c r="W77" s="63"/>
    </row>
    <row r="78" ht="20.25" customHeight="1" spans="1:23">
      <c r="A78" s="166" t="str">
        <f t="shared" si="1"/>
        <v>       玉溪市教育体育局</v>
      </c>
      <c r="B78" s="166" t="s">
        <v>274</v>
      </c>
      <c r="C78" s="166" t="s">
        <v>275</v>
      </c>
      <c r="D78" s="166" t="s">
        <v>95</v>
      </c>
      <c r="E78" s="166" t="s">
        <v>175</v>
      </c>
      <c r="F78" s="166" t="s">
        <v>216</v>
      </c>
      <c r="G78" s="166" t="s">
        <v>217</v>
      </c>
      <c r="H78" s="169">
        <v>52943</v>
      </c>
      <c r="I78" s="175">
        <v>52943</v>
      </c>
      <c r="J78" s="63"/>
      <c r="K78" s="166"/>
      <c r="L78" s="63">
        <v>52943</v>
      </c>
      <c r="M78" s="166"/>
      <c r="N78" s="63"/>
      <c r="O78" s="63"/>
      <c r="P78" s="166"/>
      <c r="Q78" s="63"/>
      <c r="R78" s="63"/>
      <c r="S78" s="63"/>
      <c r="T78" s="63"/>
      <c r="U78" s="63"/>
      <c r="V78" s="63"/>
      <c r="W78" s="63"/>
    </row>
    <row r="79" ht="20.25" customHeight="1" spans="1:23">
      <c r="A79" s="166" t="str">
        <f t="shared" si="1"/>
        <v>       玉溪市教育体育局</v>
      </c>
      <c r="B79" s="166" t="s">
        <v>276</v>
      </c>
      <c r="C79" s="166" t="s">
        <v>277</v>
      </c>
      <c r="D79" s="166" t="s">
        <v>82</v>
      </c>
      <c r="E79" s="166" t="s">
        <v>265</v>
      </c>
      <c r="F79" s="166" t="s">
        <v>278</v>
      </c>
      <c r="G79" s="166" t="s">
        <v>277</v>
      </c>
      <c r="H79" s="169">
        <v>327600</v>
      </c>
      <c r="I79" s="175">
        <v>327600</v>
      </c>
      <c r="J79" s="63"/>
      <c r="K79" s="166"/>
      <c r="L79" s="63">
        <v>327600</v>
      </c>
      <c r="M79" s="166"/>
      <c r="N79" s="63"/>
      <c r="O79" s="63"/>
      <c r="P79" s="166"/>
      <c r="Q79" s="63"/>
      <c r="R79" s="63"/>
      <c r="S79" s="63"/>
      <c r="T79" s="63"/>
      <c r="U79" s="63"/>
      <c r="V79" s="63"/>
      <c r="W79" s="63"/>
    </row>
    <row r="80" ht="20.25" customHeight="1" spans="1:23">
      <c r="A80" s="168" t="s">
        <v>31</v>
      </c>
      <c r="B80" s="168"/>
      <c r="C80" s="168"/>
      <c r="D80" s="168"/>
      <c r="E80" s="168"/>
      <c r="F80" s="168"/>
      <c r="G80" s="168"/>
      <c r="H80" s="63">
        <v>20834984.89</v>
      </c>
      <c r="I80" s="175">
        <v>20834984.89</v>
      </c>
      <c r="J80" s="63">
        <v>8439630.14</v>
      </c>
      <c r="K80" s="63"/>
      <c r="L80" s="63">
        <v>12395354.75</v>
      </c>
      <c r="M80" s="63"/>
      <c r="N80" s="63"/>
      <c r="O80" s="63"/>
      <c r="P80" s="63"/>
      <c r="Q80" s="63"/>
      <c r="R80" s="63"/>
      <c r="S80" s="63"/>
      <c r="T80" s="63"/>
      <c r="U80" s="63"/>
      <c r="V80" s="63"/>
      <c r="W80" s="63"/>
    </row>
  </sheetData>
  <mergeCells count="17">
    <mergeCell ref="A1:W1"/>
    <mergeCell ref="A2:W2"/>
    <mergeCell ref="A3:V3"/>
    <mergeCell ref="H4:W4"/>
    <mergeCell ref="I5:M5"/>
    <mergeCell ref="N5:P5"/>
    <mergeCell ref="R5:W5"/>
    <mergeCell ref="A80:G80"/>
    <mergeCell ref="A4:A6"/>
    <mergeCell ref="B4:B6"/>
    <mergeCell ref="C4:C6"/>
    <mergeCell ref="D4:D6"/>
    <mergeCell ref="E4:E6"/>
    <mergeCell ref="F4:F6"/>
    <mergeCell ref="G4:G6"/>
    <mergeCell ref="H5:H6"/>
    <mergeCell ref="Q5:Q6"/>
  </mergeCells>
  <pageMargins left="0.751388888888889" right="0.751388888888889" top="1" bottom="1" header="0.5" footer="0.5"/>
  <pageSetup paperSize="8" scale="60"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81"/>
  <sheetViews>
    <sheetView showZeros="0" topLeftCell="A164" workbookViewId="0">
      <selection activeCell="J164" sqref="J$1:J$1048576"/>
    </sheetView>
  </sheetViews>
  <sheetFormatPr defaultColWidth="9.14166666666667" defaultRowHeight="14.25" customHeight="1"/>
  <cols>
    <col min="1" max="1" width="8.125" customWidth="1"/>
    <col min="2" max="2" width="16.375" customWidth="1"/>
    <col min="3" max="3" width="30.625" customWidth="1"/>
    <col min="4" max="4" width="12.625" customWidth="1"/>
    <col min="5" max="5" width="8.75" customWidth="1"/>
    <col min="6" max="6" width="18.625" customWidth="1"/>
    <col min="7" max="7" width="5.5" customWidth="1"/>
    <col min="8" max="8" width="14.125" customWidth="1"/>
    <col min="9" max="9" width="12.125" customWidth="1"/>
    <col min="10" max="10" width="11.25" style="151" customWidth="1"/>
    <col min="11" max="12" width="12" customWidth="1"/>
    <col min="13" max="13" width="13.625" customWidth="1"/>
    <col min="14" max="14" width="10.375" customWidth="1"/>
    <col min="15" max="15" width="12" customWidth="1"/>
    <col min="16" max="16" width="13.625" customWidth="1"/>
    <col min="17" max="17" width="12" customWidth="1"/>
    <col min="18" max="18" width="10.375" customWidth="1"/>
    <col min="19" max="20" width="7.125" customWidth="1"/>
    <col min="21" max="21" width="10.375" customWidth="1"/>
    <col min="22" max="22" width="13.625" customWidth="1"/>
    <col min="23" max="23" width="10.375" customWidth="1"/>
  </cols>
  <sheetData>
    <row r="1" ht="13.5" customHeight="1" spans="2:23">
      <c r="B1" s="139"/>
      <c r="E1" s="152"/>
      <c r="F1" s="152"/>
      <c r="G1" s="152"/>
      <c r="H1" s="152"/>
      <c r="K1" s="139"/>
      <c r="N1" s="139"/>
      <c r="O1" s="139"/>
      <c r="P1" s="139"/>
      <c r="U1" s="163"/>
      <c r="W1" s="140" t="s">
        <v>279</v>
      </c>
    </row>
    <row r="2" ht="27.75" customHeight="1" spans="1:23">
      <c r="A2" s="32" t="s">
        <v>280</v>
      </c>
      <c r="B2" s="32"/>
      <c r="C2" s="32"/>
      <c r="D2" s="32"/>
      <c r="E2" s="32"/>
      <c r="F2" s="32"/>
      <c r="G2" s="32"/>
      <c r="H2" s="32"/>
      <c r="I2" s="32"/>
      <c r="J2" s="156"/>
      <c r="K2" s="32"/>
      <c r="L2" s="32"/>
      <c r="M2" s="32"/>
      <c r="N2" s="32"/>
      <c r="O2" s="32"/>
      <c r="P2" s="32"/>
      <c r="Q2" s="32"/>
      <c r="R2" s="32"/>
      <c r="S2" s="32"/>
      <c r="T2" s="32"/>
      <c r="U2" s="32"/>
      <c r="V2" s="32"/>
      <c r="W2" s="32"/>
    </row>
    <row r="3" ht="13.5" customHeight="1" spans="1:23">
      <c r="A3" s="5" t="str">
        <f>"单位名称："&amp;"玉溪市教育体育局"</f>
        <v>单位名称：玉溪市教育体育局</v>
      </c>
      <c r="B3" s="153" t="str">
        <f>"单位名称："&amp;"玉溪市教育体育局"</f>
        <v>单位名称：玉溪市教育体育局</v>
      </c>
      <c r="C3" s="153"/>
      <c r="D3" s="153"/>
      <c r="E3" s="153"/>
      <c r="F3" s="153"/>
      <c r="G3" s="153"/>
      <c r="H3" s="153"/>
      <c r="I3" s="153"/>
      <c r="J3" s="157"/>
      <c r="K3" s="7"/>
      <c r="L3" s="7"/>
      <c r="M3" s="7"/>
      <c r="N3" s="7"/>
      <c r="O3" s="7"/>
      <c r="P3" s="7"/>
      <c r="Q3" s="7"/>
      <c r="U3" s="163"/>
      <c r="W3" s="143" t="s">
        <v>2</v>
      </c>
    </row>
    <row r="4" ht="21.75" customHeight="1" spans="1:23">
      <c r="A4" s="9" t="s">
        <v>281</v>
      </c>
      <c r="B4" s="9" t="s">
        <v>155</v>
      </c>
      <c r="C4" s="9" t="s">
        <v>156</v>
      </c>
      <c r="D4" s="9" t="s">
        <v>282</v>
      </c>
      <c r="E4" s="10" t="s">
        <v>157</v>
      </c>
      <c r="F4" s="10" t="s">
        <v>158</v>
      </c>
      <c r="G4" s="10" t="s">
        <v>159</v>
      </c>
      <c r="H4" s="10" t="s">
        <v>160</v>
      </c>
      <c r="I4" s="20" t="s">
        <v>31</v>
      </c>
      <c r="J4" s="158" t="s">
        <v>283</v>
      </c>
      <c r="K4" s="20"/>
      <c r="L4" s="20"/>
      <c r="M4" s="20"/>
      <c r="N4" s="20" t="s">
        <v>162</v>
      </c>
      <c r="O4" s="20"/>
      <c r="P4" s="20"/>
      <c r="Q4" s="10" t="s">
        <v>37</v>
      </c>
      <c r="R4" s="11" t="s">
        <v>284</v>
      </c>
      <c r="S4" s="12"/>
      <c r="T4" s="12"/>
      <c r="U4" s="12"/>
      <c r="V4" s="12"/>
      <c r="W4" s="13"/>
    </row>
    <row r="5" ht="21.75" customHeight="1" spans="1:23">
      <c r="A5" s="14"/>
      <c r="B5" s="14"/>
      <c r="C5" s="14"/>
      <c r="D5" s="14"/>
      <c r="E5" s="15"/>
      <c r="F5" s="15"/>
      <c r="G5" s="15"/>
      <c r="H5" s="15"/>
      <c r="I5" s="20"/>
      <c r="J5" s="159" t="s">
        <v>34</v>
      </c>
      <c r="K5" s="160"/>
      <c r="L5" s="160" t="s">
        <v>35</v>
      </c>
      <c r="M5" s="160" t="s">
        <v>36</v>
      </c>
      <c r="N5" s="10" t="s">
        <v>34</v>
      </c>
      <c r="O5" s="10" t="s">
        <v>35</v>
      </c>
      <c r="P5" s="10" t="s">
        <v>36</v>
      </c>
      <c r="Q5" s="15"/>
      <c r="R5" s="10" t="s">
        <v>33</v>
      </c>
      <c r="S5" s="10" t="s">
        <v>40</v>
      </c>
      <c r="T5" s="10" t="s">
        <v>168</v>
      </c>
      <c r="U5" s="10" t="s">
        <v>42</v>
      </c>
      <c r="V5" s="10" t="s">
        <v>43</v>
      </c>
      <c r="W5" s="10" t="s">
        <v>44</v>
      </c>
    </row>
    <row r="6" ht="40.5" customHeight="1" spans="1:23">
      <c r="A6" s="17"/>
      <c r="B6" s="17"/>
      <c r="C6" s="17"/>
      <c r="D6" s="17"/>
      <c r="E6" s="18"/>
      <c r="F6" s="18"/>
      <c r="G6" s="18"/>
      <c r="H6" s="18"/>
      <c r="I6" s="20"/>
      <c r="J6" s="159" t="s">
        <v>33</v>
      </c>
      <c r="K6" s="160" t="s">
        <v>285</v>
      </c>
      <c r="L6" s="160"/>
      <c r="M6" s="160"/>
      <c r="N6" s="18"/>
      <c r="O6" s="18"/>
      <c r="P6" s="18"/>
      <c r="Q6" s="18"/>
      <c r="R6" s="18"/>
      <c r="S6" s="18"/>
      <c r="T6" s="18"/>
      <c r="U6" s="19"/>
      <c r="V6" s="18"/>
      <c r="W6" s="18"/>
    </row>
    <row r="7" ht="15" customHeight="1" spans="1:23">
      <c r="A7" s="154">
        <v>1</v>
      </c>
      <c r="B7" s="154">
        <v>2</v>
      </c>
      <c r="C7" s="154">
        <v>3</v>
      </c>
      <c r="D7" s="154">
        <v>4</v>
      </c>
      <c r="E7" s="154">
        <v>5</v>
      </c>
      <c r="F7" s="154">
        <v>6</v>
      </c>
      <c r="G7" s="154">
        <v>7</v>
      </c>
      <c r="H7" s="154">
        <v>8</v>
      </c>
      <c r="I7" s="154">
        <v>9</v>
      </c>
      <c r="J7" s="161">
        <v>10</v>
      </c>
      <c r="K7" s="154">
        <v>11</v>
      </c>
      <c r="L7" s="154">
        <v>12</v>
      </c>
      <c r="M7" s="154">
        <v>13</v>
      </c>
      <c r="N7" s="154">
        <v>14</v>
      </c>
      <c r="O7" s="154">
        <v>15</v>
      </c>
      <c r="P7" s="154">
        <v>16</v>
      </c>
      <c r="Q7" s="154">
        <v>17</v>
      </c>
      <c r="R7" s="154">
        <v>18</v>
      </c>
      <c r="S7" s="154">
        <v>19</v>
      </c>
      <c r="T7" s="154">
        <v>20</v>
      </c>
      <c r="U7" s="154">
        <v>21</v>
      </c>
      <c r="V7" s="154">
        <v>22</v>
      </c>
      <c r="W7" s="154">
        <v>23</v>
      </c>
    </row>
    <row r="8" ht="32.9" customHeight="1" spans="1:23">
      <c r="A8" s="26"/>
      <c r="B8" s="155"/>
      <c r="C8" s="26" t="s">
        <v>286</v>
      </c>
      <c r="D8" s="26"/>
      <c r="E8" s="26"/>
      <c r="F8" s="26"/>
      <c r="G8" s="26"/>
      <c r="H8" s="26"/>
      <c r="I8" s="45">
        <v>579000</v>
      </c>
      <c r="J8" s="162">
        <v>579000</v>
      </c>
      <c r="K8" s="45">
        <v>579000</v>
      </c>
      <c r="L8" s="45"/>
      <c r="M8" s="45"/>
      <c r="N8" s="45"/>
      <c r="O8" s="45"/>
      <c r="P8" s="45"/>
      <c r="Q8" s="45"/>
      <c r="R8" s="45"/>
      <c r="S8" s="45"/>
      <c r="T8" s="45"/>
      <c r="U8" s="45"/>
      <c r="V8" s="45"/>
      <c r="W8" s="45"/>
    </row>
    <row r="9" ht="32.9" customHeight="1" spans="1:23">
      <c r="A9" s="26" t="s">
        <v>287</v>
      </c>
      <c r="B9" s="155" t="s">
        <v>288</v>
      </c>
      <c r="C9" s="26" t="s">
        <v>286</v>
      </c>
      <c r="D9" s="26" t="s">
        <v>65</v>
      </c>
      <c r="E9" s="26" t="s">
        <v>88</v>
      </c>
      <c r="F9" s="26" t="s">
        <v>289</v>
      </c>
      <c r="G9" s="26" t="s">
        <v>290</v>
      </c>
      <c r="H9" s="26" t="s">
        <v>78</v>
      </c>
      <c r="I9" s="45">
        <v>579000</v>
      </c>
      <c r="J9" s="162">
        <v>579000</v>
      </c>
      <c r="K9" s="45">
        <v>579000</v>
      </c>
      <c r="L9" s="45"/>
      <c r="M9" s="45"/>
      <c r="N9" s="45"/>
      <c r="O9" s="45"/>
      <c r="P9" s="45"/>
      <c r="Q9" s="45"/>
      <c r="R9" s="45"/>
      <c r="S9" s="45"/>
      <c r="T9" s="45"/>
      <c r="U9" s="45"/>
      <c r="V9" s="45"/>
      <c r="W9" s="45"/>
    </row>
    <row r="10" ht="32.9" customHeight="1" spans="1:23">
      <c r="A10" s="26"/>
      <c r="B10" s="26"/>
      <c r="C10" s="26" t="s">
        <v>291</v>
      </c>
      <c r="D10" s="26"/>
      <c r="E10" s="26"/>
      <c r="F10" s="26"/>
      <c r="G10" s="26"/>
      <c r="H10" s="26"/>
      <c r="I10" s="45">
        <v>73206</v>
      </c>
      <c r="J10" s="162">
        <v>73206</v>
      </c>
      <c r="K10" s="45">
        <v>73206</v>
      </c>
      <c r="L10" s="45"/>
      <c r="M10" s="45"/>
      <c r="N10" s="45"/>
      <c r="O10" s="45"/>
      <c r="P10" s="45"/>
      <c r="Q10" s="45"/>
      <c r="R10" s="45"/>
      <c r="S10" s="45"/>
      <c r="T10" s="45"/>
      <c r="U10" s="45"/>
      <c r="V10" s="45"/>
      <c r="W10" s="45"/>
    </row>
    <row r="11" ht="32.9" customHeight="1" spans="1:23">
      <c r="A11" s="26" t="s">
        <v>287</v>
      </c>
      <c r="B11" s="155" t="s">
        <v>292</v>
      </c>
      <c r="C11" s="26" t="s">
        <v>291</v>
      </c>
      <c r="D11" s="26" t="s">
        <v>65</v>
      </c>
      <c r="E11" s="26" t="s">
        <v>88</v>
      </c>
      <c r="F11" s="26" t="s">
        <v>289</v>
      </c>
      <c r="G11" s="26" t="s">
        <v>290</v>
      </c>
      <c r="H11" s="26" t="s">
        <v>78</v>
      </c>
      <c r="I11" s="45">
        <v>73206</v>
      </c>
      <c r="J11" s="162">
        <v>73206</v>
      </c>
      <c r="K11" s="45">
        <v>73206</v>
      </c>
      <c r="L11" s="45"/>
      <c r="M11" s="45"/>
      <c r="N11" s="45"/>
      <c r="O11" s="45"/>
      <c r="P11" s="45"/>
      <c r="Q11" s="45"/>
      <c r="R11" s="45"/>
      <c r="S11" s="45"/>
      <c r="T11" s="45"/>
      <c r="U11" s="45"/>
      <c r="V11" s="45"/>
      <c r="W11" s="45"/>
    </row>
    <row r="12" ht="32.9" customHeight="1" spans="1:23">
      <c r="A12" s="26"/>
      <c r="B12" s="26"/>
      <c r="C12" s="26" t="s">
        <v>293</v>
      </c>
      <c r="D12" s="26"/>
      <c r="E12" s="26"/>
      <c r="F12" s="26"/>
      <c r="G12" s="26"/>
      <c r="H12" s="26"/>
      <c r="I12" s="45">
        <v>4900000</v>
      </c>
      <c r="J12" s="162"/>
      <c r="K12" s="45"/>
      <c r="L12" s="45">
        <v>4900000</v>
      </c>
      <c r="M12" s="45"/>
      <c r="N12" s="45"/>
      <c r="O12" s="45"/>
      <c r="P12" s="45"/>
      <c r="Q12" s="45"/>
      <c r="R12" s="45"/>
      <c r="S12" s="45"/>
      <c r="T12" s="45"/>
      <c r="U12" s="45"/>
      <c r="V12" s="45"/>
      <c r="W12" s="45"/>
    </row>
    <row r="13" ht="32.9" customHeight="1" spans="1:23">
      <c r="A13" s="26" t="s">
        <v>294</v>
      </c>
      <c r="B13" s="155" t="s">
        <v>295</v>
      </c>
      <c r="C13" s="26" t="s">
        <v>293</v>
      </c>
      <c r="D13" s="26" t="s">
        <v>65</v>
      </c>
      <c r="E13" s="26" t="s">
        <v>118</v>
      </c>
      <c r="F13" s="26" t="s">
        <v>296</v>
      </c>
      <c r="G13" s="26" t="s">
        <v>266</v>
      </c>
      <c r="H13" s="26" t="s">
        <v>267</v>
      </c>
      <c r="I13" s="45">
        <v>4900000</v>
      </c>
      <c r="J13" s="162"/>
      <c r="K13" s="45"/>
      <c r="L13" s="45">
        <v>4900000</v>
      </c>
      <c r="M13" s="45"/>
      <c r="N13" s="45"/>
      <c r="O13" s="45"/>
      <c r="P13" s="45"/>
      <c r="Q13" s="45"/>
      <c r="R13" s="45"/>
      <c r="S13" s="45"/>
      <c r="T13" s="45"/>
      <c r="U13" s="45"/>
      <c r="V13" s="45"/>
      <c r="W13" s="45"/>
    </row>
    <row r="14" ht="32.9" customHeight="1" spans="1:23">
      <c r="A14" s="26"/>
      <c r="B14" s="26"/>
      <c r="C14" s="26" t="s">
        <v>297</v>
      </c>
      <c r="D14" s="26"/>
      <c r="E14" s="26"/>
      <c r="F14" s="26"/>
      <c r="G14" s="26"/>
      <c r="H14" s="26"/>
      <c r="I14" s="45">
        <v>2700000</v>
      </c>
      <c r="J14" s="162"/>
      <c r="K14" s="45"/>
      <c r="L14" s="45">
        <v>2700000</v>
      </c>
      <c r="M14" s="45"/>
      <c r="N14" s="45"/>
      <c r="O14" s="45"/>
      <c r="P14" s="45"/>
      <c r="Q14" s="45"/>
      <c r="R14" s="45"/>
      <c r="S14" s="45"/>
      <c r="T14" s="45"/>
      <c r="U14" s="45"/>
      <c r="V14" s="45"/>
      <c r="W14" s="45"/>
    </row>
    <row r="15" ht="32.9" customHeight="1" spans="1:23">
      <c r="A15" s="26" t="s">
        <v>294</v>
      </c>
      <c r="B15" s="155" t="s">
        <v>298</v>
      </c>
      <c r="C15" s="26" t="s">
        <v>297</v>
      </c>
      <c r="D15" s="26" t="s">
        <v>65</v>
      </c>
      <c r="E15" s="26" t="s">
        <v>118</v>
      </c>
      <c r="F15" s="26" t="s">
        <v>296</v>
      </c>
      <c r="G15" s="26" t="s">
        <v>290</v>
      </c>
      <c r="H15" s="26" t="s">
        <v>78</v>
      </c>
      <c r="I15" s="45">
        <v>2700000</v>
      </c>
      <c r="J15" s="162"/>
      <c r="K15" s="45"/>
      <c r="L15" s="45">
        <v>2700000</v>
      </c>
      <c r="M15" s="45"/>
      <c r="N15" s="45"/>
      <c r="O15" s="45"/>
      <c r="P15" s="45"/>
      <c r="Q15" s="45"/>
      <c r="R15" s="45"/>
      <c r="S15" s="45"/>
      <c r="T15" s="45"/>
      <c r="U15" s="45"/>
      <c r="V15" s="45"/>
      <c r="W15" s="45"/>
    </row>
    <row r="16" ht="32.9" customHeight="1" spans="1:23">
      <c r="A16" s="26"/>
      <c r="B16" s="26"/>
      <c r="C16" s="26" t="s">
        <v>299</v>
      </c>
      <c r="D16" s="26"/>
      <c r="E16" s="26"/>
      <c r="F16" s="26"/>
      <c r="G16" s="26"/>
      <c r="H16" s="26"/>
      <c r="I16" s="45">
        <v>2669886.1</v>
      </c>
      <c r="J16" s="162"/>
      <c r="K16" s="45"/>
      <c r="L16" s="45">
        <v>2551000</v>
      </c>
      <c r="M16" s="45"/>
      <c r="N16" s="45"/>
      <c r="O16" s="45">
        <v>118886.1</v>
      </c>
      <c r="P16" s="45"/>
      <c r="Q16" s="45"/>
      <c r="R16" s="45"/>
      <c r="S16" s="45"/>
      <c r="T16" s="45"/>
      <c r="U16" s="45"/>
      <c r="V16" s="45"/>
      <c r="W16" s="45"/>
    </row>
    <row r="17" ht="32.9" customHeight="1" spans="1:23">
      <c r="A17" s="26" t="s">
        <v>294</v>
      </c>
      <c r="B17" s="155" t="s">
        <v>300</v>
      </c>
      <c r="C17" s="26" t="s">
        <v>299</v>
      </c>
      <c r="D17" s="26" t="s">
        <v>65</v>
      </c>
      <c r="E17" s="26" t="s">
        <v>118</v>
      </c>
      <c r="F17" s="26" t="s">
        <v>296</v>
      </c>
      <c r="G17" s="26" t="s">
        <v>241</v>
      </c>
      <c r="H17" s="26" t="s">
        <v>242</v>
      </c>
      <c r="I17" s="45">
        <v>118886.1</v>
      </c>
      <c r="J17" s="162"/>
      <c r="K17" s="45"/>
      <c r="L17" s="45"/>
      <c r="M17" s="45"/>
      <c r="N17" s="45"/>
      <c r="O17" s="45">
        <v>118886.1</v>
      </c>
      <c r="P17" s="45"/>
      <c r="Q17" s="45"/>
      <c r="R17" s="45"/>
      <c r="S17" s="45"/>
      <c r="T17" s="45"/>
      <c r="U17" s="45"/>
      <c r="V17" s="45"/>
      <c r="W17" s="45"/>
    </row>
    <row r="18" ht="32.9" customHeight="1" spans="1:23">
      <c r="A18" s="26" t="s">
        <v>294</v>
      </c>
      <c r="B18" s="155" t="s">
        <v>300</v>
      </c>
      <c r="C18" s="26" t="s">
        <v>301</v>
      </c>
      <c r="D18" s="26" t="s">
        <v>65</v>
      </c>
      <c r="E18" s="26" t="s">
        <v>118</v>
      </c>
      <c r="F18" s="26" t="s">
        <v>296</v>
      </c>
      <c r="G18" s="26" t="s">
        <v>266</v>
      </c>
      <c r="H18" s="26" t="s">
        <v>267</v>
      </c>
      <c r="I18" s="45">
        <v>1801000</v>
      </c>
      <c r="J18" s="162"/>
      <c r="K18" s="45"/>
      <c r="L18" s="45">
        <v>1801000</v>
      </c>
      <c r="M18" s="45"/>
      <c r="N18" s="45"/>
      <c r="O18" s="45"/>
      <c r="P18" s="45"/>
      <c r="Q18" s="45"/>
      <c r="R18" s="45"/>
      <c r="S18" s="45"/>
      <c r="T18" s="45"/>
      <c r="U18" s="45"/>
      <c r="V18" s="45"/>
      <c r="W18" s="45"/>
    </row>
    <row r="19" ht="32.9" customHeight="1" spans="1:23">
      <c r="A19" s="26" t="s">
        <v>294</v>
      </c>
      <c r="B19" s="155" t="s">
        <v>300</v>
      </c>
      <c r="C19" s="26" t="s">
        <v>301</v>
      </c>
      <c r="D19" s="26" t="s">
        <v>65</v>
      </c>
      <c r="E19" s="26" t="s">
        <v>118</v>
      </c>
      <c r="F19" s="26" t="s">
        <v>296</v>
      </c>
      <c r="G19" s="26" t="s">
        <v>302</v>
      </c>
      <c r="H19" s="26" t="s">
        <v>303</v>
      </c>
      <c r="I19" s="45">
        <v>750000</v>
      </c>
      <c r="J19" s="162"/>
      <c r="K19" s="45"/>
      <c r="L19" s="45">
        <v>750000</v>
      </c>
      <c r="M19" s="45"/>
      <c r="N19" s="45"/>
      <c r="O19" s="45"/>
      <c r="P19" s="45"/>
      <c r="Q19" s="45"/>
      <c r="R19" s="45"/>
      <c r="S19" s="45"/>
      <c r="T19" s="45"/>
      <c r="U19" s="45"/>
      <c r="V19" s="45"/>
      <c r="W19" s="45"/>
    </row>
    <row r="20" ht="32.9" customHeight="1" spans="1:23">
      <c r="A20" s="26"/>
      <c r="B20" s="26"/>
      <c r="C20" s="26" t="s">
        <v>304</v>
      </c>
      <c r="D20" s="26"/>
      <c r="E20" s="26"/>
      <c r="F20" s="26"/>
      <c r="G20" s="26"/>
      <c r="H20" s="26"/>
      <c r="I20" s="45">
        <v>300000</v>
      </c>
      <c r="J20" s="162"/>
      <c r="K20" s="45"/>
      <c r="L20" s="45">
        <v>300000</v>
      </c>
      <c r="M20" s="45"/>
      <c r="N20" s="45"/>
      <c r="O20" s="45"/>
      <c r="P20" s="45"/>
      <c r="Q20" s="45"/>
      <c r="R20" s="45"/>
      <c r="S20" s="45"/>
      <c r="T20" s="45"/>
      <c r="U20" s="45"/>
      <c r="V20" s="45"/>
      <c r="W20" s="45"/>
    </row>
    <row r="21" ht="32.9" customHeight="1" spans="1:23">
      <c r="A21" s="26" t="s">
        <v>294</v>
      </c>
      <c r="B21" s="155" t="s">
        <v>305</v>
      </c>
      <c r="C21" s="26" t="s">
        <v>304</v>
      </c>
      <c r="D21" s="26" t="s">
        <v>65</v>
      </c>
      <c r="E21" s="26" t="s">
        <v>118</v>
      </c>
      <c r="F21" s="26" t="s">
        <v>296</v>
      </c>
      <c r="G21" s="26" t="s">
        <v>266</v>
      </c>
      <c r="H21" s="26" t="s">
        <v>267</v>
      </c>
      <c r="I21" s="45">
        <v>300000</v>
      </c>
      <c r="J21" s="162"/>
      <c r="K21" s="45"/>
      <c r="L21" s="45">
        <v>300000</v>
      </c>
      <c r="M21" s="45"/>
      <c r="N21" s="45"/>
      <c r="O21" s="45"/>
      <c r="P21" s="45"/>
      <c r="Q21" s="45"/>
      <c r="R21" s="45"/>
      <c r="S21" s="45"/>
      <c r="T21" s="45"/>
      <c r="U21" s="45"/>
      <c r="V21" s="45"/>
      <c r="W21" s="45"/>
    </row>
    <row r="22" ht="32.9" customHeight="1" spans="1:23">
      <c r="A22" s="26"/>
      <c r="B22" s="26"/>
      <c r="C22" s="26" t="s">
        <v>306</v>
      </c>
      <c r="D22" s="26"/>
      <c r="E22" s="26"/>
      <c r="F22" s="26"/>
      <c r="G22" s="26"/>
      <c r="H22" s="26"/>
      <c r="I22" s="45">
        <v>5178400</v>
      </c>
      <c r="J22" s="162">
        <v>5178400</v>
      </c>
      <c r="K22" s="45">
        <v>5178400</v>
      </c>
      <c r="L22" s="45"/>
      <c r="M22" s="45"/>
      <c r="N22" s="45"/>
      <c r="O22" s="45"/>
      <c r="P22" s="45"/>
      <c r="Q22" s="45"/>
      <c r="R22" s="45"/>
      <c r="S22" s="45"/>
      <c r="T22" s="45"/>
      <c r="U22" s="45"/>
      <c r="V22" s="45"/>
      <c r="W22" s="45"/>
    </row>
    <row r="23" ht="32.9" customHeight="1" spans="1:23">
      <c r="A23" s="26" t="s">
        <v>287</v>
      </c>
      <c r="B23" s="155" t="s">
        <v>307</v>
      </c>
      <c r="C23" s="26" t="s">
        <v>306</v>
      </c>
      <c r="D23" s="26" t="s">
        <v>65</v>
      </c>
      <c r="E23" s="26" t="s">
        <v>125</v>
      </c>
      <c r="F23" s="26" t="s">
        <v>308</v>
      </c>
      <c r="G23" s="26" t="s">
        <v>290</v>
      </c>
      <c r="H23" s="26" t="s">
        <v>78</v>
      </c>
      <c r="I23" s="45">
        <v>5178400</v>
      </c>
      <c r="J23" s="162">
        <v>5178400</v>
      </c>
      <c r="K23" s="45">
        <v>5178400</v>
      </c>
      <c r="L23" s="45"/>
      <c r="M23" s="45"/>
      <c r="N23" s="45"/>
      <c r="O23" s="45"/>
      <c r="P23" s="45"/>
      <c r="Q23" s="45"/>
      <c r="R23" s="45"/>
      <c r="S23" s="45"/>
      <c r="T23" s="45"/>
      <c r="U23" s="45"/>
      <c r="V23" s="45"/>
      <c r="W23" s="45"/>
    </row>
    <row r="24" ht="32.9" customHeight="1" spans="1:23">
      <c r="A24" s="26"/>
      <c r="B24" s="26"/>
      <c r="C24" s="26" t="s">
        <v>309</v>
      </c>
      <c r="D24" s="26"/>
      <c r="E24" s="26"/>
      <c r="F24" s="26"/>
      <c r="G24" s="26"/>
      <c r="H24" s="26"/>
      <c r="I24" s="45">
        <v>6089900</v>
      </c>
      <c r="J24" s="162">
        <v>6089900</v>
      </c>
      <c r="K24" s="45">
        <v>6089900</v>
      </c>
      <c r="L24" s="45"/>
      <c r="M24" s="45"/>
      <c r="N24" s="45"/>
      <c r="O24" s="45"/>
      <c r="P24" s="45"/>
      <c r="Q24" s="45"/>
      <c r="R24" s="45"/>
      <c r="S24" s="45"/>
      <c r="T24" s="45"/>
      <c r="U24" s="45"/>
      <c r="V24" s="45"/>
      <c r="W24" s="45"/>
    </row>
    <row r="25" ht="32.9" customHeight="1" spans="1:23">
      <c r="A25" s="26" t="s">
        <v>287</v>
      </c>
      <c r="B25" s="155" t="s">
        <v>310</v>
      </c>
      <c r="C25" s="26" t="s">
        <v>309</v>
      </c>
      <c r="D25" s="26" t="s">
        <v>65</v>
      </c>
      <c r="E25" s="26" t="s">
        <v>125</v>
      </c>
      <c r="F25" s="26" t="s">
        <v>308</v>
      </c>
      <c r="G25" s="26" t="s">
        <v>290</v>
      </c>
      <c r="H25" s="26" t="s">
        <v>78</v>
      </c>
      <c r="I25" s="45">
        <v>6089900</v>
      </c>
      <c r="J25" s="162">
        <v>6089900</v>
      </c>
      <c r="K25" s="45">
        <v>6089900</v>
      </c>
      <c r="L25" s="45"/>
      <c r="M25" s="45"/>
      <c r="N25" s="45"/>
      <c r="O25" s="45"/>
      <c r="P25" s="45"/>
      <c r="Q25" s="45"/>
      <c r="R25" s="45"/>
      <c r="S25" s="45"/>
      <c r="T25" s="45"/>
      <c r="U25" s="45"/>
      <c r="V25" s="45"/>
      <c r="W25" s="45"/>
    </row>
    <row r="26" ht="32.9" customHeight="1" spans="1:23">
      <c r="A26" s="26"/>
      <c r="B26" s="26"/>
      <c r="C26" s="26" t="s">
        <v>311</v>
      </c>
      <c r="D26" s="26"/>
      <c r="E26" s="26"/>
      <c r="F26" s="26"/>
      <c r="G26" s="26"/>
      <c r="H26" s="26"/>
      <c r="I26" s="45">
        <v>115100</v>
      </c>
      <c r="J26" s="162">
        <v>115100</v>
      </c>
      <c r="K26" s="45">
        <v>115100</v>
      </c>
      <c r="L26" s="45"/>
      <c r="M26" s="45"/>
      <c r="N26" s="45"/>
      <c r="O26" s="45"/>
      <c r="P26" s="45"/>
      <c r="Q26" s="45"/>
      <c r="R26" s="45"/>
      <c r="S26" s="45"/>
      <c r="T26" s="45"/>
      <c r="U26" s="45"/>
      <c r="V26" s="45"/>
      <c r="W26" s="45"/>
    </row>
    <row r="27" ht="32.9" customHeight="1" spans="1:23">
      <c r="A27" s="26" t="s">
        <v>287</v>
      </c>
      <c r="B27" s="155" t="s">
        <v>312</v>
      </c>
      <c r="C27" s="26" t="s">
        <v>311</v>
      </c>
      <c r="D27" s="26" t="s">
        <v>65</v>
      </c>
      <c r="E27" s="26" t="s">
        <v>124</v>
      </c>
      <c r="F27" s="26" t="s">
        <v>313</v>
      </c>
      <c r="G27" s="26" t="s">
        <v>290</v>
      </c>
      <c r="H27" s="26" t="s">
        <v>78</v>
      </c>
      <c r="I27" s="45">
        <v>115100</v>
      </c>
      <c r="J27" s="162">
        <v>115100</v>
      </c>
      <c r="K27" s="45">
        <v>115100</v>
      </c>
      <c r="L27" s="45"/>
      <c r="M27" s="45"/>
      <c r="N27" s="45"/>
      <c r="O27" s="45"/>
      <c r="P27" s="45"/>
      <c r="Q27" s="45"/>
      <c r="R27" s="45"/>
      <c r="S27" s="45"/>
      <c r="T27" s="45"/>
      <c r="U27" s="45"/>
      <c r="V27" s="45"/>
      <c r="W27" s="45"/>
    </row>
    <row r="28" ht="32.9" customHeight="1" spans="1:23">
      <c r="A28" s="26"/>
      <c r="B28" s="26"/>
      <c r="C28" s="26" t="s">
        <v>314</v>
      </c>
      <c r="D28" s="26"/>
      <c r="E28" s="26"/>
      <c r="F28" s="26"/>
      <c r="G28" s="26"/>
      <c r="H28" s="26"/>
      <c r="I28" s="45">
        <v>69400</v>
      </c>
      <c r="J28" s="162">
        <v>69400</v>
      </c>
      <c r="K28" s="45">
        <v>69400</v>
      </c>
      <c r="L28" s="45"/>
      <c r="M28" s="45"/>
      <c r="N28" s="45"/>
      <c r="O28" s="45"/>
      <c r="P28" s="45"/>
      <c r="Q28" s="45"/>
      <c r="R28" s="45"/>
      <c r="S28" s="45"/>
      <c r="T28" s="45"/>
      <c r="U28" s="45"/>
      <c r="V28" s="45"/>
      <c r="W28" s="45"/>
    </row>
    <row r="29" ht="32.9" customHeight="1" spans="1:23">
      <c r="A29" s="26" t="s">
        <v>287</v>
      </c>
      <c r="B29" s="155" t="s">
        <v>315</v>
      </c>
      <c r="C29" s="26" t="s">
        <v>314</v>
      </c>
      <c r="D29" s="26" t="s">
        <v>65</v>
      </c>
      <c r="E29" s="26" t="s">
        <v>87</v>
      </c>
      <c r="F29" s="26" t="s">
        <v>316</v>
      </c>
      <c r="G29" s="26" t="s">
        <v>290</v>
      </c>
      <c r="H29" s="26" t="s">
        <v>78</v>
      </c>
      <c r="I29" s="45">
        <v>69400</v>
      </c>
      <c r="J29" s="162">
        <v>69400</v>
      </c>
      <c r="K29" s="45">
        <v>69400</v>
      </c>
      <c r="L29" s="45"/>
      <c r="M29" s="45"/>
      <c r="N29" s="45"/>
      <c r="O29" s="45"/>
      <c r="P29" s="45"/>
      <c r="Q29" s="45"/>
      <c r="R29" s="45"/>
      <c r="S29" s="45"/>
      <c r="T29" s="45"/>
      <c r="U29" s="45"/>
      <c r="V29" s="45"/>
      <c r="W29" s="45"/>
    </row>
    <row r="30" ht="32.9" customHeight="1" spans="1:23">
      <c r="A30" s="26"/>
      <c r="B30" s="26"/>
      <c r="C30" s="26" t="s">
        <v>317</v>
      </c>
      <c r="D30" s="26"/>
      <c r="E30" s="26"/>
      <c r="F30" s="26"/>
      <c r="G30" s="26"/>
      <c r="H30" s="26"/>
      <c r="I30" s="45">
        <v>328300</v>
      </c>
      <c r="J30" s="162">
        <v>328300</v>
      </c>
      <c r="K30" s="45">
        <v>328300</v>
      </c>
      <c r="L30" s="45"/>
      <c r="M30" s="45"/>
      <c r="N30" s="45"/>
      <c r="O30" s="45"/>
      <c r="P30" s="45"/>
      <c r="Q30" s="45"/>
      <c r="R30" s="45"/>
      <c r="S30" s="45"/>
      <c r="T30" s="45"/>
      <c r="U30" s="45"/>
      <c r="V30" s="45"/>
      <c r="W30" s="45"/>
    </row>
    <row r="31" ht="32.9" customHeight="1" spans="1:23">
      <c r="A31" s="26" t="s">
        <v>287</v>
      </c>
      <c r="B31" s="155" t="s">
        <v>318</v>
      </c>
      <c r="C31" s="26" t="s">
        <v>317</v>
      </c>
      <c r="D31" s="26" t="s">
        <v>65</v>
      </c>
      <c r="E31" s="26" t="s">
        <v>87</v>
      </c>
      <c r="F31" s="26" t="s">
        <v>316</v>
      </c>
      <c r="G31" s="26" t="s">
        <v>290</v>
      </c>
      <c r="H31" s="26" t="s">
        <v>78</v>
      </c>
      <c r="I31" s="45">
        <v>328300</v>
      </c>
      <c r="J31" s="162">
        <v>328300</v>
      </c>
      <c r="K31" s="45">
        <v>328300</v>
      </c>
      <c r="L31" s="45"/>
      <c r="M31" s="45"/>
      <c r="N31" s="45"/>
      <c r="O31" s="45"/>
      <c r="P31" s="45"/>
      <c r="Q31" s="45"/>
      <c r="R31" s="45"/>
      <c r="S31" s="45"/>
      <c r="T31" s="45"/>
      <c r="U31" s="45"/>
      <c r="V31" s="45"/>
      <c r="W31" s="45"/>
    </row>
    <row r="32" ht="32.9" customHeight="1" spans="1:23">
      <c r="A32" s="26"/>
      <c r="B32" s="26"/>
      <c r="C32" s="26" t="s">
        <v>319</v>
      </c>
      <c r="D32" s="26"/>
      <c r="E32" s="26"/>
      <c r="F32" s="26"/>
      <c r="G32" s="26"/>
      <c r="H32" s="26"/>
      <c r="I32" s="45">
        <v>147400</v>
      </c>
      <c r="J32" s="162">
        <v>147400</v>
      </c>
      <c r="K32" s="45">
        <v>147400</v>
      </c>
      <c r="L32" s="45"/>
      <c r="M32" s="45"/>
      <c r="N32" s="45"/>
      <c r="O32" s="45"/>
      <c r="P32" s="45"/>
      <c r="Q32" s="45"/>
      <c r="R32" s="45"/>
      <c r="S32" s="45"/>
      <c r="T32" s="45"/>
      <c r="U32" s="45"/>
      <c r="V32" s="45"/>
      <c r="W32" s="45"/>
    </row>
    <row r="33" ht="32.9" customHeight="1" spans="1:23">
      <c r="A33" s="26" t="s">
        <v>287</v>
      </c>
      <c r="B33" s="155" t="s">
        <v>320</v>
      </c>
      <c r="C33" s="26" t="s">
        <v>319</v>
      </c>
      <c r="D33" s="26" t="s">
        <v>65</v>
      </c>
      <c r="E33" s="26" t="s">
        <v>85</v>
      </c>
      <c r="F33" s="26" t="s">
        <v>321</v>
      </c>
      <c r="G33" s="26" t="s">
        <v>290</v>
      </c>
      <c r="H33" s="26" t="s">
        <v>78</v>
      </c>
      <c r="I33" s="45">
        <v>147400</v>
      </c>
      <c r="J33" s="162">
        <v>147400</v>
      </c>
      <c r="K33" s="45">
        <v>147400</v>
      </c>
      <c r="L33" s="45"/>
      <c r="M33" s="45"/>
      <c r="N33" s="45"/>
      <c r="O33" s="45"/>
      <c r="P33" s="45"/>
      <c r="Q33" s="45"/>
      <c r="R33" s="45"/>
      <c r="S33" s="45"/>
      <c r="T33" s="45"/>
      <c r="U33" s="45"/>
      <c r="V33" s="45"/>
      <c r="W33" s="45"/>
    </row>
    <row r="34" ht="32.9" customHeight="1" spans="1:23">
      <c r="A34" s="26"/>
      <c r="B34" s="26"/>
      <c r="C34" s="26" t="s">
        <v>322</v>
      </c>
      <c r="D34" s="26"/>
      <c r="E34" s="26"/>
      <c r="F34" s="26"/>
      <c r="G34" s="26"/>
      <c r="H34" s="26"/>
      <c r="I34" s="45">
        <v>108900</v>
      </c>
      <c r="J34" s="162">
        <v>108900</v>
      </c>
      <c r="K34" s="45">
        <v>108900</v>
      </c>
      <c r="L34" s="45"/>
      <c r="M34" s="45"/>
      <c r="N34" s="45"/>
      <c r="O34" s="45"/>
      <c r="P34" s="45"/>
      <c r="Q34" s="45"/>
      <c r="R34" s="45"/>
      <c r="S34" s="45"/>
      <c r="T34" s="45"/>
      <c r="U34" s="45"/>
      <c r="V34" s="45"/>
      <c r="W34" s="45"/>
    </row>
    <row r="35" ht="32.9" customHeight="1" spans="1:23">
      <c r="A35" s="26" t="s">
        <v>287</v>
      </c>
      <c r="B35" s="155" t="s">
        <v>323</v>
      </c>
      <c r="C35" s="26" t="s">
        <v>322</v>
      </c>
      <c r="D35" s="26" t="s">
        <v>65</v>
      </c>
      <c r="E35" s="26" t="s">
        <v>90</v>
      </c>
      <c r="F35" s="26" t="s">
        <v>324</v>
      </c>
      <c r="G35" s="26" t="s">
        <v>290</v>
      </c>
      <c r="H35" s="26" t="s">
        <v>78</v>
      </c>
      <c r="I35" s="45">
        <v>108900</v>
      </c>
      <c r="J35" s="162">
        <v>108900</v>
      </c>
      <c r="K35" s="45">
        <v>108900</v>
      </c>
      <c r="L35" s="45"/>
      <c r="M35" s="45"/>
      <c r="N35" s="45"/>
      <c r="O35" s="45"/>
      <c r="P35" s="45"/>
      <c r="Q35" s="45"/>
      <c r="R35" s="45"/>
      <c r="S35" s="45"/>
      <c r="T35" s="45"/>
      <c r="U35" s="45"/>
      <c r="V35" s="45"/>
      <c r="W35" s="45"/>
    </row>
    <row r="36" ht="32.9" customHeight="1" spans="1:23">
      <c r="A36" s="26"/>
      <c r="B36" s="26"/>
      <c r="C36" s="26" t="s">
        <v>325</v>
      </c>
      <c r="D36" s="26"/>
      <c r="E36" s="26"/>
      <c r="F36" s="26"/>
      <c r="G36" s="26"/>
      <c r="H36" s="26"/>
      <c r="I36" s="45">
        <v>405500</v>
      </c>
      <c r="J36" s="162">
        <v>405500</v>
      </c>
      <c r="K36" s="45">
        <v>405500</v>
      </c>
      <c r="L36" s="45"/>
      <c r="M36" s="45"/>
      <c r="N36" s="45"/>
      <c r="O36" s="45"/>
      <c r="P36" s="45"/>
      <c r="Q36" s="45"/>
      <c r="R36" s="45"/>
      <c r="S36" s="45"/>
      <c r="T36" s="45"/>
      <c r="U36" s="45"/>
      <c r="V36" s="45"/>
      <c r="W36" s="45"/>
    </row>
    <row r="37" ht="32.9" customHeight="1" spans="1:23">
      <c r="A37" s="26" t="s">
        <v>287</v>
      </c>
      <c r="B37" s="155" t="s">
        <v>326</v>
      </c>
      <c r="C37" s="26" t="s">
        <v>325</v>
      </c>
      <c r="D37" s="26" t="s">
        <v>65</v>
      </c>
      <c r="E37" s="26" t="s">
        <v>90</v>
      </c>
      <c r="F37" s="26" t="s">
        <v>324</v>
      </c>
      <c r="G37" s="26" t="s">
        <v>290</v>
      </c>
      <c r="H37" s="26" t="s">
        <v>78</v>
      </c>
      <c r="I37" s="45">
        <v>405500</v>
      </c>
      <c r="J37" s="162">
        <v>405500</v>
      </c>
      <c r="K37" s="45">
        <v>405500</v>
      </c>
      <c r="L37" s="45"/>
      <c r="M37" s="45"/>
      <c r="N37" s="45"/>
      <c r="O37" s="45"/>
      <c r="P37" s="45"/>
      <c r="Q37" s="45"/>
      <c r="R37" s="45"/>
      <c r="S37" s="45"/>
      <c r="T37" s="45"/>
      <c r="U37" s="45"/>
      <c r="V37" s="45"/>
      <c r="W37" s="45"/>
    </row>
    <row r="38" ht="32.9" customHeight="1" spans="1:23">
      <c r="A38" s="26"/>
      <c r="B38" s="26"/>
      <c r="C38" s="26" t="s">
        <v>327</v>
      </c>
      <c r="D38" s="26"/>
      <c r="E38" s="26"/>
      <c r="F38" s="26"/>
      <c r="G38" s="26"/>
      <c r="H38" s="26"/>
      <c r="I38" s="45">
        <v>23569400</v>
      </c>
      <c r="J38" s="162">
        <v>23569400</v>
      </c>
      <c r="K38" s="45">
        <v>23569400</v>
      </c>
      <c r="L38" s="45"/>
      <c r="M38" s="45"/>
      <c r="N38" s="45"/>
      <c r="O38" s="45"/>
      <c r="P38" s="45"/>
      <c r="Q38" s="45"/>
      <c r="R38" s="45"/>
      <c r="S38" s="45"/>
      <c r="T38" s="45"/>
      <c r="U38" s="45"/>
      <c r="V38" s="45"/>
      <c r="W38" s="45"/>
    </row>
    <row r="39" ht="32.9" customHeight="1" spans="1:23">
      <c r="A39" s="26" t="s">
        <v>287</v>
      </c>
      <c r="B39" s="155" t="s">
        <v>328</v>
      </c>
      <c r="C39" s="26" t="s">
        <v>327</v>
      </c>
      <c r="D39" s="26" t="s">
        <v>65</v>
      </c>
      <c r="E39" s="26" t="s">
        <v>88</v>
      </c>
      <c r="F39" s="26" t="s">
        <v>289</v>
      </c>
      <c r="G39" s="26" t="s">
        <v>290</v>
      </c>
      <c r="H39" s="26" t="s">
        <v>78</v>
      </c>
      <c r="I39" s="45">
        <v>23569400</v>
      </c>
      <c r="J39" s="162">
        <v>23569400</v>
      </c>
      <c r="K39" s="45">
        <v>23569400</v>
      </c>
      <c r="L39" s="45"/>
      <c r="M39" s="45"/>
      <c r="N39" s="45"/>
      <c r="O39" s="45"/>
      <c r="P39" s="45"/>
      <c r="Q39" s="45"/>
      <c r="R39" s="45"/>
      <c r="S39" s="45"/>
      <c r="T39" s="45"/>
      <c r="U39" s="45"/>
      <c r="V39" s="45"/>
      <c r="W39" s="45"/>
    </row>
    <row r="40" ht="32.9" customHeight="1" spans="1:23">
      <c r="A40" s="26"/>
      <c r="B40" s="26"/>
      <c r="C40" s="26" t="s">
        <v>329</v>
      </c>
      <c r="D40" s="26"/>
      <c r="E40" s="26"/>
      <c r="F40" s="26"/>
      <c r="G40" s="26"/>
      <c r="H40" s="26"/>
      <c r="I40" s="45">
        <v>20000</v>
      </c>
      <c r="J40" s="162"/>
      <c r="K40" s="45"/>
      <c r="L40" s="45"/>
      <c r="M40" s="45"/>
      <c r="N40" s="45"/>
      <c r="O40" s="45">
        <v>20000</v>
      </c>
      <c r="P40" s="45"/>
      <c r="Q40" s="45"/>
      <c r="R40" s="45"/>
      <c r="S40" s="45"/>
      <c r="T40" s="45"/>
      <c r="U40" s="45"/>
      <c r="V40" s="45"/>
      <c r="W40" s="45"/>
    </row>
    <row r="41" ht="32.9" customHeight="1" spans="1:23">
      <c r="A41" s="26" t="s">
        <v>330</v>
      </c>
      <c r="B41" s="155" t="s">
        <v>331</v>
      </c>
      <c r="C41" s="26" t="s">
        <v>329</v>
      </c>
      <c r="D41" s="26" t="s">
        <v>65</v>
      </c>
      <c r="E41" s="26" t="s">
        <v>118</v>
      </c>
      <c r="F41" s="26" t="s">
        <v>296</v>
      </c>
      <c r="G41" s="26" t="s">
        <v>266</v>
      </c>
      <c r="H41" s="26" t="s">
        <v>267</v>
      </c>
      <c r="I41" s="45">
        <v>20000</v>
      </c>
      <c r="J41" s="162"/>
      <c r="K41" s="45"/>
      <c r="L41" s="45"/>
      <c r="M41" s="45"/>
      <c r="N41" s="45"/>
      <c r="O41" s="45">
        <v>20000</v>
      </c>
      <c r="P41" s="45"/>
      <c r="Q41" s="45"/>
      <c r="R41" s="45"/>
      <c r="S41" s="45"/>
      <c r="T41" s="45"/>
      <c r="U41" s="45"/>
      <c r="V41" s="45"/>
      <c r="W41" s="45"/>
    </row>
    <row r="42" ht="32.9" customHeight="1" spans="1:23">
      <c r="A42" s="26"/>
      <c r="B42" s="26"/>
      <c r="C42" s="26" t="s">
        <v>332</v>
      </c>
      <c r="D42" s="26"/>
      <c r="E42" s="26"/>
      <c r="F42" s="26"/>
      <c r="G42" s="26"/>
      <c r="H42" s="26"/>
      <c r="I42" s="45">
        <v>88013.51</v>
      </c>
      <c r="J42" s="162"/>
      <c r="K42" s="45"/>
      <c r="L42" s="45"/>
      <c r="M42" s="45"/>
      <c r="N42" s="45"/>
      <c r="O42" s="45">
        <v>88013.51</v>
      </c>
      <c r="P42" s="45"/>
      <c r="Q42" s="45"/>
      <c r="R42" s="45"/>
      <c r="S42" s="45"/>
      <c r="T42" s="45"/>
      <c r="U42" s="45"/>
      <c r="V42" s="45"/>
      <c r="W42" s="45"/>
    </row>
    <row r="43" ht="32.9" customHeight="1" spans="1:23">
      <c r="A43" s="26" t="s">
        <v>294</v>
      </c>
      <c r="B43" s="155" t="s">
        <v>333</v>
      </c>
      <c r="C43" s="26" t="s">
        <v>332</v>
      </c>
      <c r="D43" s="26" t="s">
        <v>65</v>
      </c>
      <c r="E43" s="26" t="s">
        <v>118</v>
      </c>
      <c r="F43" s="26" t="s">
        <v>296</v>
      </c>
      <c r="G43" s="26" t="s">
        <v>266</v>
      </c>
      <c r="H43" s="26" t="s">
        <v>267</v>
      </c>
      <c r="I43" s="45">
        <v>88013.51</v>
      </c>
      <c r="J43" s="162"/>
      <c r="K43" s="45"/>
      <c r="L43" s="45"/>
      <c r="M43" s="45"/>
      <c r="N43" s="45"/>
      <c r="O43" s="45">
        <v>88013.51</v>
      </c>
      <c r="P43" s="45"/>
      <c r="Q43" s="45"/>
      <c r="R43" s="45"/>
      <c r="S43" s="45"/>
      <c r="T43" s="45"/>
      <c r="U43" s="45"/>
      <c r="V43" s="45"/>
      <c r="W43" s="45"/>
    </row>
    <row r="44" ht="32.9" customHeight="1" spans="1:23">
      <c r="A44" s="26"/>
      <c r="B44" s="26"/>
      <c r="C44" s="26" t="s">
        <v>334</v>
      </c>
      <c r="D44" s="26"/>
      <c r="E44" s="26"/>
      <c r="F44" s="26"/>
      <c r="G44" s="26"/>
      <c r="H44" s="26"/>
      <c r="I44" s="45">
        <v>2000.81</v>
      </c>
      <c r="J44" s="162"/>
      <c r="K44" s="45"/>
      <c r="L44" s="45"/>
      <c r="M44" s="45"/>
      <c r="N44" s="45"/>
      <c r="O44" s="45">
        <v>2000.81</v>
      </c>
      <c r="P44" s="45"/>
      <c r="Q44" s="45"/>
      <c r="R44" s="45"/>
      <c r="S44" s="45"/>
      <c r="T44" s="45"/>
      <c r="U44" s="45"/>
      <c r="V44" s="45"/>
      <c r="W44" s="45"/>
    </row>
    <row r="45" ht="32.9" customHeight="1" spans="1:23">
      <c r="A45" s="26" t="s">
        <v>330</v>
      </c>
      <c r="B45" s="155" t="s">
        <v>335</v>
      </c>
      <c r="C45" s="26" t="s">
        <v>334</v>
      </c>
      <c r="D45" s="26" t="s">
        <v>65</v>
      </c>
      <c r="E45" s="26" t="s">
        <v>118</v>
      </c>
      <c r="F45" s="26" t="s">
        <v>296</v>
      </c>
      <c r="G45" s="26" t="s">
        <v>245</v>
      </c>
      <c r="H45" s="26" t="s">
        <v>246</v>
      </c>
      <c r="I45" s="45">
        <v>2000.81</v>
      </c>
      <c r="J45" s="162"/>
      <c r="K45" s="45"/>
      <c r="L45" s="45"/>
      <c r="M45" s="45"/>
      <c r="N45" s="45"/>
      <c r="O45" s="45">
        <v>2000.81</v>
      </c>
      <c r="P45" s="45"/>
      <c r="Q45" s="45"/>
      <c r="R45" s="45"/>
      <c r="S45" s="45"/>
      <c r="T45" s="45"/>
      <c r="U45" s="45"/>
      <c r="V45" s="45"/>
      <c r="W45" s="45"/>
    </row>
    <row r="46" ht="32.9" customHeight="1" spans="1:23">
      <c r="A46" s="26"/>
      <c r="B46" s="26"/>
      <c r="C46" s="26" t="s">
        <v>336</v>
      </c>
      <c r="D46" s="26"/>
      <c r="E46" s="26"/>
      <c r="F46" s="26"/>
      <c r="G46" s="26"/>
      <c r="H46" s="26"/>
      <c r="I46" s="45">
        <v>127500</v>
      </c>
      <c r="J46" s="162"/>
      <c r="K46" s="45"/>
      <c r="L46" s="45"/>
      <c r="M46" s="45"/>
      <c r="N46" s="45"/>
      <c r="O46" s="45">
        <v>127500</v>
      </c>
      <c r="P46" s="45"/>
      <c r="Q46" s="45"/>
      <c r="R46" s="45"/>
      <c r="S46" s="45"/>
      <c r="T46" s="45"/>
      <c r="U46" s="45"/>
      <c r="V46" s="45"/>
      <c r="W46" s="45"/>
    </row>
    <row r="47" ht="32.9" customHeight="1" spans="1:23">
      <c r="A47" s="26" t="s">
        <v>294</v>
      </c>
      <c r="B47" s="155" t="s">
        <v>337</v>
      </c>
      <c r="C47" s="26" t="s">
        <v>336</v>
      </c>
      <c r="D47" s="26" t="s">
        <v>65</v>
      </c>
      <c r="E47" s="26" t="s">
        <v>118</v>
      </c>
      <c r="F47" s="26" t="s">
        <v>296</v>
      </c>
      <c r="G47" s="26" t="s">
        <v>266</v>
      </c>
      <c r="H47" s="26" t="s">
        <v>267</v>
      </c>
      <c r="I47" s="45">
        <v>127500</v>
      </c>
      <c r="J47" s="162"/>
      <c r="K47" s="45"/>
      <c r="L47" s="45"/>
      <c r="M47" s="45"/>
      <c r="N47" s="45"/>
      <c r="O47" s="45">
        <v>127500</v>
      </c>
      <c r="P47" s="45"/>
      <c r="Q47" s="45"/>
      <c r="R47" s="45"/>
      <c r="S47" s="45"/>
      <c r="T47" s="45"/>
      <c r="U47" s="45"/>
      <c r="V47" s="45"/>
      <c r="W47" s="45"/>
    </row>
    <row r="48" ht="32.9" customHeight="1" spans="1:23">
      <c r="A48" s="26"/>
      <c r="B48" s="26"/>
      <c r="C48" s="26" t="s">
        <v>338</v>
      </c>
      <c r="D48" s="26"/>
      <c r="E48" s="26"/>
      <c r="F48" s="26"/>
      <c r="G48" s="26"/>
      <c r="H48" s="26"/>
      <c r="I48" s="45">
        <v>200000</v>
      </c>
      <c r="J48" s="162">
        <v>200000</v>
      </c>
      <c r="K48" s="45">
        <v>200000</v>
      </c>
      <c r="L48" s="45"/>
      <c r="M48" s="45"/>
      <c r="N48" s="45"/>
      <c r="O48" s="45"/>
      <c r="P48" s="45"/>
      <c r="Q48" s="45"/>
      <c r="R48" s="45"/>
      <c r="S48" s="45"/>
      <c r="T48" s="45"/>
      <c r="U48" s="45"/>
      <c r="V48" s="45"/>
      <c r="W48" s="45"/>
    </row>
    <row r="49" ht="32.9" customHeight="1" spans="1:23">
      <c r="A49" s="26" t="s">
        <v>294</v>
      </c>
      <c r="B49" s="155" t="s">
        <v>339</v>
      </c>
      <c r="C49" s="26" t="s">
        <v>338</v>
      </c>
      <c r="D49" s="26" t="s">
        <v>65</v>
      </c>
      <c r="E49" s="26" t="s">
        <v>82</v>
      </c>
      <c r="F49" s="26" t="s">
        <v>265</v>
      </c>
      <c r="G49" s="26" t="s">
        <v>231</v>
      </c>
      <c r="H49" s="26" t="s">
        <v>232</v>
      </c>
      <c r="I49" s="45">
        <v>6100</v>
      </c>
      <c r="J49" s="162">
        <v>6100</v>
      </c>
      <c r="K49" s="45">
        <v>6100</v>
      </c>
      <c r="L49" s="45"/>
      <c r="M49" s="45"/>
      <c r="N49" s="45"/>
      <c r="O49" s="45"/>
      <c r="P49" s="45"/>
      <c r="Q49" s="45"/>
      <c r="R49" s="45"/>
      <c r="S49" s="45"/>
      <c r="T49" s="45"/>
      <c r="U49" s="45"/>
      <c r="V49" s="45"/>
      <c r="W49" s="45"/>
    </row>
    <row r="50" ht="32.9" customHeight="1" spans="1:23">
      <c r="A50" s="26" t="s">
        <v>294</v>
      </c>
      <c r="B50" s="155" t="s">
        <v>339</v>
      </c>
      <c r="C50" s="26" t="s">
        <v>338</v>
      </c>
      <c r="D50" s="26" t="s">
        <v>65</v>
      </c>
      <c r="E50" s="26" t="s">
        <v>82</v>
      </c>
      <c r="F50" s="26" t="s">
        <v>265</v>
      </c>
      <c r="G50" s="26" t="s">
        <v>235</v>
      </c>
      <c r="H50" s="26" t="s">
        <v>236</v>
      </c>
      <c r="I50" s="45">
        <v>76500</v>
      </c>
      <c r="J50" s="162">
        <v>76500</v>
      </c>
      <c r="K50" s="45">
        <v>76500</v>
      </c>
      <c r="L50" s="45"/>
      <c r="M50" s="45"/>
      <c r="N50" s="45"/>
      <c r="O50" s="45"/>
      <c r="P50" s="45"/>
      <c r="Q50" s="45"/>
      <c r="R50" s="45"/>
      <c r="S50" s="45"/>
      <c r="T50" s="45"/>
      <c r="U50" s="45"/>
      <c r="V50" s="45"/>
      <c r="W50" s="45"/>
    </row>
    <row r="51" ht="32.9" customHeight="1" spans="1:23">
      <c r="A51" s="26" t="s">
        <v>294</v>
      </c>
      <c r="B51" s="155" t="s">
        <v>339</v>
      </c>
      <c r="C51" s="26" t="s">
        <v>338</v>
      </c>
      <c r="D51" s="26" t="s">
        <v>65</v>
      </c>
      <c r="E51" s="26" t="s">
        <v>82</v>
      </c>
      <c r="F51" s="26" t="s">
        <v>265</v>
      </c>
      <c r="G51" s="26" t="s">
        <v>241</v>
      </c>
      <c r="H51" s="26" t="s">
        <v>242</v>
      </c>
      <c r="I51" s="45">
        <v>7000</v>
      </c>
      <c r="J51" s="162">
        <v>7000</v>
      </c>
      <c r="K51" s="45">
        <v>7000</v>
      </c>
      <c r="L51" s="45"/>
      <c r="M51" s="45"/>
      <c r="N51" s="45"/>
      <c r="O51" s="45"/>
      <c r="P51" s="45"/>
      <c r="Q51" s="45"/>
      <c r="R51" s="45"/>
      <c r="S51" s="45"/>
      <c r="T51" s="45"/>
      <c r="U51" s="45"/>
      <c r="V51" s="45"/>
      <c r="W51" s="45"/>
    </row>
    <row r="52" ht="32.9" customHeight="1" spans="1:23">
      <c r="A52" s="26" t="s">
        <v>294</v>
      </c>
      <c r="B52" s="155" t="s">
        <v>339</v>
      </c>
      <c r="C52" s="26" t="s">
        <v>338</v>
      </c>
      <c r="D52" s="26" t="s">
        <v>65</v>
      </c>
      <c r="E52" s="26" t="s">
        <v>82</v>
      </c>
      <c r="F52" s="26" t="s">
        <v>265</v>
      </c>
      <c r="G52" s="26" t="s">
        <v>340</v>
      </c>
      <c r="H52" s="26" t="s">
        <v>341</v>
      </c>
      <c r="I52" s="45">
        <v>110400</v>
      </c>
      <c r="J52" s="162">
        <v>110400</v>
      </c>
      <c r="K52" s="45">
        <v>110400</v>
      </c>
      <c r="L52" s="45"/>
      <c r="M52" s="45"/>
      <c r="N52" s="45"/>
      <c r="O52" s="45"/>
      <c r="P52" s="45"/>
      <c r="Q52" s="45"/>
      <c r="R52" s="45"/>
      <c r="S52" s="45"/>
      <c r="T52" s="45"/>
      <c r="U52" s="45"/>
      <c r="V52" s="45"/>
      <c r="W52" s="45"/>
    </row>
    <row r="53" ht="32.9" customHeight="1" spans="1:23">
      <c r="A53" s="26"/>
      <c r="B53" s="26"/>
      <c r="C53" s="26" t="s">
        <v>342</v>
      </c>
      <c r="D53" s="26"/>
      <c r="E53" s="26"/>
      <c r="F53" s="26"/>
      <c r="G53" s="26"/>
      <c r="H53" s="26"/>
      <c r="I53" s="45">
        <v>270000</v>
      </c>
      <c r="J53" s="162">
        <v>270000</v>
      </c>
      <c r="K53" s="45">
        <v>270000</v>
      </c>
      <c r="L53" s="45"/>
      <c r="M53" s="45"/>
      <c r="N53" s="45"/>
      <c r="O53" s="45"/>
      <c r="P53" s="45"/>
      <c r="Q53" s="45"/>
      <c r="R53" s="45"/>
      <c r="S53" s="45"/>
      <c r="T53" s="45"/>
      <c r="U53" s="45"/>
      <c r="V53" s="45"/>
      <c r="W53" s="45"/>
    </row>
    <row r="54" ht="32.9" customHeight="1" spans="1:23">
      <c r="A54" s="26" t="s">
        <v>294</v>
      </c>
      <c r="B54" s="155" t="s">
        <v>343</v>
      </c>
      <c r="C54" s="26" t="s">
        <v>342</v>
      </c>
      <c r="D54" s="26" t="s">
        <v>65</v>
      </c>
      <c r="E54" s="26" t="s">
        <v>92</v>
      </c>
      <c r="F54" s="26" t="s">
        <v>344</v>
      </c>
      <c r="G54" s="26" t="s">
        <v>290</v>
      </c>
      <c r="H54" s="26" t="s">
        <v>78</v>
      </c>
      <c r="I54" s="45">
        <v>270000</v>
      </c>
      <c r="J54" s="162">
        <v>270000</v>
      </c>
      <c r="K54" s="45">
        <v>270000</v>
      </c>
      <c r="L54" s="45"/>
      <c r="M54" s="45"/>
      <c r="N54" s="45"/>
      <c r="O54" s="45"/>
      <c r="P54" s="45"/>
      <c r="Q54" s="45"/>
      <c r="R54" s="45"/>
      <c r="S54" s="45"/>
      <c r="T54" s="45"/>
      <c r="U54" s="45"/>
      <c r="V54" s="45"/>
      <c r="W54" s="45"/>
    </row>
    <row r="55" ht="32.9" customHeight="1" spans="1:23">
      <c r="A55" s="26"/>
      <c r="B55" s="26"/>
      <c r="C55" s="26" t="s">
        <v>345</v>
      </c>
      <c r="D55" s="26"/>
      <c r="E55" s="26"/>
      <c r="F55" s="26"/>
      <c r="G55" s="26"/>
      <c r="H55" s="26"/>
      <c r="I55" s="45">
        <v>3921800</v>
      </c>
      <c r="J55" s="162">
        <v>3921800</v>
      </c>
      <c r="K55" s="45">
        <v>3921800</v>
      </c>
      <c r="L55" s="45"/>
      <c r="M55" s="45"/>
      <c r="N55" s="45"/>
      <c r="O55" s="45"/>
      <c r="P55" s="45"/>
      <c r="Q55" s="45"/>
      <c r="R55" s="45"/>
      <c r="S55" s="45"/>
      <c r="T55" s="45"/>
      <c r="U55" s="45"/>
      <c r="V55" s="45"/>
      <c r="W55" s="45"/>
    </row>
    <row r="56" ht="32.9" customHeight="1" spans="1:23">
      <c r="A56" s="26" t="s">
        <v>294</v>
      </c>
      <c r="B56" s="155" t="s">
        <v>346</v>
      </c>
      <c r="C56" s="26" t="s">
        <v>345</v>
      </c>
      <c r="D56" s="26" t="s">
        <v>65</v>
      </c>
      <c r="E56" s="26" t="s">
        <v>83</v>
      </c>
      <c r="F56" s="26" t="s">
        <v>183</v>
      </c>
      <c r="G56" s="26" t="s">
        <v>231</v>
      </c>
      <c r="H56" s="26" t="s">
        <v>232</v>
      </c>
      <c r="I56" s="45">
        <v>851800</v>
      </c>
      <c r="J56" s="162">
        <v>851800</v>
      </c>
      <c r="K56" s="45">
        <v>851800</v>
      </c>
      <c r="L56" s="45"/>
      <c r="M56" s="45"/>
      <c r="N56" s="45"/>
      <c r="O56" s="45"/>
      <c r="P56" s="45"/>
      <c r="Q56" s="45"/>
      <c r="R56" s="45"/>
      <c r="S56" s="45"/>
      <c r="T56" s="45"/>
      <c r="U56" s="45"/>
      <c r="V56" s="45"/>
      <c r="W56" s="45"/>
    </row>
    <row r="57" ht="32.9" customHeight="1" spans="1:23">
      <c r="A57" s="26" t="s">
        <v>294</v>
      </c>
      <c r="B57" s="155" t="s">
        <v>346</v>
      </c>
      <c r="C57" s="26" t="s">
        <v>345</v>
      </c>
      <c r="D57" s="26" t="s">
        <v>65</v>
      </c>
      <c r="E57" s="26" t="s">
        <v>83</v>
      </c>
      <c r="F57" s="26" t="s">
        <v>183</v>
      </c>
      <c r="G57" s="26" t="s">
        <v>235</v>
      </c>
      <c r="H57" s="26" t="s">
        <v>236</v>
      </c>
      <c r="I57" s="45">
        <v>250000</v>
      </c>
      <c r="J57" s="162">
        <v>250000</v>
      </c>
      <c r="K57" s="45">
        <v>250000</v>
      </c>
      <c r="L57" s="45"/>
      <c r="M57" s="45"/>
      <c r="N57" s="45"/>
      <c r="O57" s="45"/>
      <c r="P57" s="45"/>
      <c r="Q57" s="45"/>
      <c r="R57" s="45"/>
      <c r="S57" s="45"/>
      <c r="T57" s="45"/>
      <c r="U57" s="45"/>
      <c r="V57" s="45"/>
      <c r="W57" s="45"/>
    </row>
    <row r="58" ht="32.9" customHeight="1" spans="1:23">
      <c r="A58" s="26" t="s">
        <v>294</v>
      </c>
      <c r="B58" s="155" t="s">
        <v>346</v>
      </c>
      <c r="C58" s="26" t="s">
        <v>345</v>
      </c>
      <c r="D58" s="26" t="s">
        <v>65</v>
      </c>
      <c r="E58" s="26" t="s">
        <v>83</v>
      </c>
      <c r="F58" s="26" t="s">
        <v>183</v>
      </c>
      <c r="G58" s="26" t="s">
        <v>239</v>
      </c>
      <c r="H58" s="26" t="s">
        <v>240</v>
      </c>
      <c r="I58" s="45">
        <v>20000</v>
      </c>
      <c r="J58" s="162">
        <v>20000</v>
      </c>
      <c r="K58" s="45">
        <v>20000</v>
      </c>
      <c r="L58" s="45"/>
      <c r="M58" s="45"/>
      <c r="N58" s="45"/>
      <c r="O58" s="45"/>
      <c r="P58" s="45"/>
      <c r="Q58" s="45"/>
      <c r="R58" s="45"/>
      <c r="S58" s="45"/>
      <c r="T58" s="45"/>
      <c r="U58" s="45"/>
      <c r="V58" s="45"/>
      <c r="W58" s="45"/>
    </row>
    <row r="59" ht="32.9" customHeight="1" spans="1:23">
      <c r="A59" s="26" t="s">
        <v>294</v>
      </c>
      <c r="B59" s="155" t="s">
        <v>346</v>
      </c>
      <c r="C59" s="26" t="s">
        <v>345</v>
      </c>
      <c r="D59" s="26" t="s">
        <v>65</v>
      </c>
      <c r="E59" s="26" t="s">
        <v>83</v>
      </c>
      <c r="F59" s="26" t="s">
        <v>183</v>
      </c>
      <c r="G59" s="26" t="s">
        <v>241</v>
      </c>
      <c r="H59" s="26" t="s">
        <v>242</v>
      </c>
      <c r="I59" s="45">
        <v>60000</v>
      </c>
      <c r="J59" s="162">
        <v>60000</v>
      </c>
      <c r="K59" s="45">
        <v>60000</v>
      </c>
      <c r="L59" s="45"/>
      <c r="M59" s="45"/>
      <c r="N59" s="45"/>
      <c r="O59" s="45"/>
      <c r="P59" s="45"/>
      <c r="Q59" s="45"/>
      <c r="R59" s="45"/>
      <c r="S59" s="45"/>
      <c r="T59" s="45"/>
      <c r="U59" s="45"/>
      <c r="V59" s="45"/>
      <c r="W59" s="45"/>
    </row>
    <row r="60" ht="32.9" customHeight="1" spans="1:23">
      <c r="A60" s="26" t="s">
        <v>294</v>
      </c>
      <c r="B60" s="155" t="s">
        <v>346</v>
      </c>
      <c r="C60" s="26" t="s">
        <v>345</v>
      </c>
      <c r="D60" s="26" t="s">
        <v>65</v>
      </c>
      <c r="E60" s="26" t="s">
        <v>83</v>
      </c>
      <c r="F60" s="26" t="s">
        <v>183</v>
      </c>
      <c r="G60" s="26" t="s">
        <v>340</v>
      </c>
      <c r="H60" s="26" t="s">
        <v>341</v>
      </c>
      <c r="I60" s="45">
        <v>2400000</v>
      </c>
      <c r="J60" s="162">
        <v>2400000</v>
      </c>
      <c r="K60" s="45">
        <v>2400000</v>
      </c>
      <c r="L60" s="45"/>
      <c r="M60" s="45"/>
      <c r="N60" s="45"/>
      <c r="O60" s="45"/>
      <c r="P60" s="45"/>
      <c r="Q60" s="45"/>
      <c r="R60" s="45"/>
      <c r="S60" s="45"/>
      <c r="T60" s="45"/>
      <c r="U60" s="45"/>
      <c r="V60" s="45"/>
      <c r="W60" s="45"/>
    </row>
    <row r="61" ht="32.9" customHeight="1" spans="1:23">
      <c r="A61" s="26" t="s">
        <v>294</v>
      </c>
      <c r="B61" s="155" t="s">
        <v>346</v>
      </c>
      <c r="C61" s="26" t="s">
        <v>345</v>
      </c>
      <c r="D61" s="26" t="s">
        <v>65</v>
      </c>
      <c r="E61" s="26" t="s">
        <v>92</v>
      </c>
      <c r="F61" s="26" t="s">
        <v>344</v>
      </c>
      <c r="G61" s="26" t="s">
        <v>231</v>
      </c>
      <c r="H61" s="26" t="s">
        <v>232</v>
      </c>
      <c r="I61" s="45">
        <v>160000</v>
      </c>
      <c r="J61" s="162">
        <v>160000</v>
      </c>
      <c r="K61" s="45">
        <v>160000</v>
      </c>
      <c r="L61" s="45"/>
      <c r="M61" s="45"/>
      <c r="N61" s="45"/>
      <c r="O61" s="45"/>
      <c r="P61" s="45"/>
      <c r="Q61" s="45"/>
      <c r="R61" s="45"/>
      <c r="S61" s="45"/>
      <c r="T61" s="45"/>
      <c r="U61" s="45"/>
      <c r="V61" s="45"/>
      <c r="W61" s="45"/>
    </row>
    <row r="62" ht="32.9" customHeight="1" spans="1:23">
      <c r="A62" s="26" t="s">
        <v>294</v>
      </c>
      <c r="B62" s="155" t="s">
        <v>346</v>
      </c>
      <c r="C62" s="26" t="s">
        <v>345</v>
      </c>
      <c r="D62" s="26" t="s">
        <v>65</v>
      </c>
      <c r="E62" s="26" t="s">
        <v>92</v>
      </c>
      <c r="F62" s="26" t="s">
        <v>344</v>
      </c>
      <c r="G62" s="26" t="s">
        <v>237</v>
      </c>
      <c r="H62" s="26" t="s">
        <v>238</v>
      </c>
      <c r="I62" s="45">
        <v>130000</v>
      </c>
      <c r="J62" s="162">
        <v>130000</v>
      </c>
      <c r="K62" s="45">
        <v>130000</v>
      </c>
      <c r="L62" s="45"/>
      <c r="M62" s="45"/>
      <c r="N62" s="45"/>
      <c r="O62" s="45"/>
      <c r="P62" s="45"/>
      <c r="Q62" s="45"/>
      <c r="R62" s="45"/>
      <c r="S62" s="45"/>
      <c r="T62" s="45"/>
      <c r="U62" s="45"/>
      <c r="V62" s="45"/>
      <c r="W62" s="45"/>
    </row>
    <row r="63" ht="32.9" customHeight="1" spans="1:23">
      <c r="A63" s="26" t="s">
        <v>294</v>
      </c>
      <c r="B63" s="155" t="s">
        <v>346</v>
      </c>
      <c r="C63" s="26" t="s">
        <v>345</v>
      </c>
      <c r="D63" s="26" t="s">
        <v>65</v>
      </c>
      <c r="E63" s="26" t="s">
        <v>92</v>
      </c>
      <c r="F63" s="26" t="s">
        <v>344</v>
      </c>
      <c r="G63" s="26" t="s">
        <v>340</v>
      </c>
      <c r="H63" s="26" t="s">
        <v>341</v>
      </c>
      <c r="I63" s="45">
        <v>50000</v>
      </c>
      <c r="J63" s="162">
        <v>50000</v>
      </c>
      <c r="K63" s="45">
        <v>50000</v>
      </c>
      <c r="L63" s="45"/>
      <c r="M63" s="45"/>
      <c r="N63" s="45"/>
      <c r="O63" s="45"/>
      <c r="P63" s="45"/>
      <c r="Q63" s="45"/>
      <c r="R63" s="45"/>
      <c r="S63" s="45"/>
      <c r="T63" s="45"/>
      <c r="U63" s="45"/>
      <c r="V63" s="45"/>
      <c r="W63" s="45"/>
    </row>
    <row r="64" ht="32.9" customHeight="1" spans="1:23">
      <c r="A64" s="26"/>
      <c r="B64" s="26"/>
      <c r="C64" s="26" t="s">
        <v>347</v>
      </c>
      <c r="D64" s="26"/>
      <c r="E64" s="26"/>
      <c r="F64" s="26"/>
      <c r="G64" s="26"/>
      <c r="H64" s="26"/>
      <c r="I64" s="45">
        <v>1300000</v>
      </c>
      <c r="J64" s="162"/>
      <c r="K64" s="45"/>
      <c r="L64" s="45"/>
      <c r="M64" s="45"/>
      <c r="N64" s="45"/>
      <c r="O64" s="45"/>
      <c r="P64" s="45"/>
      <c r="Q64" s="45"/>
      <c r="R64" s="45">
        <v>1300000</v>
      </c>
      <c r="S64" s="45"/>
      <c r="T64" s="45"/>
      <c r="U64" s="45"/>
      <c r="V64" s="45"/>
      <c r="W64" s="45">
        <v>1300000</v>
      </c>
    </row>
    <row r="65" ht="32.9" customHeight="1" spans="1:23">
      <c r="A65" s="26" t="s">
        <v>294</v>
      </c>
      <c r="B65" s="155" t="s">
        <v>348</v>
      </c>
      <c r="C65" s="26" t="s">
        <v>347</v>
      </c>
      <c r="D65" s="26" t="s">
        <v>65</v>
      </c>
      <c r="E65" s="26" t="s">
        <v>83</v>
      </c>
      <c r="F65" s="26" t="s">
        <v>183</v>
      </c>
      <c r="G65" s="26" t="s">
        <v>231</v>
      </c>
      <c r="H65" s="26" t="s">
        <v>232</v>
      </c>
      <c r="I65" s="45">
        <v>460000</v>
      </c>
      <c r="J65" s="162"/>
      <c r="K65" s="45"/>
      <c r="L65" s="45"/>
      <c r="M65" s="45"/>
      <c r="N65" s="45"/>
      <c r="O65" s="45"/>
      <c r="P65" s="45"/>
      <c r="Q65" s="45"/>
      <c r="R65" s="45">
        <v>460000</v>
      </c>
      <c r="S65" s="45"/>
      <c r="T65" s="45"/>
      <c r="U65" s="45"/>
      <c r="V65" s="45"/>
      <c r="W65" s="45">
        <v>460000</v>
      </c>
    </row>
    <row r="66" ht="32.9" customHeight="1" spans="1:23">
      <c r="A66" s="26" t="s">
        <v>294</v>
      </c>
      <c r="B66" s="155" t="s">
        <v>348</v>
      </c>
      <c r="C66" s="26" t="s">
        <v>347</v>
      </c>
      <c r="D66" s="26" t="s">
        <v>65</v>
      </c>
      <c r="E66" s="26" t="s">
        <v>83</v>
      </c>
      <c r="F66" s="26" t="s">
        <v>183</v>
      </c>
      <c r="G66" s="26" t="s">
        <v>340</v>
      </c>
      <c r="H66" s="26" t="s">
        <v>341</v>
      </c>
      <c r="I66" s="45">
        <v>840000</v>
      </c>
      <c r="J66" s="162"/>
      <c r="K66" s="45"/>
      <c r="L66" s="45"/>
      <c r="M66" s="45"/>
      <c r="N66" s="45"/>
      <c r="O66" s="45"/>
      <c r="P66" s="45"/>
      <c r="Q66" s="45"/>
      <c r="R66" s="45">
        <v>840000</v>
      </c>
      <c r="S66" s="45"/>
      <c r="T66" s="45"/>
      <c r="U66" s="45"/>
      <c r="V66" s="45"/>
      <c r="W66" s="45">
        <v>840000</v>
      </c>
    </row>
    <row r="67" ht="32.9" customHeight="1" spans="1:23">
      <c r="A67" s="26"/>
      <c r="B67" s="26"/>
      <c r="C67" s="26" t="s">
        <v>349</v>
      </c>
      <c r="D67" s="26"/>
      <c r="E67" s="26"/>
      <c r="F67" s="26"/>
      <c r="G67" s="26"/>
      <c r="H67" s="26"/>
      <c r="I67" s="45">
        <v>13000</v>
      </c>
      <c r="J67" s="162"/>
      <c r="K67" s="45"/>
      <c r="L67" s="45"/>
      <c r="M67" s="45"/>
      <c r="N67" s="45"/>
      <c r="O67" s="45">
        <v>13000</v>
      </c>
      <c r="P67" s="45"/>
      <c r="Q67" s="45"/>
      <c r="R67" s="45"/>
      <c r="S67" s="45"/>
      <c r="T67" s="45"/>
      <c r="U67" s="45"/>
      <c r="V67" s="45"/>
      <c r="W67" s="45"/>
    </row>
    <row r="68" ht="32.9" customHeight="1" spans="1:23">
      <c r="A68" s="26" t="s">
        <v>294</v>
      </c>
      <c r="B68" s="155" t="s">
        <v>350</v>
      </c>
      <c r="C68" s="26" t="s">
        <v>349</v>
      </c>
      <c r="D68" s="26" t="s">
        <v>65</v>
      </c>
      <c r="E68" s="26" t="s">
        <v>118</v>
      </c>
      <c r="F68" s="26" t="s">
        <v>296</v>
      </c>
      <c r="G68" s="26" t="s">
        <v>266</v>
      </c>
      <c r="H68" s="26" t="s">
        <v>267</v>
      </c>
      <c r="I68" s="45">
        <v>13000</v>
      </c>
      <c r="J68" s="162"/>
      <c r="K68" s="45"/>
      <c r="L68" s="45"/>
      <c r="M68" s="45"/>
      <c r="N68" s="45"/>
      <c r="O68" s="45">
        <v>13000</v>
      </c>
      <c r="P68" s="45"/>
      <c r="Q68" s="45"/>
      <c r="R68" s="45"/>
      <c r="S68" s="45"/>
      <c r="T68" s="45"/>
      <c r="U68" s="45"/>
      <c r="V68" s="45"/>
      <c r="W68" s="45"/>
    </row>
    <row r="69" ht="32.9" customHeight="1" spans="1:23">
      <c r="A69" s="26"/>
      <c r="B69" s="26"/>
      <c r="C69" s="26" t="s">
        <v>351</v>
      </c>
      <c r="D69" s="26"/>
      <c r="E69" s="26"/>
      <c r="F69" s="26"/>
      <c r="G69" s="26"/>
      <c r="H69" s="26"/>
      <c r="I69" s="45">
        <v>2109629</v>
      </c>
      <c r="J69" s="162"/>
      <c r="K69" s="45"/>
      <c r="L69" s="45"/>
      <c r="M69" s="45"/>
      <c r="N69" s="45"/>
      <c r="O69" s="45">
        <v>2109629</v>
      </c>
      <c r="P69" s="45"/>
      <c r="Q69" s="45"/>
      <c r="R69" s="45"/>
      <c r="S69" s="45"/>
      <c r="T69" s="45"/>
      <c r="U69" s="45"/>
      <c r="V69" s="45"/>
      <c r="W69" s="45"/>
    </row>
    <row r="70" ht="32.9" customHeight="1" spans="1:23">
      <c r="A70" s="26" t="s">
        <v>294</v>
      </c>
      <c r="B70" s="155" t="s">
        <v>352</v>
      </c>
      <c r="C70" s="26" t="s">
        <v>351</v>
      </c>
      <c r="D70" s="26" t="s">
        <v>65</v>
      </c>
      <c r="E70" s="26" t="s">
        <v>118</v>
      </c>
      <c r="F70" s="26" t="s">
        <v>296</v>
      </c>
      <c r="G70" s="26" t="s">
        <v>231</v>
      </c>
      <c r="H70" s="26" t="s">
        <v>232</v>
      </c>
      <c r="I70" s="45">
        <v>38428</v>
      </c>
      <c r="J70" s="162"/>
      <c r="K70" s="45"/>
      <c r="L70" s="45"/>
      <c r="M70" s="45"/>
      <c r="N70" s="45"/>
      <c r="O70" s="45">
        <v>38428</v>
      </c>
      <c r="P70" s="45"/>
      <c r="Q70" s="45"/>
      <c r="R70" s="45"/>
      <c r="S70" s="45"/>
      <c r="T70" s="45"/>
      <c r="U70" s="45"/>
      <c r="V70" s="45"/>
      <c r="W70" s="45"/>
    </row>
    <row r="71" ht="32.9" customHeight="1" spans="1:23">
      <c r="A71" s="26" t="s">
        <v>294</v>
      </c>
      <c r="B71" s="155" t="s">
        <v>352</v>
      </c>
      <c r="C71" s="26" t="s">
        <v>351</v>
      </c>
      <c r="D71" s="26" t="s">
        <v>65</v>
      </c>
      <c r="E71" s="26" t="s">
        <v>118</v>
      </c>
      <c r="F71" s="26" t="s">
        <v>296</v>
      </c>
      <c r="G71" s="26" t="s">
        <v>239</v>
      </c>
      <c r="H71" s="26" t="s">
        <v>240</v>
      </c>
      <c r="I71" s="45">
        <v>163852</v>
      </c>
      <c r="J71" s="162"/>
      <c r="K71" s="45"/>
      <c r="L71" s="45"/>
      <c r="M71" s="45"/>
      <c r="N71" s="45"/>
      <c r="O71" s="45">
        <v>163852</v>
      </c>
      <c r="P71" s="45"/>
      <c r="Q71" s="45"/>
      <c r="R71" s="45"/>
      <c r="S71" s="45"/>
      <c r="T71" s="45"/>
      <c r="U71" s="45"/>
      <c r="V71" s="45"/>
      <c r="W71" s="45"/>
    </row>
    <row r="72" ht="32.9" customHeight="1" spans="1:23">
      <c r="A72" s="26" t="s">
        <v>294</v>
      </c>
      <c r="B72" s="155" t="s">
        <v>352</v>
      </c>
      <c r="C72" s="26" t="s">
        <v>351</v>
      </c>
      <c r="D72" s="26" t="s">
        <v>65</v>
      </c>
      <c r="E72" s="26" t="s">
        <v>118</v>
      </c>
      <c r="F72" s="26" t="s">
        <v>296</v>
      </c>
      <c r="G72" s="26" t="s">
        <v>340</v>
      </c>
      <c r="H72" s="26" t="s">
        <v>341</v>
      </c>
      <c r="I72" s="45">
        <v>30280</v>
      </c>
      <c r="J72" s="162"/>
      <c r="K72" s="45"/>
      <c r="L72" s="45"/>
      <c r="M72" s="45"/>
      <c r="N72" s="45"/>
      <c r="O72" s="45">
        <v>30280</v>
      </c>
      <c r="P72" s="45"/>
      <c r="Q72" s="45"/>
      <c r="R72" s="45"/>
      <c r="S72" s="45"/>
      <c r="T72" s="45"/>
      <c r="U72" s="45"/>
      <c r="V72" s="45"/>
      <c r="W72" s="45"/>
    </row>
    <row r="73" ht="32.9" customHeight="1" spans="1:23">
      <c r="A73" s="26" t="s">
        <v>294</v>
      </c>
      <c r="B73" s="155" t="s">
        <v>352</v>
      </c>
      <c r="C73" s="26" t="s">
        <v>351</v>
      </c>
      <c r="D73" s="26" t="s">
        <v>65</v>
      </c>
      <c r="E73" s="26" t="s">
        <v>118</v>
      </c>
      <c r="F73" s="26" t="s">
        <v>296</v>
      </c>
      <c r="G73" s="26" t="s">
        <v>266</v>
      </c>
      <c r="H73" s="26" t="s">
        <v>267</v>
      </c>
      <c r="I73" s="45">
        <v>1877069</v>
      </c>
      <c r="J73" s="162"/>
      <c r="K73" s="45"/>
      <c r="L73" s="45"/>
      <c r="M73" s="45"/>
      <c r="N73" s="45"/>
      <c r="O73" s="45">
        <v>1877069</v>
      </c>
      <c r="P73" s="45"/>
      <c r="Q73" s="45"/>
      <c r="R73" s="45"/>
      <c r="S73" s="45"/>
      <c r="T73" s="45"/>
      <c r="U73" s="45"/>
      <c r="V73" s="45"/>
      <c r="W73" s="45"/>
    </row>
    <row r="74" ht="32.9" customHeight="1" spans="1:23">
      <c r="A74" s="26"/>
      <c r="B74" s="26"/>
      <c r="C74" s="26" t="s">
        <v>353</v>
      </c>
      <c r="D74" s="26"/>
      <c r="E74" s="26"/>
      <c r="F74" s="26"/>
      <c r="G74" s="26"/>
      <c r="H74" s="26"/>
      <c r="I74" s="45">
        <v>152887.14</v>
      </c>
      <c r="J74" s="162"/>
      <c r="K74" s="45"/>
      <c r="L74" s="45"/>
      <c r="M74" s="45"/>
      <c r="N74" s="45"/>
      <c r="O74" s="45">
        <v>152887.14</v>
      </c>
      <c r="P74" s="45"/>
      <c r="Q74" s="45"/>
      <c r="R74" s="45"/>
      <c r="S74" s="45"/>
      <c r="T74" s="45"/>
      <c r="U74" s="45"/>
      <c r="V74" s="45"/>
      <c r="W74" s="45"/>
    </row>
    <row r="75" ht="32.9" customHeight="1" spans="1:23">
      <c r="A75" s="26" t="s">
        <v>294</v>
      </c>
      <c r="B75" s="155" t="s">
        <v>354</v>
      </c>
      <c r="C75" s="26" t="s">
        <v>353</v>
      </c>
      <c r="D75" s="26" t="s">
        <v>65</v>
      </c>
      <c r="E75" s="26" t="s">
        <v>118</v>
      </c>
      <c r="F75" s="26" t="s">
        <v>296</v>
      </c>
      <c r="G75" s="26" t="s">
        <v>266</v>
      </c>
      <c r="H75" s="26" t="s">
        <v>267</v>
      </c>
      <c r="I75" s="45">
        <v>152887.14</v>
      </c>
      <c r="J75" s="162"/>
      <c r="K75" s="45"/>
      <c r="L75" s="45"/>
      <c r="M75" s="45"/>
      <c r="N75" s="45"/>
      <c r="O75" s="45">
        <v>152887.14</v>
      </c>
      <c r="P75" s="45"/>
      <c r="Q75" s="45"/>
      <c r="R75" s="45"/>
      <c r="S75" s="45"/>
      <c r="T75" s="45"/>
      <c r="U75" s="45"/>
      <c r="V75" s="45"/>
      <c r="W75" s="45"/>
    </row>
    <row r="76" ht="32.9" customHeight="1" spans="1:23">
      <c r="A76" s="26"/>
      <c r="B76" s="26"/>
      <c r="C76" s="26" t="s">
        <v>355</v>
      </c>
      <c r="D76" s="26"/>
      <c r="E76" s="26"/>
      <c r="F76" s="26"/>
      <c r="G76" s="26"/>
      <c r="H76" s="26"/>
      <c r="I76" s="45">
        <v>63900</v>
      </c>
      <c r="J76" s="162"/>
      <c r="K76" s="45"/>
      <c r="L76" s="45"/>
      <c r="M76" s="45"/>
      <c r="N76" s="45"/>
      <c r="O76" s="45">
        <v>63900</v>
      </c>
      <c r="P76" s="45"/>
      <c r="Q76" s="45"/>
      <c r="R76" s="45"/>
      <c r="S76" s="45"/>
      <c r="T76" s="45"/>
      <c r="U76" s="45"/>
      <c r="V76" s="45"/>
      <c r="W76" s="45"/>
    </row>
    <row r="77" ht="32.9" customHeight="1" spans="1:23">
      <c r="A77" s="26" t="s">
        <v>294</v>
      </c>
      <c r="B77" s="155" t="s">
        <v>356</v>
      </c>
      <c r="C77" s="26" t="s">
        <v>355</v>
      </c>
      <c r="D77" s="26" t="s">
        <v>65</v>
      </c>
      <c r="E77" s="26" t="s">
        <v>118</v>
      </c>
      <c r="F77" s="26" t="s">
        <v>296</v>
      </c>
      <c r="G77" s="26" t="s">
        <v>231</v>
      </c>
      <c r="H77" s="26" t="s">
        <v>232</v>
      </c>
      <c r="I77" s="45">
        <v>60000</v>
      </c>
      <c r="J77" s="162"/>
      <c r="K77" s="45"/>
      <c r="L77" s="45"/>
      <c r="M77" s="45"/>
      <c r="N77" s="45"/>
      <c r="O77" s="45">
        <v>60000</v>
      </c>
      <c r="P77" s="45"/>
      <c r="Q77" s="45"/>
      <c r="R77" s="45"/>
      <c r="S77" s="45"/>
      <c r="T77" s="45"/>
      <c r="U77" s="45"/>
      <c r="V77" s="45"/>
      <c r="W77" s="45"/>
    </row>
    <row r="78" ht="32.9" customHeight="1" spans="1:23">
      <c r="A78" s="26" t="s">
        <v>294</v>
      </c>
      <c r="B78" s="155" t="s">
        <v>356</v>
      </c>
      <c r="C78" s="26" t="s">
        <v>355</v>
      </c>
      <c r="D78" s="26" t="s">
        <v>65</v>
      </c>
      <c r="E78" s="26" t="s">
        <v>118</v>
      </c>
      <c r="F78" s="26" t="s">
        <v>296</v>
      </c>
      <c r="G78" s="26" t="s">
        <v>241</v>
      </c>
      <c r="H78" s="26" t="s">
        <v>242</v>
      </c>
      <c r="I78" s="45">
        <v>800</v>
      </c>
      <c r="J78" s="162"/>
      <c r="K78" s="45"/>
      <c r="L78" s="45"/>
      <c r="M78" s="45"/>
      <c r="N78" s="45"/>
      <c r="O78" s="45">
        <v>800</v>
      </c>
      <c r="P78" s="45"/>
      <c r="Q78" s="45"/>
      <c r="R78" s="45"/>
      <c r="S78" s="45"/>
      <c r="T78" s="45"/>
      <c r="U78" s="45"/>
      <c r="V78" s="45"/>
      <c r="W78" s="45"/>
    </row>
    <row r="79" ht="32.9" customHeight="1" spans="1:23">
      <c r="A79" s="26" t="s">
        <v>294</v>
      </c>
      <c r="B79" s="155" t="s">
        <v>356</v>
      </c>
      <c r="C79" s="26" t="s">
        <v>355</v>
      </c>
      <c r="D79" s="26" t="s">
        <v>65</v>
      </c>
      <c r="E79" s="26" t="s">
        <v>118</v>
      </c>
      <c r="F79" s="26" t="s">
        <v>296</v>
      </c>
      <c r="G79" s="26" t="s">
        <v>266</v>
      </c>
      <c r="H79" s="26" t="s">
        <v>267</v>
      </c>
      <c r="I79" s="45">
        <v>3100</v>
      </c>
      <c r="J79" s="162"/>
      <c r="K79" s="45"/>
      <c r="L79" s="45"/>
      <c r="M79" s="45"/>
      <c r="N79" s="45"/>
      <c r="O79" s="45">
        <v>3100</v>
      </c>
      <c r="P79" s="45"/>
      <c r="Q79" s="45"/>
      <c r="R79" s="45"/>
      <c r="S79" s="45"/>
      <c r="T79" s="45"/>
      <c r="U79" s="45"/>
      <c r="V79" s="45"/>
      <c r="W79" s="45"/>
    </row>
    <row r="80" ht="32.9" customHeight="1" spans="1:23">
      <c r="A80" s="26"/>
      <c r="B80" s="26"/>
      <c r="C80" s="26" t="s">
        <v>357</v>
      </c>
      <c r="D80" s="26"/>
      <c r="E80" s="26"/>
      <c r="F80" s="26"/>
      <c r="G80" s="26"/>
      <c r="H80" s="26"/>
      <c r="I80" s="45">
        <v>1200</v>
      </c>
      <c r="J80" s="162"/>
      <c r="K80" s="45"/>
      <c r="L80" s="45"/>
      <c r="M80" s="45"/>
      <c r="N80" s="45"/>
      <c r="O80" s="45">
        <v>1200</v>
      </c>
      <c r="P80" s="45"/>
      <c r="Q80" s="45"/>
      <c r="R80" s="45"/>
      <c r="S80" s="45"/>
      <c r="T80" s="45"/>
      <c r="U80" s="45"/>
      <c r="V80" s="45"/>
      <c r="W80" s="45"/>
    </row>
    <row r="81" ht="32.9" customHeight="1" spans="1:23">
      <c r="A81" s="26" t="s">
        <v>294</v>
      </c>
      <c r="B81" s="155" t="s">
        <v>358</v>
      </c>
      <c r="C81" s="26" t="s">
        <v>357</v>
      </c>
      <c r="D81" s="26" t="s">
        <v>65</v>
      </c>
      <c r="E81" s="26" t="s">
        <v>118</v>
      </c>
      <c r="F81" s="26" t="s">
        <v>296</v>
      </c>
      <c r="G81" s="26" t="s">
        <v>302</v>
      </c>
      <c r="H81" s="26" t="s">
        <v>303</v>
      </c>
      <c r="I81" s="45">
        <v>1200</v>
      </c>
      <c r="J81" s="162"/>
      <c r="K81" s="45"/>
      <c r="L81" s="45"/>
      <c r="M81" s="45"/>
      <c r="N81" s="45"/>
      <c r="O81" s="45">
        <v>1200</v>
      </c>
      <c r="P81" s="45"/>
      <c r="Q81" s="45"/>
      <c r="R81" s="45"/>
      <c r="S81" s="45"/>
      <c r="T81" s="45"/>
      <c r="U81" s="45"/>
      <c r="V81" s="45"/>
      <c r="W81" s="45"/>
    </row>
    <row r="82" ht="32.9" customHeight="1" spans="1:23">
      <c r="A82" s="26"/>
      <c r="B82" s="26"/>
      <c r="C82" s="26" t="s">
        <v>359</v>
      </c>
      <c r="D82" s="26"/>
      <c r="E82" s="26"/>
      <c r="F82" s="26"/>
      <c r="G82" s="26"/>
      <c r="H82" s="26"/>
      <c r="I82" s="45">
        <v>36200</v>
      </c>
      <c r="J82" s="162"/>
      <c r="K82" s="45"/>
      <c r="L82" s="45"/>
      <c r="M82" s="45"/>
      <c r="N82" s="45"/>
      <c r="O82" s="45">
        <v>36200</v>
      </c>
      <c r="P82" s="45"/>
      <c r="Q82" s="45"/>
      <c r="R82" s="45"/>
      <c r="S82" s="45"/>
      <c r="T82" s="45"/>
      <c r="U82" s="45"/>
      <c r="V82" s="45"/>
      <c r="W82" s="45"/>
    </row>
    <row r="83" ht="32.9" customHeight="1" spans="1:23">
      <c r="A83" s="26" t="s">
        <v>294</v>
      </c>
      <c r="B83" s="155" t="s">
        <v>360</v>
      </c>
      <c r="C83" s="26" t="s">
        <v>359</v>
      </c>
      <c r="D83" s="26" t="s">
        <v>65</v>
      </c>
      <c r="E83" s="26" t="s">
        <v>118</v>
      </c>
      <c r="F83" s="26" t="s">
        <v>296</v>
      </c>
      <c r="G83" s="26" t="s">
        <v>231</v>
      </c>
      <c r="H83" s="26" t="s">
        <v>232</v>
      </c>
      <c r="I83" s="45">
        <v>36200</v>
      </c>
      <c r="J83" s="162"/>
      <c r="K83" s="45"/>
      <c r="L83" s="45"/>
      <c r="M83" s="45"/>
      <c r="N83" s="45"/>
      <c r="O83" s="45">
        <v>36200</v>
      </c>
      <c r="P83" s="45"/>
      <c r="Q83" s="45"/>
      <c r="R83" s="45"/>
      <c r="S83" s="45"/>
      <c r="T83" s="45"/>
      <c r="U83" s="45"/>
      <c r="V83" s="45"/>
      <c r="W83" s="45"/>
    </row>
    <row r="84" ht="32.9" customHeight="1" spans="1:23">
      <c r="A84" s="26"/>
      <c r="B84" s="26"/>
      <c r="C84" s="26" t="s">
        <v>361</v>
      </c>
      <c r="D84" s="26"/>
      <c r="E84" s="26"/>
      <c r="F84" s="26"/>
      <c r="G84" s="26"/>
      <c r="H84" s="26"/>
      <c r="I84" s="45">
        <v>1350000</v>
      </c>
      <c r="J84" s="162"/>
      <c r="K84" s="45"/>
      <c r="L84" s="45">
        <v>1350000</v>
      </c>
      <c r="M84" s="45"/>
      <c r="N84" s="45"/>
      <c r="O84" s="45"/>
      <c r="P84" s="45"/>
      <c r="Q84" s="45"/>
      <c r="R84" s="45"/>
      <c r="S84" s="45"/>
      <c r="T84" s="45"/>
      <c r="U84" s="45"/>
      <c r="V84" s="45"/>
      <c r="W84" s="45"/>
    </row>
    <row r="85" ht="32.9" customHeight="1" spans="1:23">
      <c r="A85" s="26" t="s">
        <v>294</v>
      </c>
      <c r="B85" s="155" t="s">
        <v>362</v>
      </c>
      <c r="C85" s="26" t="s">
        <v>361</v>
      </c>
      <c r="D85" s="26" t="s">
        <v>65</v>
      </c>
      <c r="E85" s="26" t="s">
        <v>118</v>
      </c>
      <c r="F85" s="26" t="s">
        <v>296</v>
      </c>
      <c r="G85" s="26" t="s">
        <v>290</v>
      </c>
      <c r="H85" s="26" t="s">
        <v>78</v>
      </c>
      <c r="I85" s="45">
        <v>1350000</v>
      </c>
      <c r="J85" s="162"/>
      <c r="K85" s="45"/>
      <c r="L85" s="45">
        <v>1350000</v>
      </c>
      <c r="M85" s="45"/>
      <c r="N85" s="45"/>
      <c r="O85" s="45"/>
      <c r="P85" s="45"/>
      <c r="Q85" s="45"/>
      <c r="R85" s="45"/>
      <c r="S85" s="45"/>
      <c r="T85" s="45"/>
      <c r="U85" s="45"/>
      <c r="V85" s="45"/>
      <c r="W85" s="45"/>
    </row>
    <row r="86" ht="32.9" customHeight="1" spans="1:23">
      <c r="A86" s="26"/>
      <c r="B86" s="26"/>
      <c r="C86" s="26" t="s">
        <v>363</v>
      </c>
      <c r="D86" s="26"/>
      <c r="E86" s="26"/>
      <c r="F86" s="26"/>
      <c r="G86" s="26"/>
      <c r="H86" s="26"/>
      <c r="I86" s="45">
        <v>34416</v>
      </c>
      <c r="J86" s="162">
        <v>34416</v>
      </c>
      <c r="K86" s="45">
        <v>34416</v>
      </c>
      <c r="L86" s="45"/>
      <c r="M86" s="45"/>
      <c r="N86" s="45"/>
      <c r="O86" s="45"/>
      <c r="P86" s="45"/>
      <c r="Q86" s="45"/>
      <c r="R86" s="45"/>
      <c r="S86" s="45"/>
      <c r="T86" s="45"/>
      <c r="U86" s="45"/>
      <c r="V86" s="45"/>
      <c r="W86" s="45"/>
    </row>
    <row r="87" ht="32.9" customHeight="1" spans="1:23">
      <c r="A87" s="26" t="s">
        <v>287</v>
      </c>
      <c r="B87" s="155" t="s">
        <v>364</v>
      </c>
      <c r="C87" s="26" t="s">
        <v>363</v>
      </c>
      <c r="D87" s="26" t="s">
        <v>65</v>
      </c>
      <c r="E87" s="26" t="s">
        <v>105</v>
      </c>
      <c r="F87" s="26" t="s">
        <v>365</v>
      </c>
      <c r="G87" s="26" t="s">
        <v>211</v>
      </c>
      <c r="H87" s="26" t="s">
        <v>212</v>
      </c>
      <c r="I87" s="45">
        <v>34416</v>
      </c>
      <c r="J87" s="162">
        <v>34416</v>
      </c>
      <c r="K87" s="45">
        <v>34416</v>
      </c>
      <c r="L87" s="45"/>
      <c r="M87" s="45"/>
      <c r="N87" s="45"/>
      <c r="O87" s="45"/>
      <c r="P87" s="45"/>
      <c r="Q87" s="45"/>
      <c r="R87" s="45"/>
      <c r="S87" s="45"/>
      <c r="T87" s="45"/>
      <c r="U87" s="45"/>
      <c r="V87" s="45"/>
      <c r="W87" s="45"/>
    </row>
    <row r="88" ht="32.9" customHeight="1" spans="1:23">
      <c r="A88" s="26"/>
      <c r="B88" s="26"/>
      <c r="C88" s="26" t="s">
        <v>366</v>
      </c>
      <c r="D88" s="26"/>
      <c r="E88" s="26"/>
      <c r="F88" s="26"/>
      <c r="G88" s="26"/>
      <c r="H88" s="26"/>
      <c r="I88" s="45">
        <v>800000</v>
      </c>
      <c r="J88" s="162"/>
      <c r="K88" s="45"/>
      <c r="L88" s="45"/>
      <c r="M88" s="45"/>
      <c r="N88" s="45"/>
      <c r="O88" s="45"/>
      <c r="P88" s="45"/>
      <c r="Q88" s="45"/>
      <c r="R88" s="45">
        <v>800000</v>
      </c>
      <c r="S88" s="45"/>
      <c r="T88" s="45"/>
      <c r="U88" s="45"/>
      <c r="V88" s="45"/>
      <c r="W88" s="45">
        <v>800000</v>
      </c>
    </row>
    <row r="89" ht="32.9" customHeight="1" spans="1:23">
      <c r="A89" s="26" t="s">
        <v>294</v>
      </c>
      <c r="B89" s="155" t="s">
        <v>367</v>
      </c>
      <c r="C89" s="26" t="s">
        <v>366</v>
      </c>
      <c r="D89" s="26" t="s">
        <v>65</v>
      </c>
      <c r="E89" s="26" t="s">
        <v>82</v>
      </c>
      <c r="F89" s="26" t="s">
        <v>265</v>
      </c>
      <c r="G89" s="26" t="s">
        <v>231</v>
      </c>
      <c r="H89" s="26" t="s">
        <v>232</v>
      </c>
      <c r="I89" s="45">
        <v>800000</v>
      </c>
      <c r="J89" s="162"/>
      <c r="K89" s="45"/>
      <c r="L89" s="45"/>
      <c r="M89" s="45"/>
      <c r="N89" s="45"/>
      <c r="O89" s="45"/>
      <c r="P89" s="45"/>
      <c r="Q89" s="45"/>
      <c r="R89" s="45">
        <v>800000</v>
      </c>
      <c r="S89" s="45"/>
      <c r="T89" s="45"/>
      <c r="U89" s="45"/>
      <c r="V89" s="45"/>
      <c r="W89" s="45">
        <v>800000</v>
      </c>
    </row>
    <row r="90" ht="32.9" customHeight="1" spans="1:23">
      <c r="A90" s="26"/>
      <c r="B90" s="26"/>
      <c r="C90" s="26" t="s">
        <v>368</v>
      </c>
      <c r="D90" s="26"/>
      <c r="E90" s="26"/>
      <c r="F90" s="26"/>
      <c r="G90" s="26"/>
      <c r="H90" s="26"/>
      <c r="I90" s="45">
        <v>182338.8</v>
      </c>
      <c r="J90" s="162">
        <v>100000</v>
      </c>
      <c r="K90" s="45">
        <v>100000</v>
      </c>
      <c r="L90" s="45"/>
      <c r="M90" s="45"/>
      <c r="N90" s="45">
        <v>82338.8</v>
      </c>
      <c r="O90" s="45"/>
      <c r="P90" s="45"/>
      <c r="Q90" s="45"/>
      <c r="R90" s="45"/>
      <c r="S90" s="45"/>
      <c r="T90" s="45"/>
      <c r="U90" s="45"/>
      <c r="V90" s="45"/>
      <c r="W90" s="45"/>
    </row>
    <row r="91" ht="32.9" customHeight="1" spans="1:23">
      <c r="A91" s="26" t="s">
        <v>287</v>
      </c>
      <c r="B91" s="155" t="s">
        <v>369</v>
      </c>
      <c r="C91" s="26" t="s">
        <v>368</v>
      </c>
      <c r="D91" s="26" t="s">
        <v>65</v>
      </c>
      <c r="E91" s="26" t="s">
        <v>82</v>
      </c>
      <c r="F91" s="26" t="s">
        <v>265</v>
      </c>
      <c r="G91" s="26" t="s">
        <v>231</v>
      </c>
      <c r="H91" s="26" t="s">
        <v>232</v>
      </c>
      <c r="I91" s="45">
        <v>50862.8</v>
      </c>
      <c r="J91" s="162">
        <v>45300</v>
      </c>
      <c r="K91" s="45">
        <v>45300</v>
      </c>
      <c r="L91" s="45"/>
      <c r="M91" s="45"/>
      <c r="N91" s="45">
        <v>5562.8</v>
      </c>
      <c r="O91" s="45"/>
      <c r="P91" s="45"/>
      <c r="Q91" s="45"/>
      <c r="R91" s="45"/>
      <c r="S91" s="45"/>
      <c r="T91" s="45"/>
      <c r="U91" s="45"/>
      <c r="V91" s="45"/>
      <c r="W91" s="45"/>
    </row>
    <row r="92" ht="32.9" customHeight="1" spans="1:23">
      <c r="A92" s="26" t="s">
        <v>287</v>
      </c>
      <c r="B92" s="155" t="s">
        <v>369</v>
      </c>
      <c r="C92" s="26" t="s">
        <v>368</v>
      </c>
      <c r="D92" s="26" t="s">
        <v>65</v>
      </c>
      <c r="E92" s="26" t="s">
        <v>82</v>
      </c>
      <c r="F92" s="26" t="s">
        <v>265</v>
      </c>
      <c r="G92" s="26" t="s">
        <v>239</v>
      </c>
      <c r="H92" s="26" t="s">
        <v>240</v>
      </c>
      <c r="I92" s="45">
        <v>54560</v>
      </c>
      <c r="J92" s="162"/>
      <c r="K92" s="45"/>
      <c r="L92" s="45"/>
      <c r="M92" s="45"/>
      <c r="N92" s="45">
        <v>54560</v>
      </c>
      <c r="O92" s="45"/>
      <c r="P92" s="45"/>
      <c r="Q92" s="45"/>
      <c r="R92" s="45"/>
      <c r="S92" s="45"/>
      <c r="T92" s="45"/>
      <c r="U92" s="45"/>
      <c r="V92" s="45"/>
      <c r="W92" s="45"/>
    </row>
    <row r="93" ht="32.9" customHeight="1" spans="1:23">
      <c r="A93" s="26" t="s">
        <v>287</v>
      </c>
      <c r="B93" s="155" t="s">
        <v>369</v>
      </c>
      <c r="C93" s="26" t="s">
        <v>368</v>
      </c>
      <c r="D93" s="26" t="s">
        <v>65</v>
      </c>
      <c r="E93" s="26" t="s">
        <v>82</v>
      </c>
      <c r="F93" s="26" t="s">
        <v>265</v>
      </c>
      <c r="G93" s="26" t="s">
        <v>241</v>
      </c>
      <c r="H93" s="26" t="s">
        <v>242</v>
      </c>
      <c r="I93" s="45">
        <v>36766</v>
      </c>
      <c r="J93" s="162">
        <v>16000</v>
      </c>
      <c r="K93" s="45">
        <v>16000</v>
      </c>
      <c r="L93" s="45"/>
      <c r="M93" s="45"/>
      <c r="N93" s="45">
        <v>20766</v>
      </c>
      <c r="O93" s="45"/>
      <c r="P93" s="45"/>
      <c r="Q93" s="45"/>
      <c r="R93" s="45"/>
      <c r="S93" s="45"/>
      <c r="T93" s="45"/>
      <c r="U93" s="45"/>
      <c r="V93" s="45"/>
      <c r="W93" s="45"/>
    </row>
    <row r="94" ht="32.9" customHeight="1" spans="1:23">
      <c r="A94" s="26" t="s">
        <v>287</v>
      </c>
      <c r="B94" s="155" t="s">
        <v>369</v>
      </c>
      <c r="C94" s="26" t="s">
        <v>368</v>
      </c>
      <c r="D94" s="26" t="s">
        <v>65</v>
      </c>
      <c r="E94" s="26" t="s">
        <v>82</v>
      </c>
      <c r="F94" s="26" t="s">
        <v>265</v>
      </c>
      <c r="G94" s="26" t="s">
        <v>340</v>
      </c>
      <c r="H94" s="26" t="s">
        <v>341</v>
      </c>
      <c r="I94" s="45">
        <v>40150</v>
      </c>
      <c r="J94" s="162">
        <v>38700</v>
      </c>
      <c r="K94" s="45">
        <v>38700</v>
      </c>
      <c r="L94" s="45"/>
      <c r="M94" s="45"/>
      <c r="N94" s="45">
        <v>1450</v>
      </c>
      <c r="O94" s="45"/>
      <c r="P94" s="45"/>
      <c r="Q94" s="45"/>
      <c r="R94" s="45"/>
      <c r="S94" s="45"/>
      <c r="T94" s="45"/>
      <c r="U94" s="45"/>
      <c r="V94" s="45"/>
      <c r="W94" s="45"/>
    </row>
    <row r="95" ht="32.9" customHeight="1" spans="1:23">
      <c r="A95" s="26"/>
      <c r="B95" s="26"/>
      <c r="C95" s="26" t="s">
        <v>370</v>
      </c>
      <c r="D95" s="26"/>
      <c r="E95" s="26"/>
      <c r="F95" s="26"/>
      <c r="G95" s="26"/>
      <c r="H95" s="26"/>
      <c r="I95" s="45">
        <v>39357.44</v>
      </c>
      <c r="J95" s="162"/>
      <c r="K95" s="45"/>
      <c r="L95" s="45"/>
      <c r="M95" s="45"/>
      <c r="N95" s="45"/>
      <c r="O95" s="45">
        <v>39357.44</v>
      </c>
      <c r="P95" s="45"/>
      <c r="Q95" s="45"/>
      <c r="R95" s="45"/>
      <c r="S95" s="45"/>
      <c r="T95" s="45"/>
      <c r="U95" s="45"/>
      <c r="V95" s="45"/>
      <c r="W95" s="45"/>
    </row>
    <row r="96" ht="32.9" customHeight="1" spans="1:23">
      <c r="A96" s="26" t="s">
        <v>294</v>
      </c>
      <c r="B96" s="155" t="s">
        <v>371</v>
      </c>
      <c r="C96" s="26" t="s">
        <v>370</v>
      </c>
      <c r="D96" s="26" t="s">
        <v>65</v>
      </c>
      <c r="E96" s="26" t="s">
        <v>118</v>
      </c>
      <c r="F96" s="26" t="s">
        <v>296</v>
      </c>
      <c r="G96" s="26" t="s">
        <v>231</v>
      </c>
      <c r="H96" s="26" t="s">
        <v>232</v>
      </c>
      <c r="I96" s="45">
        <v>17200</v>
      </c>
      <c r="J96" s="162"/>
      <c r="K96" s="45"/>
      <c r="L96" s="45"/>
      <c r="M96" s="45"/>
      <c r="N96" s="45"/>
      <c r="O96" s="45">
        <v>17200</v>
      </c>
      <c r="P96" s="45"/>
      <c r="Q96" s="45"/>
      <c r="R96" s="45"/>
      <c r="S96" s="45"/>
      <c r="T96" s="45"/>
      <c r="U96" s="45"/>
      <c r="V96" s="45"/>
      <c r="W96" s="45"/>
    </row>
    <row r="97" ht="32.9" customHeight="1" spans="1:23">
      <c r="A97" s="26" t="s">
        <v>294</v>
      </c>
      <c r="B97" s="155" t="s">
        <v>371</v>
      </c>
      <c r="C97" s="26" t="s">
        <v>370</v>
      </c>
      <c r="D97" s="26" t="s">
        <v>65</v>
      </c>
      <c r="E97" s="26" t="s">
        <v>118</v>
      </c>
      <c r="F97" s="26" t="s">
        <v>296</v>
      </c>
      <c r="G97" s="26" t="s">
        <v>340</v>
      </c>
      <c r="H97" s="26" t="s">
        <v>341</v>
      </c>
      <c r="I97" s="45">
        <v>22157.44</v>
      </c>
      <c r="J97" s="162"/>
      <c r="K97" s="45"/>
      <c r="L97" s="45"/>
      <c r="M97" s="45"/>
      <c r="N97" s="45"/>
      <c r="O97" s="45">
        <v>22157.44</v>
      </c>
      <c r="P97" s="45"/>
      <c r="Q97" s="45"/>
      <c r="R97" s="45"/>
      <c r="S97" s="45"/>
      <c r="T97" s="45"/>
      <c r="U97" s="45"/>
      <c r="V97" s="45"/>
      <c r="W97" s="45"/>
    </row>
    <row r="98" ht="32.9" customHeight="1" spans="1:23">
      <c r="A98" s="26"/>
      <c r="B98" s="26"/>
      <c r="C98" s="26" t="s">
        <v>372</v>
      </c>
      <c r="D98" s="26"/>
      <c r="E98" s="26"/>
      <c r="F98" s="26"/>
      <c r="G98" s="26"/>
      <c r="H98" s="26"/>
      <c r="I98" s="45">
        <v>7000</v>
      </c>
      <c r="J98" s="162"/>
      <c r="K98" s="45"/>
      <c r="L98" s="45"/>
      <c r="M98" s="45"/>
      <c r="N98" s="45"/>
      <c r="O98" s="45">
        <v>7000</v>
      </c>
      <c r="P98" s="45"/>
      <c r="Q98" s="45"/>
      <c r="R98" s="45"/>
      <c r="S98" s="45"/>
      <c r="T98" s="45"/>
      <c r="U98" s="45"/>
      <c r="V98" s="45"/>
      <c r="W98" s="45"/>
    </row>
    <row r="99" ht="32.9" customHeight="1" spans="1:23">
      <c r="A99" s="26" t="s">
        <v>294</v>
      </c>
      <c r="B99" s="155" t="s">
        <v>373</v>
      </c>
      <c r="C99" s="26" t="s">
        <v>372</v>
      </c>
      <c r="D99" s="26" t="s">
        <v>65</v>
      </c>
      <c r="E99" s="26" t="s">
        <v>118</v>
      </c>
      <c r="F99" s="26" t="s">
        <v>296</v>
      </c>
      <c r="G99" s="26" t="s">
        <v>302</v>
      </c>
      <c r="H99" s="26" t="s">
        <v>303</v>
      </c>
      <c r="I99" s="45">
        <v>7000</v>
      </c>
      <c r="J99" s="162"/>
      <c r="K99" s="45"/>
      <c r="L99" s="45"/>
      <c r="M99" s="45"/>
      <c r="N99" s="45"/>
      <c r="O99" s="45">
        <v>7000</v>
      </c>
      <c r="P99" s="45"/>
      <c r="Q99" s="45"/>
      <c r="R99" s="45"/>
      <c r="S99" s="45"/>
      <c r="T99" s="45"/>
      <c r="U99" s="45"/>
      <c r="V99" s="45"/>
      <c r="W99" s="45"/>
    </row>
    <row r="100" ht="32.9" customHeight="1" spans="1:23">
      <c r="A100" s="26"/>
      <c r="B100" s="26"/>
      <c r="C100" s="26" t="s">
        <v>374</v>
      </c>
      <c r="D100" s="26"/>
      <c r="E100" s="26"/>
      <c r="F100" s="26"/>
      <c r="G100" s="26"/>
      <c r="H100" s="26"/>
      <c r="I100" s="45">
        <v>53000</v>
      </c>
      <c r="J100" s="162"/>
      <c r="K100" s="45"/>
      <c r="L100" s="45"/>
      <c r="M100" s="45"/>
      <c r="N100" s="45"/>
      <c r="O100" s="45">
        <v>53000</v>
      </c>
      <c r="P100" s="45"/>
      <c r="Q100" s="45"/>
      <c r="R100" s="45"/>
      <c r="S100" s="45"/>
      <c r="T100" s="45"/>
      <c r="U100" s="45"/>
      <c r="V100" s="45"/>
      <c r="W100" s="45"/>
    </row>
    <row r="101" ht="32.9" customHeight="1" spans="1:23">
      <c r="A101" s="26" t="s">
        <v>294</v>
      </c>
      <c r="B101" s="155" t="s">
        <v>375</v>
      </c>
      <c r="C101" s="26" t="s">
        <v>374</v>
      </c>
      <c r="D101" s="26" t="s">
        <v>65</v>
      </c>
      <c r="E101" s="26" t="s">
        <v>118</v>
      </c>
      <c r="F101" s="26" t="s">
        <v>296</v>
      </c>
      <c r="G101" s="26" t="s">
        <v>302</v>
      </c>
      <c r="H101" s="26" t="s">
        <v>303</v>
      </c>
      <c r="I101" s="45">
        <v>53000</v>
      </c>
      <c r="J101" s="162"/>
      <c r="K101" s="45"/>
      <c r="L101" s="45"/>
      <c r="M101" s="45"/>
      <c r="N101" s="45"/>
      <c r="O101" s="45">
        <v>53000</v>
      </c>
      <c r="P101" s="45"/>
      <c r="Q101" s="45"/>
      <c r="R101" s="45"/>
      <c r="S101" s="45"/>
      <c r="T101" s="45"/>
      <c r="U101" s="45"/>
      <c r="V101" s="45"/>
      <c r="W101" s="45"/>
    </row>
    <row r="102" ht="32.9" customHeight="1" spans="1:23">
      <c r="A102" s="26"/>
      <c r="B102" s="26"/>
      <c r="C102" s="26" t="s">
        <v>376</v>
      </c>
      <c r="D102" s="26"/>
      <c r="E102" s="26"/>
      <c r="F102" s="26"/>
      <c r="G102" s="26"/>
      <c r="H102" s="26"/>
      <c r="I102" s="45">
        <v>800000</v>
      </c>
      <c r="J102" s="162"/>
      <c r="K102" s="45"/>
      <c r="L102" s="45"/>
      <c r="M102" s="45"/>
      <c r="N102" s="45"/>
      <c r="O102" s="45"/>
      <c r="P102" s="45"/>
      <c r="Q102" s="45"/>
      <c r="R102" s="45">
        <v>800000</v>
      </c>
      <c r="S102" s="45"/>
      <c r="T102" s="45"/>
      <c r="U102" s="45"/>
      <c r="V102" s="45"/>
      <c r="W102" s="45">
        <v>800000</v>
      </c>
    </row>
    <row r="103" ht="32.9" customHeight="1" spans="1:23">
      <c r="A103" s="26" t="s">
        <v>294</v>
      </c>
      <c r="B103" s="155" t="s">
        <v>377</v>
      </c>
      <c r="C103" s="26" t="s">
        <v>376</v>
      </c>
      <c r="D103" s="26" t="s">
        <v>65</v>
      </c>
      <c r="E103" s="26" t="s">
        <v>83</v>
      </c>
      <c r="F103" s="26" t="s">
        <v>183</v>
      </c>
      <c r="G103" s="26" t="s">
        <v>231</v>
      </c>
      <c r="H103" s="26" t="s">
        <v>232</v>
      </c>
      <c r="I103" s="45">
        <v>38400</v>
      </c>
      <c r="J103" s="162"/>
      <c r="K103" s="45"/>
      <c r="L103" s="45"/>
      <c r="M103" s="45"/>
      <c r="N103" s="45"/>
      <c r="O103" s="45"/>
      <c r="P103" s="45"/>
      <c r="Q103" s="45"/>
      <c r="R103" s="45">
        <v>38400</v>
      </c>
      <c r="S103" s="45"/>
      <c r="T103" s="45"/>
      <c r="U103" s="45"/>
      <c r="V103" s="45"/>
      <c r="W103" s="45">
        <v>38400</v>
      </c>
    </row>
    <row r="104" ht="32.9" customHeight="1" spans="1:23">
      <c r="A104" s="26" t="s">
        <v>294</v>
      </c>
      <c r="B104" s="155" t="s">
        <v>377</v>
      </c>
      <c r="C104" s="26" t="s">
        <v>376</v>
      </c>
      <c r="D104" s="26" t="s">
        <v>65</v>
      </c>
      <c r="E104" s="26" t="s">
        <v>83</v>
      </c>
      <c r="F104" s="26" t="s">
        <v>183</v>
      </c>
      <c r="G104" s="26" t="s">
        <v>340</v>
      </c>
      <c r="H104" s="26" t="s">
        <v>341</v>
      </c>
      <c r="I104" s="45">
        <v>761600</v>
      </c>
      <c r="J104" s="162"/>
      <c r="K104" s="45"/>
      <c r="L104" s="45"/>
      <c r="M104" s="45"/>
      <c r="N104" s="45"/>
      <c r="O104" s="45"/>
      <c r="P104" s="45"/>
      <c r="Q104" s="45"/>
      <c r="R104" s="45">
        <v>761600</v>
      </c>
      <c r="S104" s="45"/>
      <c r="T104" s="45"/>
      <c r="U104" s="45"/>
      <c r="V104" s="45"/>
      <c r="W104" s="45">
        <v>761600</v>
      </c>
    </row>
    <row r="105" ht="32.9" customHeight="1" spans="1:23">
      <c r="A105" s="26"/>
      <c r="B105" s="26"/>
      <c r="C105" s="26" t="s">
        <v>378</v>
      </c>
      <c r="D105" s="26"/>
      <c r="E105" s="26"/>
      <c r="F105" s="26"/>
      <c r="G105" s="26"/>
      <c r="H105" s="26"/>
      <c r="I105" s="45">
        <v>4406000</v>
      </c>
      <c r="J105" s="162"/>
      <c r="K105" s="45"/>
      <c r="L105" s="45">
        <v>4406000</v>
      </c>
      <c r="M105" s="45"/>
      <c r="N105" s="45"/>
      <c r="O105" s="45"/>
      <c r="P105" s="45"/>
      <c r="Q105" s="45"/>
      <c r="R105" s="45"/>
      <c r="S105" s="45"/>
      <c r="T105" s="45"/>
      <c r="U105" s="45"/>
      <c r="V105" s="45"/>
      <c r="W105" s="45"/>
    </row>
    <row r="106" ht="32.9" customHeight="1" spans="1:23">
      <c r="A106" s="26" t="s">
        <v>294</v>
      </c>
      <c r="B106" s="155" t="s">
        <v>379</v>
      </c>
      <c r="C106" s="26" t="s">
        <v>378</v>
      </c>
      <c r="D106" s="26" t="s">
        <v>65</v>
      </c>
      <c r="E106" s="26" t="s">
        <v>118</v>
      </c>
      <c r="F106" s="26" t="s">
        <v>296</v>
      </c>
      <c r="G106" s="26" t="s">
        <v>290</v>
      </c>
      <c r="H106" s="26" t="s">
        <v>78</v>
      </c>
      <c r="I106" s="45">
        <v>4406000</v>
      </c>
      <c r="J106" s="162"/>
      <c r="K106" s="45"/>
      <c r="L106" s="45">
        <v>4406000</v>
      </c>
      <c r="M106" s="45"/>
      <c r="N106" s="45"/>
      <c r="O106" s="45"/>
      <c r="P106" s="45"/>
      <c r="Q106" s="45"/>
      <c r="R106" s="45"/>
      <c r="S106" s="45"/>
      <c r="T106" s="45"/>
      <c r="U106" s="45"/>
      <c r="V106" s="45"/>
      <c r="W106" s="45"/>
    </row>
    <row r="107" ht="32.9" customHeight="1" spans="1:23">
      <c r="A107" s="26"/>
      <c r="B107" s="26"/>
      <c r="C107" s="26" t="s">
        <v>380</v>
      </c>
      <c r="D107" s="26"/>
      <c r="E107" s="26"/>
      <c r="F107" s="26"/>
      <c r="G107" s="26"/>
      <c r="H107" s="26"/>
      <c r="I107" s="45">
        <v>959000</v>
      </c>
      <c r="J107" s="162"/>
      <c r="K107" s="45"/>
      <c r="L107" s="45"/>
      <c r="M107" s="45"/>
      <c r="N107" s="45">
        <v>959000</v>
      </c>
      <c r="O107" s="45"/>
      <c r="P107" s="45"/>
      <c r="Q107" s="45"/>
      <c r="R107" s="45"/>
      <c r="S107" s="45"/>
      <c r="T107" s="45"/>
      <c r="U107" s="45"/>
      <c r="V107" s="45"/>
      <c r="W107" s="45"/>
    </row>
    <row r="108" ht="32.9" customHeight="1" spans="1:23">
      <c r="A108" s="26" t="s">
        <v>294</v>
      </c>
      <c r="B108" s="155" t="s">
        <v>381</v>
      </c>
      <c r="C108" s="26" t="s">
        <v>380</v>
      </c>
      <c r="D108" s="26" t="s">
        <v>65</v>
      </c>
      <c r="E108" s="26" t="s">
        <v>83</v>
      </c>
      <c r="F108" s="26" t="s">
        <v>183</v>
      </c>
      <c r="G108" s="26" t="s">
        <v>241</v>
      </c>
      <c r="H108" s="26" t="s">
        <v>242</v>
      </c>
      <c r="I108" s="45">
        <v>959000</v>
      </c>
      <c r="J108" s="162"/>
      <c r="K108" s="45"/>
      <c r="L108" s="45"/>
      <c r="M108" s="45"/>
      <c r="N108" s="45">
        <v>959000</v>
      </c>
      <c r="O108" s="45"/>
      <c r="P108" s="45"/>
      <c r="Q108" s="45"/>
      <c r="R108" s="45"/>
      <c r="S108" s="45"/>
      <c r="T108" s="45"/>
      <c r="U108" s="45"/>
      <c r="V108" s="45"/>
      <c r="W108" s="45"/>
    </row>
    <row r="109" ht="32.9" customHeight="1" spans="1:23">
      <c r="A109" s="26"/>
      <c r="B109" s="26"/>
      <c r="C109" s="26" t="s">
        <v>382</v>
      </c>
      <c r="D109" s="26"/>
      <c r="E109" s="26"/>
      <c r="F109" s="26"/>
      <c r="G109" s="26"/>
      <c r="H109" s="26"/>
      <c r="I109" s="45">
        <v>2760</v>
      </c>
      <c r="J109" s="162"/>
      <c r="K109" s="45"/>
      <c r="L109" s="45"/>
      <c r="M109" s="45"/>
      <c r="N109" s="45"/>
      <c r="O109" s="45">
        <v>2760</v>
      </c>
      <c r="P109" s="45"/>
      <c r="Q109" s="45"/>
      <c r="R109" s="45"/>
      <c r="S109" s="45"/>
      <c r="T109" s="45"/>
      <c r="U109" s="45"/>
      <c r="V109" s="45"/>
      <c r="W109" s="45"/>
    </row>
    <row r="110" ht="32.9" customHeight="1" spans="1:23">
      <c r="A110" s="26" t="s">
        <v>294</v>
      </c>
      <c r="B110" s="155" t="s">
        <v>383</v>
      </c>
      <c r="C110" s="26" t="s">
        <v>382</v>
      </c>
      <c r="D110" s="26" t="s">
        <v>65</v>
      </c>
      <c r="E110" s="26" t="s">
        <v>118</v>
      </c>
      <c r="F110" s="26" t="s">
        <v>296</v>
      </c>
      <c r="G110" s="26" t="s">
        <v>266</v>
      </c>
      <c r="H110" s="26" t="s">
        <v>267</v>
      </c>
      <c r="I110" s="45">
        <v>2760</v>
      </c>
      <c r="J110" s="162"/>
      <c r="K110" s="45"/>
      <c r="L110" s="45"/>
      <c r="M110" s="45"/>
      <c r="N110" s="45"/>
      <c r="O110" s="45">
        <v>2760</v>
      </c>
      <c r="P110" s="45"/>
      <c r="Q110" s="45"/>
      <c r="R110" s="45"/>
      <c r="S110" s="45"/>
      <c r="T110" s="45"/>
      <c r="U110" s="45"/>
      <c r="V110" s="45"/>
      <c r="W110" s="45"/>
    </row>
    <row r="111" ht="32.9" customHeight="1" spans="1:23">
      <c r="A111" s="26"/>
      <c r="B111" s="26"/>
      <c r="C111" s="26" t="s">
        <v>384</v>
      </c>
      <c r="D111" s="26"/>
      <c r="E111" s="26"/>
      <c r="F111" s="26"/>
      <c r="G111" s="26"/>
      <c r="H111" s="26"/>
      <c r="I111" s="45">
        <v>4465.62</v>
      </c>
      <c r="J111" s="162"/>
      <c r="K111" s="45"/>
      <c r="L111" s="45"/>
      <c r="M111" s="45"/>
      <c r="N111" s="45">
        <v>4465.62</v>
      </c>
      <c r="O111" s="45"/>
      <c r="P111" s="45"/>
      <c r="Q111" s="45"/>
      <c r="R111" s="45"/>
      <c r="S111" s="45"/>
      <c r="T111" s="45"/>
      <c r="U111" s="45"/>
      <c r="V111" s="45"/>
      <c r="W111" s="45"/>
    </row>
    <row r="112" ht="32.9" customHeight="1" spans="1:23">
      <c r="A112" s="26" t="s">
        <v>294</v>
      </c>
      <c r="B112" s="155" t="s">
        <v>385</v>
      </c>
      <c r="C112" s="26" t="s">
        <v>384</v>
      </c>
      <c r="D112" s="26" t="s">
        <v>65</v>
      </c>
      <c r="E112" s="26" t="s">
        <v>82</v>
      </c>
      <c r="F112" s="26" t="s">
        <v>265</v>
      </c>
      <c r="G112" s="26" t="s">
        <v>241</v>
      </c>
      <c r="H112" s="26" t="s">
        <v>242</v>
      </c>
      <c r="I112" s="45">
        <v>4465.62</v>
      </c>
      <c r="J112" s="162"/>
      <c r="K112" s="45"/>
      <c r="L112" s="45"/>
      <c r="M112" s="45"/>
      <c r="N112" s="45">
        <v>4465.62</v>
      </c>
      <c r="O112" s="45"/>
      <c r="P112" s="45"/>
      <c r="Q112" s="45"/>
      <c r="R112" s="45"/>
      <c r="S112" s="45"/>
      <c r="T112" s="45"/>
      <c r="U112" s="45"/>
      <c r="V112" s="45"/>
      <c r="W112" s="45"/>
    </row>
    <row r="113" ht="32.9" customHeight="1" spans="1:23">
      <c r="A113" s="26"/>
      <c r="B113" s="26"/>
      <c r="C113" s="26" t="s">
        <v>386</v>
      </c>
      <c r="D113" s="26"/>
      <c r="E113" s="26"/>
      <c r="F113" s="26"/>
      <c r="G113" s="26"/>
      <c r="H113" s="26"/>
      <c r="I113" s="45">
        <v>2820</v>
      </c>
      <c r="J113" s="162"/>
      <c r="K113" s="45"/>
      <c r="L113" s="45"/>
      <c r="M113" s="45"/>
      <c r="N113" s="45"/>
      <c r="O113" s="45">
        <v>2820</v>
      </c>
      <c r="P113" s="45"/>
      <c r="Q113" s="45"/>
      <c r="R113" s="45"/>
      <c r="S113" s="45"/>
      <c r="T113" s="45"/>
      <c r="U113" s="45"/>
      <c r="V113" s="45"/>
      <c r="W113" s="45"/>
    </row>
    <row r="114" ht="32.9" customHeight="1" spans="1:23">
      <c r="A114" s="26" t="s">
        <v>294</v>
      </c>
      <c r="B114" s="155" t="s">
        <v>387</v>
      </c>
      <c r="C114" s="26" t="s">
        <v>386</v>
      </c>
      <c r="D114" s="26" t="s">
        <v>65</v>
      </c>
      <c r="E114" s="26" t="s">
        <v>118</v>
      </c>
      <c r="F114" s="26" t="s">
        <v>296</v>
      </c>
      <c r="G114" s="26" t="s">
        <v>302</v>
      </c>
      <c r="H114" s="26" t="s">
        <v>303</v>
      </c>
      <c r="I114" s="45">
        <v>2820</v>
      </c>
      <c r="J114" s="162"/>
      <c r="K114" s="45"/>
      <c r="L114" s="45"/>
      <c r="M114" s="45"/>
      <c r="N114" s="45"/>
      <c r="O114" s="45">
        <v>2820</v>
      </c>
      <c r="P114" s="45"/>
      <c r="Q114" s="45"/>
      <c r="R114" s="45"/>
      <c r="S114" s="45"/>
      <c r="T114" s="45"/>
      <c r="U114" s="45"/>
      <c r="V114" s="45"/>
      <c r="W114" s="45"/>
    </row>
    <row r="115" ht="32.9" customHeight="1" spans="1:23">
      <c r="A115" s="26"/>
      <c r="B115" s="26"/>
      <c r="C115" s="26" t="s">
        <v>388</v>
      </c>
      <c r="D115" s="26"/>
      <c r="E115" s="26"/>
      <c r="F115" s="26"/>
      <c r="G115" s="26"/>
      <c r="H115" s="26"/>
      <c r="I115" s="45">
        <v>4800900</v>
      </c>
      <c r="J115" s="162">
        <v>4800900</v>
      </c>
      <c r="K115" s="45">
        <v>4800900</v>
      </c>
      <c r="L115" s="45"/>
      <c r="M115" s="45"/>
      <c r="N115" s="45"/>
      <c r="O115" s="45"/>
      <c r="P115" s="45"/>
      <c r="Q115" s="45"/>
      <c r="R115" s="45"/>
      <c r="S115" s="45"/>
      <c r="T115" s="45"/>
      <c r="U115" s="45"/>
      <c r="V115" s="45"/>
      <c r="W115" s="45"/>
    </row>
    <row r="116" ht="32.9" customHeight="1" spans="1:23">
      <c r="A116" s="26" t="s">
        <v>294</v>
      </c>
      <c r="B116" s="155" t="s">
        <v>389</v>
      </c>
      <c r="C116" s="26" t="s">
        <v>388</v>
      </c>
      <c r="D116" s="26" t="s">
        <v>65</v>
      </c>
      <c r="E116" s="26" t="s">
        <v>123</v>
      </c>
      <c r="F116" s="26" t="s">
        <v>390</v>
      </c>
      <c r="G116" s="26" t="s">
        <v>290</v>
      </c>
      <c r="H116" s="26" t="s">
        <v>78</v>
      </c>
      <c r="I116" s="45">
        <v>4800900</v>
      </c>
      <c r="J116" s="162">
        <v>4800900</v>
      </c>
      <c r="K116" s="45">
        <v>4800900</v>
      </c>
      <c r="L116" s="45"/>
      <c r="M116" s="45"/>
      <c r="N116" s="45"/>
      <c r="O116" s="45"/>
      <c r="P116" s="45"/>
      <c r="Q116" s="45"/>
      <c r="R116" s="45"/>
      <c r="S116" s="45"/>
      <c r="T116" s="45"/>
      <c r="U116" s="45"/>
      <c r="V116" s="45"/>
      <c r="W116" s="45"/>
    </row>
    <row r="117" ht="32.9" customHeight="1" spans="1:23">
      <c r="A117" s="26"/>
      <c r="B117" s="26"/>
      <c r="C117" s="26" t="s">
        <v>391</v>
      </c>
      <c r="D117" s="26"/>
      <c r="E117" s="26"/>
      <c r="F117" s="26"/>
      <c r="G117" s="26"/>
      <c r="H117" s="26"/>
      <c r="I117" s="45">
        <v>300000</v>
      </c>
      <c r="J117" s="162"/>
      <c r="K117" s="45"/>
      <c r="L117" s="45"/>
      <c r="M117" s="45"/>
      <c r="N117" s="45"/>
      <c r="O117" s="45">
        <v>300000</v>
      </c>
      <c r="P117" s="45"/>
      <c r="Q117" s="45"/>
      <c r="R117" s="45"/>
      <c r="S117" s="45"/>
      <c r="T117" s="45"/>
      <c r="U117" s="45"/>
      <c r="V117" s="45"/>
      <c r="W117" s="45"/>
    </row>
    <row r="118" ht="32.9" customHeight="1" spans="1:23">
      <c r="A118" s="26" t="s">
        <v>294</v>
      </c>
      <c r="B118" s="155" t="s">
        <v>392</v>
      </c>
      <c r="C118" s="26" t="s">
        <v>391</v>
      </c>
      <c r="D118" s="26" t="s">
        <v>65</v>
      </c>
      <c r="E118" s="26" t="s">
        <v>118</v>
      </c>
      <c r="F118" s="26" t="s">
        <v>296</v>
      </c>
      <c r="G118" s="26" t="s">
        <v>266</v>
      </c>
      <c r="H118" s="26" t="s">
        <v>267</v>
      </c>
      <c r="I118" s="45">
        <v>300000</v>
      </c>
      <c r="J118" s="162"/>
      <c r="K118" s="45"/>
      <c r="L118" s="45"/>
      <c r="M118" s="45"/>
      <c r="N118" s="45"/>
      <c r="O118" s="45">
        <v>300000</v>
      </c>
      <c r="P118" s="45"/>
      <c r="Q118" s="45"/>
      <c r="R118" s="45"/>
      <c r="S118" s="45"/>
      <c r="T118" s="45"/>
      <c r="U118" s="45"/>
      <c r="V118" s="45"/>
      <c r="W118" s="45"/>
    </row>
    <row r="119" ht="32.9" customHeight="1" spans="1:23">
      <c r="A119" s="26"/>
      <c r="B119" s="26"/>
      <c r="C119" s="26" t="s">
        <v>393</v>
      </c>
      <c r="D119" s="26"/>
      <c r="E119" s="26"/>
      <c r="F119" s="26"/>
      <c r="G119" s="26"/>
      <c r="H119" s="26"/>
      <c r="I119" s="45">
        <v>12040</v>
      </c>
      <c r="J119" s="162"/>
      <c r="K119" s="45"/>
      <c r="L119" s="45"/>
      <c r="M119" s="45"/>
      <c r="N119" s="45"/>
      <c r="O119" s="45">
        <v>12040</v>
      </c>
      <c r="P119" s="45"/>
      <c r="Q119" s="45"/>
      <c r="R119" s="45"/>
      <c r="S119" s="45"/>
      <c r="T119" s="45"/>
      <c r="U119" s="45"/>
      <c r="V119" s="45"/>
      <c r="W119" s="45"/>
    </row>
    <row r="120" ht="32.9" customHeight="1" spans="1:23">
      <c r="A120" s="26" t="s">
        <v>294</v>
      </c>
      <c r="B120" s="155" t="s">
        <v>394</v>
      </c>
      <c r="C120" s="26" t="s">
        <v>393</v>
      </c>
      <c r="D120" s="26" t="s">
        <v>65</v>
      </c>
      <c r="E120" s="26" t="s">
        <v>118</v>
      </c>
      <c r="F120" s="26" t="s">
        <v>296</v>
      </c>
      <c r="G120" s="26" t="s">
        <v>395</v>
      </c>
      <c r="H120" s="26" t="s">
        <v>396</v>
      </c>
      <c r="I120" s="45">
        <v>12040</v>
      </c>
      <c r="J120" s="162"/>
      <c r="K120" s="45"/>
      <c r="L120" s="45"/>
      <c r="M120" s="45"/>
      <c r="N120" s="45"/>
      <c r="O120" s="45">
        <v>12040</v>
      </c>
      <c r="P120" s="45"/>
      <c r="Q120" s="45"/>
      <c r="R120" s="45"/>
      <c r="S120" s="45"/>
      <c r="T120" s="45"/>
      <c r="U120" s="45"/>
      <c r="V120" s="45"/>
      <c r="W120" s="45"/>
    </row>
    <row r="121" ht="32.9" customHeight="1" spans="1:23">
      <c r="A121" s="26"/>
      <c r="B121" s="26"/>
      <c r="C121" s="26" t="s">
        <v>397</v>
      </c>
      <c r="D121" s="26"/>
      <c r="E121" s="26"/>
      <c r="F121" s="26"/>
      <c r="G121" s="26"/>
      <c r="H121" s="26"/>
      <c r="I121" s="45">
        <v>91795</v>
      </c>
      <c r="J121" s="162"/>
      <c r="K121" s="45"/>
      <c r="L121" s="45"/>
      <c r="M121" s="45"/>
      <c r="N121" s="45"/>
      <c r="O121" s="45">
        <v>91795</v>
      </c>
      <c r="P121" s="45"/>
      <c r="Q121" s="45"/>
      <c r="R121" s="45"/>
      <c r="S121" s="45"/>
      <c r="T121" s="45"/>
      <c r="U121" s="45"/>
      <c r="V121" s="45"/>
      <c r="W121" s="45"/>
    </row>
    <row r="122" ht="32.9" customHeight="1" spans="1:23">
      <c r="A122" s="26" t="s">
        <v>294</v>
      </c>
      <c r="B122" s="155" t="s">
        <v>398</v>
      </c>
      <c r="C122" s="26" t="s">
        <v>397</v>
      </c>
      <c r="D122" s="26" t="s">
        <v>65</v>
      </c>
      <c r="E122" s="26" t="s">
        <v>118</v>
      </c>
      <c r="F122" s="26" t="s">
        <v>296</v>
      </c>
      <c r="G122" s="26" t="s">
        <v>266</v>
      </c>
      <c r="H122" s="26" t="s">
        <v>267</v>
      </c>
      <c r="I122" s="45">
        <v>91795</v>
      </c>
      <c r="J122" s="162"/>
      <c r="K122" s="45"/>
      <c r="L122" s="45"/>
      <c r="M122" s="45"/>
      <c r="N122" s="45"/>
      <c r="O122" s="45">
        <v>91795</v>
      </c>
      <c r="P122" s="45"/>
      <c r="Q122" s="45"/>
      <c r="R122" s="45"/>
      <c r="S122" s="45"/>
      <c r="T122" s="45"/>
      <c r="U122" s="45"/>
      <c r="V122" s="45"/>
      <c r="W122" s="45"/>
    </row>
    <row r="123" ht="32.9" customHeight="1" spans="1:23">
      <c r="A123" s="26"/>
      <c r="B123" s="26"/>
      <c r="C123" s="26" t="s">
        <v>399</v>
      </c>
      <c r="D123" s="26"/>
      <c r="E123" s="26"/>
      <c r="F123" s="26"/>
      <c r="G123" s="26"/>
      <c r="H123" s="26"/>
      <c r="I123" s="45">
        <v>1050</v>
      </c>
      <c r="J123" s="162"/>
      <c r="K123" s="45"/>
      <c r="L123" s="45"/>
      <c r="M123" s="45"/>
      <c r="N123" s="45"/>
      <c r="O123" s="45">
        <v>1050</v>
      </c>
      <c r="P123" s="45"/>
      <c r="Q123" s="45"/>
      <c r="R123" s="45"/>
      <c r="S123" s="45"/>
      <c r="T123" s="45"/>
      <c r="U123" s="45"/>
      <c r="V123" s="45"/>
      <c r="W123" s="45"/>
    </row>
    <row r="124" ht="32.9" customHeight="1" spans="1:23">
      <c r="A124" s="26" t="s">
        <v>294</v>
      </c>
      <c r="B124" s="155" t="s">
        <v>400</v>
      </c>
      <c r="C124" s="26" t="s">
        <v>399</v>
      </c>
      <c r="D124" s="26" t="s">
        <v>65</v>
      </c>
      <c r="E124" s="26" t="s">
        <v>118</v>
      </c>
      <c r="F124" s="26" t="s">
        <v>296</v>
      </c>
      <c r="G124" s="26" t="s">
        <v>241</v>
      </c>
      <c r="H124" s="26" t="s">
        <v>242</v>
      </c>
      <c r="I124" s="45">
        <v>1050</v>
      </c>
      <c r="J124" s="162"/>
      <c r="K124" s="45"/>
      <c r="L124" s="45"/>
      <c r="M124" s="45"/>
      <c r="N124" s="45"/>
      <c r="O124" s="45">
        <v>1050</v>
      </c>
      <c r="P124" s="45"/>
      <c r="Q124" s="45"/>
      <c r="R124" s="45"/>
      <c r="S124" s="45"/>
      <c r="T124" s="45"/>
      <c r="U124" s="45"/>
      <c r="V124" s="45"/>
      <c r="W124" s="45"/>
    </row>
    <row r="125" ht="32.9" customHeight="1" spans="1:23">
      <c r="A125" s="26"/>
      <c r="B125" s="26"/>
      <c r="C125" s="26" t="s">
        <v>401</v>
      </c>
      <c r="D125" s="26"/>
      <c r="E125" s="26"/>
      <c r="F125" s="26"/>
      <c r="G125" s="26"/>
      <c r="H125" s="26"/>
      <c r="I125" s="45">
        <v>50000</v>
      </c>
      <c r="J125" s="162"/>
      <c r="K125" s="45"/>
      <c r="L125" s="45"/>
      <c r="M125" s="45"/>
      <c r="N125" s="45"/>
      <c r="O125" s="45">
        <v>50000</v>
      </c>
      <c r="P125" s="45"/>
      <c r="Q125" s="45"/>
      <c r="R125" s="45"/>
      <c r="S125" s="45"/>
      <c r="T125" s="45"/>
      <c r="U125" s="45"/>
      <c r="V125" s="45"/>
      <c r="W125" s="45"/>
    </row>
    <row r="126" ht="32.9" customHeight="1" spans="1:23">
      <c r="A126" s="26" t="s">
        <v>294</v>
      </c>
      <c r="B126" s="155" t="s">
        <v>402</v>
      </c>
      <c r="C126" s="26" t="s">
        <v>401</v>
      </c>
      <c r="D126" s="26" t="s">
        <v>65</v>
      </c>
      <c r="E126" s="26" t="s">
        <v>118</v>
      </c>
      <c r="F126" s="26" t="s">
        <v>296</v>
      </c>
      <c r="G126" s="26" t="s">
        <v>266</v>
      </c>
      <c r="H126" s="26" t="s">
        <v>267</v>
      </c>
      <c r="I126" s="45">
        <v>50000</v>
      </c>
      <c r="J126" s="162"/>
      <c r="K126" s="45"/>
      <c r="L126" s="45"/>
      <c r="M126" s="45"/>
      <c r="N126" s="45"/>
      <c r="O126" s="45">
        <v>50000</v>
      </c>
      <c r="P126" s="45"/>
      <c r="Q126" s="45"/>
      <c r="R126" s="45"/>
      <c r="S126" s="45"/>
      <c r="T126" s="45"/>
      <c r="U126" s="45"/>
      <c r="V126" s="45"/>
      <c r="W126" s="45"/>
    </row>
    <row r="127" ht="32.9" customHeight="1" spans="1:23">
      <c r="A127" s="26"/>
      <c r="B127" s="26"/>
      <c r="C127" s="26" t="s">
        <v>403</v>
      </c>
      <c r="D127" s="26"/>
      <c r="E127" s="26"/>
      <c r="F127" s="26"/>
      <c r="G127" s="26"/>
      <c r="H127" s="26"/>
      <c r="I127" s="45">
        <v>100000</v>
      </c>
      <c r="J127" s="162"/>
      <c r="K127" s="45"/>
      <c r="L127" s="45"/>
      <c r="M127" s="45"/>
      <c r="N127" s="45"/>
      <c r="O127" s="45">
        <v>100000</v>
      </c>
      <c r="P127" s="45"/>
      <c r="Q127" s="45"/>
      <c r="R127" s="45"/>
      <c r="S127" s="45"/>
      <c r="T127" s="45"/>
      <c r="U127" s="45"/>
      <c r="V127" s="45"/>
      <c r="W127" s="45"/>
    </row>
    <row r="128" ht="32.9" customHeight="1" spans="1:23">
      <c r="A128" s="26" t="s">
        <v>294</v>
      </c>
      <c r="B128" s="155" t="s">
        <v>404</v>
      </c>
      <c r="C128" s="26" t="s">
        <v>403</v>
      </c>
      <c r="D128" s="26" t="s">
        <v>65</v>
      </c>
      <c r="E128" s="26" t="s">
        <v>118</v>
      </c>
      <c r="F128" s="26" t="s">
        <v>296</v>
      </c>
      <c r="G128" s="26" t="s">
        <v>266</v>
      </c>
      <c r="H128" s="26" t="s">
        <v>267</v>
      </c>
      <c r="I128" s="45">
        <v>100000</v>
      </c>
      <c r="J128" s="162"/>
      <c r="K128" s="45"/>
      <c r="L128" s="45"/>
      <c r="M128" s="45"/>
      <c r="N128" s="45"/>
      <c r="O128" s="45">
        <v>100000</v>
      </c>
      <c r="P128" s="45"/>
      <c r="Q128" s="45"/>
      <c r="R128" s="45"/>
      <c r="S128" s="45"/>
      <c r="T128" s="45"/>
      <c r="U128" s="45"/>
      <c r="V128" s="45"/>
      <c r="W128" s="45"/>
    </row>
    <row r="129" ht="32.9" customHeight="1" spans="1:23">
      <c r="A129" s="26"/>
      <c r="B129" s="26"/>
      <c r="C129" s="26" t="s">
        <v>405</v>
      </c>
      <c r="D129" s="26"/>
      <c r="E129" s="26"/>
      <c r="F129" s="26"/>
      <c r="G129" s="26"/>
      <c r="H129" s="26"/>
      <c r="I129" s="45">
        <v>954697</v>
      </c>
      <c r="J129" s="162"/>
      <c r="K129" s="45"/>
      <c r="L129" s="45"/>
      <c r="M129" s="45"/>
      <c r="N129" s="45"/>
      <c r="O129" s="45">
        <v>954697</v>
      </c>
      <c r="P129" s="45"/>
      <c r="Q129" s="45"/>
      <c r="R129" s="45"/>
      <c r="S129" s="45"/>
      <c r="T129" s="45"/>
      <c r="U129" s="45"/>
      <c r="V129" s="45"/>
      <c r="W129" s="45"/>
    </row>
    <row r="130" ht="32.9" customHeight="1" spans="1:23">
      <c r="A130" s="26" t="s">
        <v>294</v>
      </c>
      <c r="B130" s="155" t="s">
        <v>406</v>
      </c>
      <c r="C130" s="26" t="s">
        <v>405</v>
      </c>
      <c r="D130" s="26" t="s">
        <v>65</v>
      </c>
      <c r="E130" s="26" t="s">
        <v>118</v>
      </c>
      <c r="F130" s="26" t="s">
        <v>296</v>
      </c>
      <c r="G130" s="26" t="s">
        <v>266</v>
      </c>
      <c r="H130" s="26" t="s">
        <v>267</v>
      </c>
      <c r="I130" s="45">
        <v>954697</v>
      </c>
      <c r="J130" s="162"/>
      <c r="K130" s="45"/>
      <c r="L130" s="45"/>
      <c r="M130" s="45"/>
      <c r="N130" s="45"/>
      <c r="O130" s="45">
        <v>954697</v>
      </c>
      <c r="P130" s="45"/>
      <c r="Q130" s="45"/>
      <c r="R130" s="45"/>
      <c r="S130" s="45"/>
      <c r="T130" s="45"/>
      <c r="U130" s="45"/>
      <c r="V130" s="45"/>
      <c r="W130" s="45"/>
    </row>
    <row r="131" ht="32.9" customHeight="1" spans="1:23">
      <c r="A131" s="26"/>
      <c r="B131" s="26"/>
      <c r="C131" s="26" t="s">
        <v>407</v>
      </c>
      <c r="D131" s="26"/>
      <c r="E131" s="26"/>
      <c r="F131" s="26"/>
      <c r="G131" s="26"/>
      <c r="H131" s="26"/>
      <c r="I131" s="45">
        <v>9076</v>
      </c>
      <c r="J131" s="162"/>
      <c r="K131" s="45"/>
      <c r="L131" s="45"/>
      <c r="M131" s="45"/>
      <c r="N131" s="45"/>
      <c r="O131" s="45">
        <v>9076</v>
      </c>
      <c r="P131" s="45"/>
      <c r="Q131" s="45"/>
      <c r="R131" s="45"/>
      <c r="S131" s="45"/>
      <c r="T131" s="45"/>
      <c r="U131" s="45"/>
      <c r="V131" s="45"/>
      <c r="W131" s="45"/>
    </row>
    <row r="132" ht="32.9" customHeight="1" spans="1:23">
      <c r="A132" s="26" t="s">
        <v>294</v>
      </c>
      <c r="B132" s="155" t="s">
        <v>408</v>
      </c>
      <c r="C132" s="26" t="s">
        <v>407</v>
      </c>
      <c r="D132" s="26" t="s">
        <v>65</v>
      </c>
      <c r="E132" s="26" t="s">
        <v>118</v>
      </c>
      <c r="F132" s="26" t="s">
        <v>296</v>
      </c>
      <c r="G132" s="26" t="s">
        <v>266</v>
      </c>
      <c r="H132" s="26" t="s">
        <v>267</v>
      </c>
      <c r="I132" s="45">
        <v>9076</v>
      </c>
      <c r="J132" s="162"/>
      <c r="K132" s="45"/>
      <c r="L132" s="45"/>
      <c r="M132" s="45"/>
      <c r="N132" s="45"/>
      <c r="O132" s="45">
        <v>9076</v>
      </c>
      <c r="P132" s="45"/>
      <c r="Q132" s="45"/>
      <c r="R132" s="45"/>
      <c r="S132" s="45"/>
      <c r="T132" s="45"/>
      <c r="U132" s="45"/>
      <c r="V132" s="45"/>
      <c r="W132" s="45"/>
    </row>
    <row r="133" ht="32.9" customHeight="1" spans="1:23">
      <c r="A133" s="26"/>
      <c r="B133" s="26"/>
      <c r="C133" s="26" t="s">
        <v>409</v>
      </c>
      <c r="D133" s="26"/>
      <c r="E133" s="26"/>
      <c r="F133" s="26"/>
      <c r="G133" s="26"/>
      <c r="H133" s="26"/>
      <c r="I133" s="45">
        <v>32351</v>
      </c>
      <c r="J133" s="162"/>
      <c r="K133" s="45"/>
      <c r="L133" s="45"/>
      <c r="M133" s="45"/>
      <c r="N133" s="45"/>
      <c r="O133" s="45">
        <v>32351</v>
      </c>
      <c r="P133" s="45"/>
      <c r="Q133" s="45"/>
      <c r="R133" s="45"/>
      <c r="S133" s="45"/>
      <c r="T133" s="45"/>
      <c r="U133" s="45"/>
      <c r="V133" s="45"/>
      <c r="W133" s="45"/>
    </row>
    <row r="134" ht="32.9" customHeight="1" spans="1:23">
      <c r="A134" s="26" t="s">
        <v>294</v>
      </c>
      <c r="B134" s="155" t="s">
        <v>410</v>
      </c>
      <c r="C134" s="26" t="s">
        <v>409</v>
      </c>
      <c r="D134" s="26" t="s">
        <v>65</v>
      </c>
      <c r="E134" s="26" t="s">
        <v>118</v>
      </c>
      <c r="F134" s="26" t="s">
        <v>296</v>
      </c>
      <c r="G134" s="26" t="s">
        <v>266</v>
      </c>
      <c r="H134" s="26" t="s">
        <v>267</v>
      </c>
      <c r="I134" s="45">
        <v>32351</v>
      </c>
      <c r="J134" s="162"/>
      <c r="K134" s="45"/>
      <c r="L134" s="45"/>
      <c r="M134" s="45"/>
      <c r="N134" s="45"/>
      <c r="O134" s="45">
        <v>32351</v>
      </c>
      <c r="P134" s="45"/>
      <c r="Q134" s="45"/>
      <c r="R134" s="45"/>
      <c r="S134" s="45"/>
      <c r="T134" s="45"/>
      <c r="U134" s="45"/>
      <c r="V134" s="45"/>
      <c r="W134" s="45"/>
    </row>
    <row r="135" ht="32.9" customHeight="1" spans="1:23">
      <c r="A135" s="26"/>
      <c r="B135" s="26"/>
      <c r="C135" s="26" t="s">
        <v>411</v>
      </c>
      <c r="D135" s="26"/>
      <c r="E135" s="26"/>
      <c r="F135" s="26"/>
      <c r="G135" s="26"/>
      <c r="H135" s="26"/>
      <c r="I135" s="45">
        <v>30000</v>
      </c>
      <c r="J135" s="162"/>
      <c r="K135" s="45"/>
      <c r="L135" s="45"/>
      <c r="M135" s="45"/>
      <c r="N135" s="45"/>
      <c r="O135" s="45">
        <v>30000</v>
      </c>
      <c r="P135" s="45"/>
      <c r="Q135" s="45"/>
      <c r="R135" s="45"/>
      <c r="S135" s="45"/>
      <c r="T135" s="45"/>
      <c r="U135" s="45"/>
      <c r="V135" s="45"/>
      <c r="W135" s="45"/>
    </row>
    <row r="136" ht="32.9" customHeight="1" spans="1:23">
      <c r="A136" s="26" t="s">
        <v>294</v>
      </c>
      <c r="B136" s="155" t="s">
        <v>412</v>
      </c>
      <c r="C136" s="26" t="s">
        <v>411</v>
      </c>
      <c r="D136" s="26" t="s">
        <v>65</v>
      </c>
      <c r="E136" s="26" t="s">
        <v>118</v>
      </c>
      <c r="F136" s="26" t="s">
        <v>296</v>
      </c>
      <c r="G136" s="26" t="s">
        <v>266</v>
      </c>
      <c r="H136" s="26" t="s">
        <v>267</v>
      </c>
      <c r="I136" s="45">
        <v>30000</v>
      </c>
      <c r="J136" s="162"/>
      <c r="K136" s="45"/>
      <c r="L136" s="45"/>
      <c r="M136" s="45"/>
      <c r="N136" s="45"/>
      <c r="O136" s="45">
        <v>30000</v>
      </c>
      <c r="P136" s="45"/>
      <c r="Q136" s="45"/>
      <c r="R136" s="45"/>
      <c r="S136" s="45"/>
      <c r="T136" s="45"/>
      <c r="U136" s="45"/>
      <c r="V136" s="45"/>
      <c r="W136" s="45"/>
    </row>
    <row r="137" ht="32.9" customHeight="1" spans="1:23">
      <c r="A137" s="26"/>
      <c r="B137" s="26"/>
      <c r="C137" s="26" t="s">
        <v>413</v>
      </c>
      <c r="D137" s="26"/>
      <c r="E137" s="26"/>
      <c r="F137" s="26"/>
      <c r="G137" s="26"/>
      <c r="H137" s="26"/>
      <c r="I137" s="45">
        <v>610000</v>
      </c>
      <c r="J137" s="162"/>
      <c r="K137" s="45"/>
      <c r="L137" s="45"/>
      <c r="M137" s="45"/>
      <c r="N137" s="45">
        <v>610000</v>
      </c>
      <c r="O137" s="45"/>
      <c r="P137" s="45"/>
      <c r="Q137" s="45"/>
      <c r="R137" s="45"/>
      <c r="S137" s="45"/>
      <c r="T137" s="45"/>
      <c r="U137" s="45"/>
      <c r="V137" s="45"/>
      <c r="W137" s="45"/>
    </row>
    <row r="138" ht="32.9" customHeight="1" spans="1:23">
      <c r="A138" s="26" t="s">
        <v>294</v>
      </c>
      <c r="B138" s="155" t="s">
        <v>414</v>
      </c>
      <c r="C138" s="26" t="s">
        <v>413</v>
      </c>
      <c r="D138" s="26" t="s">
        <v>65</v>
      </c>
      <c r="E138" s="26" t="s">
        <v>83</v>
      </c>
      <c r="F138" s="26" t="s">
        <v>183</v>
      </c>
      <c r="G138" s="26" t="s">
        <v>266</v>
      </c>
      <c r="H138" s="26" t="s">
        <v>267</v>
      </c>
      <c r="I138" s="45">
        <v>610000</v>
      </c>
      <c r="J138" s="162"/>
      <c r="K138" s="45"/>
      <c r="L138" s="45"/>
      <c r="M138" s="45"/>
      <c r="N138" s="45">
        <v>610000</v>
      </c>
      <c r="O138" s="45"/>
      <c r="P138" s="45"/>
      <c r="Q138" s="45"/>
      <c r="R138" s="45"/>
      <c r="S138" s="45"/>
      <c r="T138" s="45"/>
      <c r="U138" s="45"/>
      <c r="V138" s="45"/>
      <c r="W138" s="45"/>
    </row>
    <row r="139" ht="32.9" customHeight="1" spans="1:23">
      <c r="A139" s="26"/>
      <c r="B139" s="26"/>
      <c r="C139" s="26" t="s">
        <v>415</v>
      </c>
      <c r="D139" s="26"/>
      <c r="E139" s="26"/>
      <c r="F139" s="26"/>
      <c r="G139" s="26"/>
      <c r="H139" s="26"/>
      <c r="I139" s="45">
        <v>300000</v>
      </c>
      <c r="J139" s="162"/>
      <c r="K139" s="45"/>
      <c r="L139" s="45"/>
      <c r="M139" s="45"/>
      <c r="N139" s="45">
        <v>300000</v>
      </c>
      <c r="O139" s="45"/>
      <c r="P139" s="45"/>
      <c r="Q139" s="45"/>
      <c r="R139" s="45"/>
      <c r="S139" s="45"/>
      <c r="T139" s="45"/>
      <c r="U139" s="45"/>
      <c r="V139" s="45"/>
      <c r="W139" s="45"/>
    </row>
    <row r="140" ht="32.9" customHeight="1" spans="1:23">
      <c r="A140" s="26" t="s">
        <v>294</v>
      </c>
      <c r="B140" s="155" t="s">
        <v>416</v>
      </c>
      <c r="C140" s="26" t="s">
        <v>415</v>
      </c>
      <c r="D140" s="26" t="s">
        <v>65</v>
      </c>
      <c r="E140" s="26" t="s">
        <v>83</v>
      </c>
      <c r="F140" s="26" t="s">
        <v>183</v>
      </c>
      <c r="G140" s="26" t="s">
        <v>266</v>
      </c>
      <c r="H140" s="26" t="s">
        <v>267</v>
      </c>
      <c r="I140" s="45">
        <v>300000</v>
      </c>
      <c r="J140" s="162"/>
      <c r="K140" s="45"/>
      <c r="L140" s="45"/>
      <c r="M140" s="45"/>
      <c r="N140" s="45">
        <v>300000</v>
      </c>
      <c r="O140" s="45"/>
      <c r="P140" s="45"/>
      <c r="Q140" s="45"/>
      <c r="R140" s="45"/>
      <c r="S140" s="45"/>
      <c r="T140" s="45"/>
      <c r="U140" s="45"/>
      <c r="V140" s="45"/>
      <c r="W140" s="45"/>
    </row>
    <row r="141" ht="32.9" customHeight="1" spans="1:23">
      <c r="A141" s="26"/>
      <c r="B141" s="26"/>
      <c r="C141" s="26" t="s">
        <v>417</v>
      </c>
      <c r="D141" s="26"/>
      <c r="E141" s="26"/>
      <c r="F141" s="26"/>
      <c r="G141" s="26"/>
      <c r="H141" s="26"/>
      <c r="I141" s="45">
        <v>120000</v>
      </c>
      <c r="J141" s="162"/>
      <c r="K141" s="45"/>
      <c r="L141" s="45"/>
      <c r="M141" s="45"/>
      <c r="N141" s="45">
        <v>120000</v>
      </c>
      <c r="O141" s="45"/>
      <c r="P141" s="45"/>
      <c r="Q141" s="45"/>
      <c r="R141" s="45"/>
      <c r="S141" s="45"/>
      <c r="T141" s="45"/>
      <c r="U141" s="45"/>
      <c r="V141" s="45"/>
      <c r="W141" s="45"/>
    </row>
    <row r="142" ht="32.9" customHeight="1" spans="1:23">
      <c r="A142" s="26" t="s">
        <v>294</v>
      </c>
      <c r="B142" s="155" t="s">
        <v>418</v>
      </c>
      <c r="C142" s="26" t="s">
        <v>417</v>
      </c>
      <c r="D142" s="26" t="s">
        <v>65</v>
      </c>
      <c r="E142" s="26" t="s">
        <v>97</v>
      </c>
      <c r="F142" s="26" t="s">
        <v>419</v>
      </c>
      <c r="G142" s="26" t="s">
        <v>266</v>
      </c>
      <c r="H142" s="26" t="s">
        <v>267</v>
      </c>
      <c r="I142" s="45">
        <v>120000</v>
      </c>
      <c r="J142" s="162"/>
      <c r="K142" s="45"/>
      <c r="L142" s="45"/>
      <c r="M142" s="45"/>
      <c r="N142" s="45">
        <v>120000</v>
      </c>
      <c r="O142" s="45"/>
      <c r="P142" s="45"/>
      <c r="Q142" s="45"/>
      <c r="R142" s="45"/>
      <c r="S142" s="45"/>
      <c r="T142" s="45"/>
      <c r="U142" s="45"/>
      <c r="V142" s="45"/>
      <c r="W142" s="45"/>
    </row>
    <row r="143" ht="32.9" customHeight="1" spans="1:23">
      <c r="A143" s="26"/>
      <c r="B143" s="26"/>
      <c r="C143" s="26" t="s">
        <v>420</v>
      </c>
      <c r="D143" s="26"/>
      <c r="E143" s="26"/>
      <c r="F143" s="26"/>
      <c r="G143" s="26"/>
      <c r="H143" s="26"/>
      <c r="I143" s="45">
        <v>360000</v>
      </c>
      <c r="J143" s="162"/>
      <c r="K143" s="45"/>
      <c r="L143" s="45"/>
      <c r="M143" s="45"/>
      <c r="N143" s="45">
        <v>360000</v>
      </c>
      <c r="O143" s="45"/>
      <c r="P143" s="45"/>
      <c r="Q143" s="45"/>
      <c r="R143" s="45"/>
      <c r="S143" s="45"/>
      <c r="T143" s="45"/>
      <c r="U143" s="45"/>
      <c r="V143" s="45"/>
      <c r="W143" s="45"/>
    </row>
    <row r="144" ht="32.9" customHeight="1" spans="1:23">
      <c r="A144" s="26" t="s">
        <v>294</v>
      </c>
      <c r="B144" s="155" t="s">
        <v>421</v>
      </c>
      <c r="C144" s="26" t="s">
        <v>420</v>
      </c>
      <c r="D144" s="26" t="s">
        <v>65</v>
      </c>
      <c r="E144" s="26" t="s">
        <v>92</v>
      </c>
      <c r="F144" s="26" t="s">
        <v>344</v>
      </c>
      <c r="G144" s="26" t="s">
        <v>231</v>
      </c>
      <c r="H144" s="26" t="s">
        <v>232</v>
      </c>
      <c r="I144" s="45">
        <v>50000</v>
      </c>
      <c r="J144" s="162"/>
      <c r="K144" s="45"/>
      <c r="L144" s="45"/>
      <c r="M144" s="45"/>
      <c r="N144" s="45">
        <v>50000</v>
      </c>
      <c r="O144" s="45"/>
      <c r="P144" s="45"/>
      <c r="Q144" s="45"/>
      <c r="R144" s="45"/>
      <c r="S144" s="45"/>
      <c r="T144" s="45"/>
      <c r="U144" s="45"/>
      <c r="V144" s="45"/>
      <c r="W144" s="45"/>
    </row>
    <row r="145" ht="32.9" customHeight="1" spans="1:23">
      <c r="A145" s="26" t="s">
        <v>294</v>
      </c>
      <c r="B145" s="155" t="s">
        <v>421</v>
      </c>
      <c r="C145" s="26" t="s">
        <v>420</v>
      </c>
      <c r="D145" s="26" t="s">
        <v>65</v>
      </c>
      <c r="E145" s="26" t="s">
        <v>92</v>
      </c>
      <c r="F145" s="26" t="s">
        <v>344</v>
      </c>
      <c r="G145" s="26" t="s">
        <v>241</v>
      </c>
      <c r="H145" s="26" t="s">
        <v>242</v>
      </c>
      <c r="I145" s="45">
        <v>80000</v>
      </c>
      <c r="J145" s="162"/>
      <c r="K145" s="45"/>
      <c r="L145" s="45"/>
      <c r="M145" s="45"/>
      <c r="N145" s="45">
        <v>80000</v>
      </c>
      <c r="O145" s="45"/>
      <c r="P145" s="45"/>
      <c r="Q145" s="45"/>
      <c r="R145" s="45"/>
      <c r="S145" s="45"/>
      <c r="T145" s="45"/>
      <c r="U145" s="45"/>
      <c r="V145" s="45"/>
      <c r="W145" s="45"/>
    </row>
    <row r="146" ht="32.9" customHeight="1" spans="1:23">
      <c r="A146" s="26" t="s">
        <v>294</v>
      </c>
      <c r="B146" s="155" t="s">
        <v>421</v>
      </c>
      <c r="C146" s="26" t="s">
        <v>420</v>
      </c>
      <c r="D146" s="26" t="s">
        <v>65</v>
      </c>
      <c r="E146" s="26" t="s">
        <v>92</v>
      </c>
      <c r="F146" s="26" t="s">
        <v>344</v>
      </c>
      <c r="G146" s="26" t="s">
        <v>266</v>
      </c>
      <c r="H146" s="26" t="s">
        <v>267</v>
      </c>
      <c r="I146" s="45">
        <v>230000</v>
      </c>
      <c r="J146" s="162"/>
      <c r="K146" s="45"/>
      <c r="L146" s="45"/>
      <c r="M146" s="45"/>
      <c r="N146" s="45">
        <v>230000</v>
      </c>
      <c r="O146" s="45"/>
      <c r="P146" s="45"/>
      <c r="Q146" s="45"/>
      <c r="R146" s="45"/>
      <c r="S146" s="45"/>
      <c r="T146" s="45"/>
      <c r="U146" s="45"/>
      <c r="V146" s="45"/>
      <c r="W146" s="45"/>
    </row>
    <row r="147" ht="32.9" customHeight="1" spans="1:23">
      <c r="A147" s="26"/>
      <c r="B147" s="26"/>
      <c r="C147" s="26" t="s">
        <v>422</v>
      </c>
      <c r="D147" s="26"/>
      <c r="E147" s="26"/>
      <c r="F147" s="26"/>
      <c r="G147" s="26"/>
      <c r="H147" s="26"/>
      <c r="I147" s="45">
        <v>1923100</v>
      </c>
      <c r="J147" s="162"/>
      <c r="K147" s="45"/>
      <c r="L147" s="45"/>
      <c r="M147" s="45"/>
      <c r="N147" s="45">
        <v>1923100</v>
      </c>
      <c r="O147" s="45"/>
      <c r="P147" s="45"/>
      <c r="Q147" s="45"/>
      <c r="R147" s="45"/>
      <c r="S147" s="45"/>
      <c r="T147" s="45"/>
      <c r="U147" s="45"/>
      <c r="V147" s="45"/>
      <c r="W147" s="45"/>
    </row>
    <row r="148" ht="32.9" customHeight="1" spans="1:23">
      <c r="A148" s="26" t="s">
        <v>294</v>
      </c>
      <c r="B148" s="155" t="s">
        <v>423</v>
      </c>
      <c r="C148" s="26" t="s">
        <v>422</v>
      </c>
      <c r="D148" s="26" t="s">
        <v>65</v>
      </c>
      <c r="E148" s="26" t="s">
        <v>86</v>
      </c>
      <c r="F148" s="26" t="s">
        <v>424</v>
      </c>
      <c r="G148" s="26" t="s">
        <v>266</v>
      </c>
      <c r="H148" s="26" t="s">
        <v>267</v>
      </c>
      <c r="I148" s="45">
        <v>1923100</v>
      </c>
      <c r="J148" s="162"/>
      <c r="K148" s="45"/>
      <c r="L148" s="45"/>
      <c r="M148" s="45"/>
      <c r="N148" s="45">
        <v>1923100</v>
      </c>
      <c r="O148" s="45"/>
      <c r="P148" s="45"/>
      <c r="Q148" s="45"/>
      <c r="R148" s="45"/>
      <c r="S148" s="45"/>
      <c r="T148" s="45"/>
      <c r="U148" s="45"/>
      <c r="V148" s="45"/>
      <c r="W148" s="45"/>
    </row>
    <row r="149" ht="32.9" customHeight="1" spans="1:23">
      <c r="A149" s="26"/>
      <c r="B149" s="26"/>
      <c r="C149" s="26" t="s">
        <v>425</v>
      </c>
      <c r="D149" s="26"/>
      <c r="E149" s="26"/>
      <c r="F149" s="26"/>
      <c r="G149" s="26"/>
      <c r="H149" s="26"/>
      <c r="I149" s="45">
        <v>1923000</v>
      </c>
      <c r="J149" s="162"/>
      <c r="K149" s="45"/>
      <c r="L149" s="45"/>
      <c r="M149" s="45"/>
      <c r="N149" s="45">
        <v>1923000</v>
      </c>
      <c r="O149" s="45"/>
      <c r="P149" s="45"/>
      <c r="Q149" s="45"/>
      <c r="R149" s="45"/>
      <c r="S149" s="45"/>
      <c r="T149" s="45"/>
      <c r="U149" s="45"/>
      <c r="V149" s="45"/>
      <c r="W149" s="45"/>
    </row>
    <row r="150" ht="32.9" customHeight="1" spans="1:23">
      <c r="A150" s="26" t="s">
        <v>294</v>
      </c>
      <c r="B150" s="155" t="s">
        <v>426</v>
      </c>
      <c r="C150" s="26" t="s">
        <v>425</v>
      </c>
      <c r="D150" s="26" t="s">
        <v>65</v>
      </c>
      <c r="E150" s="26" t="s">
        <v>86</v>
      </c>
      <c r="F150" s="26" t="s">
        <v>424</v>
      </c>
      <c r="G150" s="26" t="s">
        <v>266</v>
      </c>
      <c r="H150" s="26" t="s">
        <v>267</v>
      </c>
      <c r="I150" s="45">
        <v>1923000</v>
      </c>
      <c r="J150" s="162"/>
      <c r="K150" s="45"/>
      <c r="L150" s="45"/>
      <c r="M150" s="45"/>
      <c r="N150" s="45">
        <v>1923000</v>
      </c>
      <c r="O150" s="45"/>
      <c r="P150" s="45"/>
      <c r="Q150" s="45"/>
      <c r="R150" s="45"/>
      <c r="S150" s="45"/>
      <c r="T150" s="45"/>
      <c r="U150" s="45"/>
      <c r="V150" s="45"/>
      <c r="W150" s="45"/>
    </row>
    <row r="151" ht="32.9" customHeight="1" spans="1:23">
      <c r="A151" s="26"/>
      <c r="B151" s="26"/>
      <c r="C151" s="26" t="s">
        <v>427</v>
      </c>
      <c r="D151" s="26"/>
      <c r="E151" s="26"/>
      <c r="F151" s="26"/>
      <c r="G151" s="26"/>
      <c r="H151" s="26"/>
      <c r="I151" s="45">
        <v>696600</v>
      </c>
      <c r="J151" s="162">
        <v>696600</v>
      </c>
      <c r="K151" s="45">
        <v>696600</v>
      </c>
      <c r="L151" s="45"/>
      <c r="M151" s="45"/>
      <c r="N151" s="45"/>
      <c r="O151" s="45"/>
      <c r="P151" s="45"/>
      <c r="Q151" s="45"/>
      <c r="R151" s="45"/>
      <c r="S151" s="45"/>
      <c r="T151" s="45"/>
      <c r="U151" s="45"/>
      <c r="V151" s="45"/>
      <c r="W151" s="45"/>
    </row>
    <row r="152" ht="32.9" customHeight="1" spans="1:23">
      <c r="A152" s="26" t="s">
        <v>287</v>
      </c>
      <c r="B152" s="155" t="s">
        <v>428</v>
      </c>
      <c r="C152" s="26" t="s">
        <v>427</v>
      </c>
      <c r="D152" s="26" t="s">
        <v>65</v>
      </c>
      <c r="E152" s="26" t="s">
        <v>86</v>
      </c>
      <c r="F152" s="26" t="s">
        <v>424</v>
      </c>
      <c r="G152" s="26" t="s">
        <v>290</v>
      </c>
      <c r="H152" s="26" t="s">
        <v>78</v>
      </c>
      <c r="I152" s="45">
        <v>696600</v>
      </c>
      <c r="J152" s="162">
        <v>696600</v>
      </c>
      <c r="K152" s="45">
        <v>696600</v>
      </c>
      <c r="L152" s="45"/>
      <c r="M152" s="45"/>
      <c r="N152" s="45"/>
      <c r="O152" s="45"/>
      <c r="P152" s="45"/>
      <c r="Q152" s="45"/>
      <c r="R152" s="45"/>
      <c r="S152" s="45"/>
      <c r="T152" s="45"/>
      <c r="U152" s="45"/>
      <c r="V152" s="45"/>
      <c r="W152" s="45"/>
    </row>
    <row r="153" ht="32.9" customHeight="1" spans="1:23">
      <c r="A153" s="26"/>
      <c r="B153" s="26"/>
      <c r="C153" s="26" t="s">
        <v>429</v>
      </c>
      <c r="D153" s="26"/>
      <c r="E153" s="26"/>
      <c r="F153" s="26"/>
      <c r="G153" s="26"/>
      <c r="H153" s="26"/>
      <c r="I153" s="45">
        <v>4800000</v>
      </c>
      <c r="J153" s="162"/>
      <c r="K153" s="45"/>
      <c r="L153" s="45">
        <v>4800000</v>
      </c>
      <c r="M153" s="45"/>
      <c r="N153" s="45"/>
      <c r="O153" s="45"/>
      <c r="P153" s="45"/>
      <c r="Q153" s="45"/>
      <c r="R153" s="45"/>
      <c r="S153" s="45"/>
      <c r="T153" s="45"/>
      <c r="U153" s="45"/>
      <c r="V153" s="45"/>
      <c r="W153" s="45"/>
    </row>
    <row r="154" ht="32.9" customHeight="1" spans="1:23">
      <c r="A154" s="26" t="s">
        <v>294</v>
      </c>
      <c r="B154" s="155" t="s">
        <v>430</v>
      </c>
      <c r="C154" s="26" t="s">
        <v>429</v>
      </c>
      <c r="D154" s="26" t="s">
        <v>65</v>
      </c>
      <c r="E154" s="26" t="s">
        <v>118</v>
      </c>
      <c r="F154" s="26" t="s">
        <v>296</v>
      </c>
      <c r="G154" s="26" t="s">
        <v>266</v>
      </c>
      <c r="H154" s="26" t="s">
        <v>267</v>
      </c>
      <c r="I154" s="45">
        <v>4800000</v>
      </c>
      <c r="J154" s="162"/>
      <c r="K154" s="45"/>
      <c r="L154" s="45">
        <v>4800000</v>
      </c>
      <c r="M154" s="45"/>
      <c r="N154" s="45"/>
      <c r="O154" s="45"/>
      <c r="P154" s="45"/>
      <c r="Q154" s="45"/>
      <c r="R154" s="45"/>
      <c r="S154" s="45"/>
      <c r="T154" s="45"/>
      <c r="U154" s="45"/>
      <c r="V154" s="45"/>
      <c r="W154" s="45"/>
    </row>
    <row r="155" ht="32.9" customHeight="1" spans="1:23">
      <c r="A155" s="26"/>
      <c r="B155" s="26"/>
      <c r="C155" s="26" t="s">
        <v>431</v>
      </c>
      <c r="D155" s="26"/>
      <c r="E155" s="26"/>
      <c r="F155" s="26"/>
      <c r="G155" s="26"/>
      <c r="H155" s="26"/>
      <c r="I155" s="45">
        <v>1950000</v>
      </c>
      <c r="J155" s="162"/>
      <c r="K155" s="45"/>
      <c r="L155" s="45">
        <v>1950000</v>
      </c>
      <c r="M155" s="45"/>
      <c r="N155" s="45"/>
      <c r="O155" s="45"/>
      <c r="P155" s="45"/>
      <c r="Q155" s="45"/>
      <c r="R155" s="45"/>
      <c r="S155" s="45"/>
      <c r="T155" s="45"/>
      <c r="U155" s="45"/>
      <c r="V155" s="45"/>
      <c r="W155" s="45"/>
    </row>
    <row r="156" ht="32.9" customHeight="1" spans="1:23">
      <c r="A156" s="26" t="s">
        <v>294</v>
      </c>
      <c r="B156" s="155" t="s">
        <v>432</v>
      </c>
      <c r="C156" s="26" t="s">
        <v>431</v>
      </c>
      <c r="D156" s="26" t="s">
        <v>65</v>
      </c>
      <c r="E156" s="26" t="s">
        <v>118</v>
      </c>
      <c r="F156" s="26" t="s">
        <v>296</v>
      </c>
      <c r="G156" s="26" t="s">
        <v>266</v>
      </c>
      <c r="H156" s="26" t="s">
        <v>267</v>
      </c>
      <c r="I156" s="45">
        <v>1950000</v>
      </c>
      <c r="J156" s="162"/>
      <c r="K156" s="45"/>
      <c r="L156" s="45">
        <v>1950000</v>
      </c>
      <c r="M156" s="45"/>
      <c r="N156" s="45"/>
      <c r="O156" s="45"/>
      <c r="P156" s="45"/>
      <c r="Q156" s="45"/>
      <c r="R156" s="45"/>
      <c r="S156" s="45"/>
      <c r="T156" s="45"/>
      <c r="U156" s="45"/>
      <c r="V156" s="45"/>
      <c r="W156" s="45"/>
    </row>
    <row r="157" ht="32.9" customHeight="1" spans="1:23">
      <c r="A157" s="26"/>
      <c r="B157" s="26"/>
      <c r="C157" s="26" t="s">
        <v>433</v>
      </c>
      <c r="D157" s="26"/>
      <c r="E157" s="26"/>
      <c r="F157" s="26"/>
      <c r="G157" s="26"/>
      <c r="H157" s="26"/>
      <c r="I157" s="45">
        <v>11173000</v>
      </c>
      <c r="J157" s="162"/>
      <c r="K157" s="45"/>
      <c r="L157" s="45">
        <v>11173000</v>
      </c>
      <c r="M157" s="45"/>
      <c r="N157" s="45"/>
      <c r="O157" s="45"/>
      <c r="P157" s="45"/>
      <c r="Q157" s="45"/>
      <c r="R157" s="45"/>
      <c r="S157" s="45"/>
      <c r="T157" s="45"/>
      <c r="U157" s="45"/>
      <c r="V157" s="45"/>
      <c r="W157" s="45"/>
    </row>
    <row r="158" ht="32.9" customHeight="1" spans="1:23">
      <c r="A158" s="26" t="s">
        <v>294</v>
      </c>
      <c r="B158" s="155" t="s">
        <v>434</v>
      </c>
      <c r="C158" s="26" t="s">
        <v>433</v>
      </c>
      <c r="D158" s="26" t="s">
        <v>65</v>
      </c>
      <c r="E158" s="26" t="s">
        <v>118</v>
      </c>
      <c r="F158" s="26" t="s">
        <v>296</v>
      </c>
      <c r="G158" s="26" t="s">
        <v>266</v>
      </c>
      <c r="H158" s="26" t="s">
        <v>267</v>
      </c>
      <c r="I158" s="45">
        <v>11173000</v>
      </c>
      <c r="J158" s="162"/>
      <c r="K158" s="45"/>
      <c r="L158" s="45">
        <v>11173000</v>
      </c>
      <c r="M158" s="45"/>
      <c r="N158" s="45"/>
      <c r="O158" s="45"/>
      <c r="P158" s="45"/>
      <c r="Q158" s="45"/>
      <c r="R158" s="45"/>
      <c r="S158" s="45"/>
      <c r="T158" s="45"/>
      <c r="U158" s="45"/>
      <c r="V158" s="45"/>
      <c r="W158" s="45"/>
    </row>
    <row r="159" ht="32.9" customHeight="1" spans="1:23">
      <c r="A159" s="26"/>
      <c r="B159" s="26"/>
      <c r="C159" s="26" t="s">
        <v>435</v>
      </c>
      <c r="D159" s="26"/>
      <c r="E159" s="26"/>
      <c r="F159" s="26"/>
      <c r="G159" s="26"/>
      <c r="H159" s="26"/>
      <c r="I159" s="45">
        <v>1950000</v>
      </c>
      <c r="J159" s="162"/>
      <c r="K159" s="45"/>
      <c r="L159" s="45">
        <v>1950000</v>
      </c>
      <c r="M159" s="45"/>
      <c r="N159" s="45"/>
      <c r="O159" s="45"/>
      <c r="P159" s="45"/>
      <c r="Q159" s="45"/>
      <c r="R159" s="45"/>
      <c r="S159" s="45"/>
      <c r="T159" s="45"/>
      <c r="U159" s="45"/>
      <c r="V159" s="45"/>
      <c r="W159" s="45"/>
    </row>
    <row r="160" ht="32.9" customHeight="1" spans="1:23">
      <c r="A160" s="26" t="s">
        <v>294</v>
      </c>
      <c r="B160" s="155" t="s">
        <v>436</v>
      </c>
      <c r="C160" s="26" t="s">
        <v>435</v>
      </c>
      <c r="D160" s="26" t="s">
        <v>65</v>
      </c>
      <c r="E160" s="26" t="s">
        <v>118</v>
      </c>
      <c r="F160" s="26" t="s">
        <v>296</v>
      </c>
      <c r="G160" s="26" t="s">
        <v>266</v>
      </c>
      <c r="H160" s="26" t="s">
        <v>267</v>
      </c>
      <c r="I160" s="45">
        <v>1950000</v>
      </c>
      <c r="J160" s="162"/>
      <c r="K160" s="45"/>
      <c r="L160" s="45">
        <v>1950000</v>
      </c>
      <c r="M160" s="45"/>
      <c r="N160" s="45"/>
      <c r="O160" s="45"/>
      <c r="P160" s="45"/>
      <c r="Q160" s="45"/>
      <c r="R160" s="45"/>
      <c r="S160" s="45"/>
      <c r="T160" s="45"/>
      <c r="U160" s="45"/>
      <c r="V160" s="45"/>
      <c r="W160" s="45"/>
    </row>
    <row r="161" ht="32.9" customHeight="1" spans="1:23">
      <c r="A161" s="26"/>
      <c r="B161" s="26"/>
      <c r="C161" s="26" t="s">
        <v>437</v>
      </c>
      <c r="D161" s="26"/>
      <c r="E161" s="26"/>
      <c r="F161" s="26"/>
      <c r="G161" s="26"/>
      <c r="H161" s="26"/>
      <c r="I161" s="45">
        <v>350000</v>
      </c>
      <c r="J161" s="162"/>
      <c r="K161" s="45"/>
      <c r="L161" s="45">
        <v>350000</v>
      </c>
      <c r="M161" s="45"/>
      <c r="N161" s="45"/>
      <c r="O161" s="45"/>
      <c r="P161" s="45"/>
      <c r="Q161" s="45"/>
      <c r="R161" s="45"/>
      <c r="S161" s="45"/>
      <c r="T161" s="45"/>
      <c r="U161" s="45"/>
      <c r="V161" s="45"/>
      <c r="W161" s="45"/>
    </row>
    <row r="162" ht="32.9" customHeight="1" spans="1:23">
      <c r="A162" s="26" t="s">
        <v>294</v>
      </c>
      <c r="B162" s="155" t="s">
        <v>438</v>
      </c>
      <c r="C162" s="26" t="s">
        <v>437</v>
      </c>
      <c r="D162" s="26" t="s">
        <v>65</v>
      </c>
      <c r="E162" s="26" t="s">
        <v>118</v>
      </c>
      <c r="F162" s="26" t="s">
        <v>296</v>
      </c>
      <c r="G162" s="26" t="s">
        <v>266</v>
      </c>
      <c r="H162" s="26" t="s">
        <v>267</v>
      </c>
      <c r="I162" s="45">
        <v>350000</v>
      </c>
      <c r="J162" s="162"/>
      <c r="K162" s="45"/>
      <c r="L162" s="45">
        <v>350000</v>
      </c>
      <c r="M162" s="45"/>
      <c r="N162" s="45"/>
      <c r="O162" s="45"/>
      <c r="P162" s="45"/>
      <c r="Q162" s="45"/>
      <c r="R162" s="45"/>
      <c r="S162" s="45"/>
      <c r="T162" s="45"/>
      <c r="U162" s="45"/>
      <c r="V162" s="45"/>
      <c r="W162" s="45"/>
    </row>
    <row r="163" ht="32.9" customHeight="1" spans="1:23">
      <c r="A163" s="26"/>
      <c r="B163" s="26"/>
      <c r="C163" s="26" t="s">
        <v>439</v>
      </c>
      <c r="D163" s="26"/>
      <c r="E163" s="26"/>
      <c r="F163" s="26"/>
      <c r="G163" s="26"/>
      <c r="H163" s="26"/>
      <c r="I163" s="45">
        <v>761994</v>
      </c>
      <c r="J163" s="162">
        <v>761994</v>
      </c>
      <c r="K163" s="45">
        <v>761994</v>
      </c>
      <c r="L163" s="45"/>
      <c r="M163" s="45"/>
      <c r="N163" s="45"/>
      <c r="O163" s="45"/>
      <c r="P163" s="45"/>
      <c r="Q163" s="45"/>
      <c r="R163" s="45"/>
      <c r="S163" s="45"/>
      <c r="T163" s="45"/>
      <c r="U163" s="45"/>
      <c r="V163" s="45"/>
      <c r="W163" s="45"/>
    </row>
    <row r="164" ht="32.9" customHeight="1" spans="1:23">
      <c r="A164" s="26" t="s">
        <v>287</v>
      </c>
      <c r="B164" s="155" t="s">
        <v>440</v>
      </c>
      <c r="C164" s="26" t="s">
        <v>439</v>
      </c>
      <c r="D164" s="26" t="s">
        <v>65</v>
      </c>
      <c r="E164" s="26" t="s">
        <v>88</v>
      </c>
      <c r="F164" s="26" t="s">
        <v>289</v>
      </c>
      <c r="G164" s="26" t="s">
        <v>231</v>
      </c>
      <c r="H164" s="26" t="s">
        <v>232</v>
      </c>
      <c r="I164" s="45">
        <v>761994</v>
      </c>
      <c r="J164" s="162">
        <v>761994</v>
      </c>
      <c r="K164" s="45">
        <v>761994</v>
      </c>
      <c r="L164" s="45"/>
      <c r="M164" s="45"/>
      <c r="N164" s="45"/>
      <c r="O164" s="45"/>
      <c r="P164" s="45"/>
      <c r="Q164" s="45"/>
      <c r="R164" s="45"/>
      <c r="S164" s="45"/>
      <c r="T164" s="45"/>
      <c r="U164" s="45"/>
      <c r="V164" s="45"/>
      <c r="W164" s="45"/>
    </row>
    <row r="165" ht="32.9" customHeight="1" spans="1:23">
      <c r="A165" s="26"/>
      <c r="B165" s="26"/>
      <c r="C165" s="26" t="s">
        <v>441</v>
      </c>
      <c r="D165" s="26"/>
      <c r="E165" s="26"/>
      <c r="F165" s="26"/>
      <c r="G165" s="26"/>
      <c r="H165" s="26"/>
      <c r="I165" s="45">
        <v>4000000</v>
      </c>
      <c r="J165" s="162"/>
      <c r="K165" s="45"/>
      <c r="L165" s="45"/>
      <c r="M165" s="45"/>
      <c r="N165" s="45"/>
      <c r="O165" s="45"/>
      <c r="P165" s="45"/>
      <c r="Q165" s="45"/>
      <c r="R165" s="45">
        <v>4000000</v>
      </c>
      <c r="S165" s="45"/>
      <c r="T165" s="45"/>
      <c r="U165" s="45"/>
      <c r="V165" s="45"/>
      <c r="W165" s="45">
        <v>4000000</v>
      </c>
    </row>
    <row r="166" ht="32.9" customHeight="1" spans="1:23">
      <c r="A166" s="26" t="s">
        <v>294</v>
      </c>
      <c r="B166" s="155" t="s">
        <v>442</v>
      </c>
      <c r="C166" s="26" t="s">
        <v>441</v>
      </c>
      <c r="D166" s="26" t="s">
        <v>65</v>
      </c>
      <c r="E166" s="26" t="s">
        <v>82</v>
      </c>
      <c r="F166" s="26" t="s">
        <v>265</v>
      </c>
      <c r="G166" s="26" t="s">
        <v>266</v>
      </c>
      <c r="H166" s="26" t="s">
        <v>267</v>
      </c>
      <c r="I166" s="45">
        <v>2800000</v>
      </c>
      <c r="J166" s="162"/>
      <c r="K166" s="45"/>
      <c r="L166" s="45"/>
      <c r="M166" s="45"/>
      <c r="N166" s="45"/>
      <c r="O166" s="45"/>
      <c r="P166" s="45"/>
      <c r="Q166" s="45"/>
      <c r="R166" s="45">
        <v>2800000</v>
      </c>
      <c r="S166" s="45"/>
      <c r="T166" s="45"/>
      <c r="U166" s="45"/>
      <c r="V166" s="45"/>
      <c r="W166" s="45">
        <v>2800000</v>
      </c>
    </row>
    <row r="167" ht="32.9" customHeight="1" spans="1:23">
      <c r="A167" s="26" t="s">
        <v>294</v>
      </c>
      <c r="B167" s="155" t="s">
        <v>442</v>
      </c>
      <c r="C167" s="26" t="s">
        <v>441</v>
      </c>
      <c r="D167" s="26" t="s">
        <v>65</v>
      </c>
      <c r="E167" s="26" t="s">
        <v>96</v>
      </c>
      <c r="F167" s="26" t="s">
        <v>265</v>
      </c>
      <c r="G167" s="26" t="s">
        <v>266</v>
      </c>
      <c r="H167" s="26" t="s">
        <v>267</v>
      </c>
      <c r="I167" s="45">
        <v>1200000</v>
      </c>
      <c r="J167" s="162"/>
      <c r="K167" s="45"/>
      <c r="L167" s="45"/>
      <c r="M167" s="45"/>
      <c r="N167" s="45"/>
      <c r="O167" s="45"/>
      <c r="P167" s="45"/>
      <c r="Q167" s="45"/>
      <c r="R167" s="45">
        <v>1200000</v>
      </c>
      <c r="S167" s="45"/>
      <c r="T167" s="45"/>
      <c r="U167" s="45"/>
      <c r="V167" s="45"/>
      <c r="W167" s="45">
        <v>1200000</v>
      </c>
    </row>
    <row r="168" ht="32.9" customHeight="1" spans="1:23">
      <c r="A168" s="26"/>
      <c r="B168" s="26"/>
      <c r="C168" s="26" t="s">
        <v>443</v>
      </c>
      <c r="D168" s="26"/>
      <c r="E168" s="26"/>
      <c r="F168" s="26"/>
      <c r="G168" s="26"/>
      <c r="H168" s="26"/>
      <c r="I168" s="45">
        <v>100000</v>
      </c>
      <c r="J168" s="162">
        <v>100000</v>
      </c>
      <c r="K168" s="45">
        <v>100000</v>
      </c>
      <c r="L168" s="45"/>
      <c r="M168" s="45"/>
      <c r="N168" s="45"/>
      <c r="O168" s="45"/>
      <c r="P168" s="45"/>
      <c r="Q168" s="45"/>
      <c r="R168" s="45"/>
      <c r="S168" s="45"/>
      <c r="T168" s="45"/>
      <c r="U168" s="45"/>
      <c r="V168" s="45"/>
      <c r="W168" s="45"/>
    </row>
    <row r="169" ht="32.9" customHeight="1" spans="1:23">
      <c r="A169" s="26" t="s">
        <v>294</v>
      </c>
      <c r="B169" s="155" t="s">
        <v>444</v>
      </c>
      <c r="C169" s="26" t="s">
        <v>443</v>
      </c>
      <c r="D169" s="26" t="s">
        <v>65</v>
      </c>
      <c r="E169" s="26" t="s">
        <v>82</v>
      </c>
      <c r="F169" s="26" t="s">
        <v>265</v>
      </c>
      <c r="G169" s="26" t="s">
        <v>266</v>
      </c>
      <c r="H169" s="26" t="s">
        <v>267</v>
      </c>
      <c r="I169" s="45">
        <v>100000</v>
      </c>
      <c r="J169" s="162">
        <v>100000</v>
      </c>
      <c r="K169" s="45">
        <v>100000</v>
      </c>
      <c r="L169" s="45"/>
      <c r="M169" s="45"/>
      <c r="N169" s="45"/>
      <c r="O169" s="45"/>
      <c r="P169" s="45"/>
      <c r="Q169" s="45"/>
      <c r="R169" s="45"/>
      <c r="S169" s="45"/>
      <c r="T169" s="45"/>
      <c r="U169" s="45"/>
      <c r="V169" s="45"/>
      <c r="W169" s="45"/>
    </row>
    <row r="170" ht="32.9" customHeight="1" spans="1:23">
      <c r="A170" s="26"/>
      <c r="B170" s="26"/>
      <c r="C170" s="26" t="s">
        <v>445</v>
      </c>
      <c r="D170" s="26"/>
      <c r="E170" s="26"/>
      <c r="F170" s="26"/>
      <c r="G170" s="26"/>
      <c r="H170" s="26"/>
      <c r="I170" s="45">
        <v>1300000</v>
      </c>
      <c r="J170" s="162"/>
      <c r="K170" s="45"/>
      <c r="L170" s="45">
        <v>1300000</v>
      </c>
      <c r="M170" s="45"/>
      <c r="N170" s="45"/>
      <c r="O170" s="45"/>
      <c r="P170" s="45"/>
      <c r="Q170" s="45"/>
      <c r="R170" s="45"/>
      <c r="S170" s="45"/>
      <c r="T170" s="45"/>
      <c r="U170" s="45"/>
      <c r="V170" s="45"/>
      <c r="W170" s="45"/>
    </row>
    <row r="171" ht="32.9" customHeight="1" spans="1:23">
      <c r="A171" s="26" t="s">
        <v>294</v>
      </c>
      <c r="B171" s="155" t="s">
        <v>446</v>
      </c>
      <c r="C171" s="26" t="s">
        <v>445</v>
      </c>
      <c r="D171" s="26" t="s">
        <v>65</v>
      </c>
      <c r="E171" s="26" t="s">
        <v>118</v>
      </c>
      <c r="F171" s="26" t="s">
        <v>296</v>
      </c>
      <c r="G171" s="26" t="s">
        <v>290</v>
      </c>
      <c r="H171" s="26" t="s">
        <v>78</v>
      </c>
      <c r="I171" s="45">
        <v>1300000</v>
      </c>
      <c r="J171" s="162"/>
      <c r="K171" s="45"/>
      <c r="L171" s="45">
        <v>1300000</v>
      </c>
      <c r="M171" s="45"/>
      <c r="N171" s="45"/>
      <c r="O171" s="45"/>
      <c r="P171" s="45"/>
      <c r="Q171" s="45"/>
      <c r="R171" s="45"/>
      <c r="S171" s="45"/>
      <c r="T171" s="45"/>
      <c r="U171" s="45"/>
      <c r="V171" s="45"/>
      <c r="W171" s="45"/>
    </row>
    <row r="172" ht="32.9" customHeight="1" spans="1:23">
      <c r="A172" s="26"/>
      <c r="B172" s="26"/>
      <c r="C172" s="26" t="s">
        <v>447</v>
      </c>
      <c r="D172" s="26"/>
      <c r="E172" s="26"/>
      <c r="F172" s="26"/>
      <c r="G172" s="26"/>
      <c r="H172" s="26"/>
      <c r="I172" s="45">
        <v>70000</v>
      </c>
      <c r="J172" s="162">
        <v>70000</v>
      </c>
      <c r="K172" s="45">
        <v>70000</v>
      </c>
      <c r="L172" s="45"/>
      <c r="M172" s="45"/>
      <c r="N172" s="45"/>
      <c r="O172" s="45"/>
      <c r="P172" s="45"/>
      <c r="Q172" s="45"/>
      <c r="R172" s="45"/>
      <c r="S172" s="45"/>
      <c r="T172" s="45"/>
      <c r="U172" s="45"/>
      <c r="V172" s="45"/>
      <c r="W172" s="45"/>
    </row>
    <row r="173" ht="32.9" customHeight="1" spans="1:23">
      <c r="A173" s="26" t="s">
        <v>294</v>
      </c>
      <c r="B173" s="155" t="s">
        <v>448</v>
      </c>
      <c r="C173" s="26" t="s">
        <v>447</v>
      </c>
      <c r="D173" s="26" t="s">
        <v>65</v>
      </c>
      <c r="E173" s="26" t="s">
        <v>92</v>
      </c>
      <c r="F173" s="26" t="s">
        <v>344</v>
      </c>
      <c r="G173" s="26" t="s">
        <v>266</v>
      </c>
      <c r="H173" s="26" t="s">
        <v>267</v>
      </c>
      <c r="I173" s="45">
        <v>70000</v>
      </c>
      <c r="J173" s="162">
        <v>70000</v>
      </c>
      <c r="K173" s="45">
        <v>70000</v>
      </c>
      <c r="L173" s="45"/>
      <c r="M173" s="45"/>
      <c r="N173" s="45"/>
      <c r="O173" s="45"/>
      <c r="P173" s="45"/>
      <c r="Q173" s="45"/>
      <c r="R173" s="45"/>
      <c r="S173" s="45"/>
      <c r="T173" s="45"/>
      <c r="U173" s="45"/>
      <c r="V173" s="45"/>
      <c r="W173" s="45"/>
    </row>
    <row r="174" ht="32.9" customHeight="1" spans="1:23">
      <c r="A174" s="26"/>
      <c r="B174" s="26"/>
      <c r="C174" s="26" t="s">
        <v>449</v>
      </c>
      <c r="D174" s="26"/>
      <c r="E174" s="26"/>
      <c r="F174" s="26"/>
      <c r="G174" s="26"/>
      <c r="H174" s="26"/>
      <c r="I174" s="45">
        <v>300000</v>
      </c>
      <c r="J174" s="162">
        <v>300000</v>
      </c>
      <c r="K174" s="45">
        <v>300000</v>
      </c>
      <c r="L174" s="45"/>
      <c r="M174" s="45"/>
      <c r="N174" s="45"/>
      <c r="O174" s="45"/>
      <c r="P174" s="45"/>
      <c r="Q174" s="45"/>
      <c r="R174" s="45"/>
      <c r="S174" s="45"/>
      <c r="T174" s="45"/>
      <c r="U174" s="45"/>
      <c r="V174" s="45"/>
      <c r="W174" s="45"/>
    </row>
    <row r="175" ht="32.9" customHeight="1" spans="1:23">
      <c r="A175" s="26" t="s">
        <v>294</v>
      </c>
      <c r="B175" s="155" t="s">
        <v>450</v>
      </c>
      <c r="C175" s="26" t="s">
        <v>449</v>
      </c>
      <c r="D175" s="26" t="s">
        <v>65</v>
      </c>
      <c r="E175" s="26" t="s">
        <v>127</v>
      </c>
      <c r="F175" s="26" t="s">
        <v>451</v>
      </c>
      <c r="G175" s="26" t="s">
        <v>290</v>
      </c>
      <c r="H175" s="26" t="s">
        <v>78</v>
      </c>
      <c r="I175" s="45">
        <v>300000</v>
      </c>
      <c r="J175" s="162">
        <v>300000</v>
      </c>
      <c r="K175" s="45">
        <v>300000</v>
      </c>
      <c r="L175" s="45"/>
      <c r="M175" s="45"/>
      <c r="N175" s="45"/>
      <c r="O175" s="45"/>
      <c r="P175" s="45"/>
      <c r="Q175" s="45"/>
      <c r="R175" s="45"/>
      <c r="S175" s="45"/>
      <c r="T175" s="45"/>
      <c r="U175" s="45"/>
      <c r="V175" s="45"/>
      <c r="W175" s="45"/>
    </row>
    <row r="176" ht="32.9" customHeight="1" spans="1:23">
      <c r="A176" s="26"/>
      <c r="B176" s="26"/>
      <c r="C176" s="26" t="s">
        <v>452</v>
      </c>
      <c r="D176" s="26"/>
      <c r="E176" s="26"/>
      <c r="F176" s="26"/>
      <c r="G176" s="26"/>
      <c r="H176" s="26"/>
      <c r="I176" s="45">
        <v>1300000</v>
      </c>
      <c r="J176" s="162">
        <v>1300000</v>
      </c>
      <c r="K176" s="45">
        <v>1300000</v>
      </c>
      <c r="L176" s="45"/>
      <c r="M176" s="45"/>
      <c r="N176" s="45"/>
      <c r="O176" s="45"/>
      <c r="P176" s="45"/>
      <c r="Q176" s="45"/>
      <c r="R176" s="45"/>
      <c r="S176" s="45"/>
      <c r="T176" s="45"/>
      <c r="U176" s="45"/>
      <c r="V176" s="45"/>
      <c r="W176" s="45"/>
    </row>
    <row r="177" ht="32.9" customHeight="1" spans="1:23">
      <c r="A177" s="26" t="s">
        <v>294</v>
      </c>
      <c r="B177" s="155" t="s">
        <v>453</v>
      </c>
      <c r="C177" s="26" t="s">
        <v>452</v>
      </c>
      <c r="D177" s="26" t="s">
        <v>65</v>
      </c>
      <c r="E177" s="26" t="s">
        <v>88</v>
      </c>
      <c r="F177" s="26" t="s">
        <v>289</v>
      </c>
      <c r="G177" s="26" t="s">
        <v>266</v>
      </c>
      <c r="H177" s="26" t="s">
        <v>267</v>
      </c>
      <c r="I177" s="45">
        <v>300000</v>
      </c>
      <c r="J177" s="162">
        <v>300000</v>
      </c>
      <c r="K177" s="45">
        <v>300000</v>
      </c>
      <c r="L177" s="45"/>
      <c r="M177" s="45"/>
      <c r="N177" s="45"/>
      <c r="O177" s="45"/>
      <c r="P177" s="45"/>
      <c r="Q177" s="45"/>
      <c r="R177" s="45"/>
      <c r="S177" s="45"/>
      <c r="T177" s="45"/>
      <c r="U177" s="45"/>
      <c r="V177" s="45"/>
      <c r="W177" s="45"/>
    </row>
    <row r="178" ht="32.9" customHeight="1" spans="1:23">
      <c r="A178" s="26" t="s">
        <v>294</v>
      </c>
      <c r="B178" s="155" t="s">
        <v>453</v>
      </c>
      <c r="C178" s="26" t="s">
        <v>452</v>
      </c>
      <c r="D178" s="26" t="s">
        <v>65</v>
      </c>
      <c r="E178" s="26" t="s">
        <v>88</v>
      </c>
      <c r="F178" s="26" t="s">
        <v>289</v>
      </c>
      <c r="G178" s="26" t="s">
        <v>211</v>
      </c>
      <c r="H178" s="26" t="s">
        <v>212</v>
      </c>
      <c r="I178" s="45">
        <v>1000000</v>
      </c>
      <c r="J178" s="162">
        <v>1000000</v>
      </c>
      <c r="K178" s="45">
        <v>1000000</v>
      </c>
      <c r="L178" s="45"/>
      <c r="M178" s="45"/>
      <c r="N178" s="45"/>
      <c r="O178" s="45"/>
      <c r="P178" s="45"/>
      <c r="Q178" s="45"/>
      <c r="R178" s="45"/>
      <c r="S178" s="45"/>
      <c r="T178" s="45"/>
      <c r="U178" s="45"/>
      <c r="V178" s="45"/>
      <c r="W178" s="45"/>
    </row>
    <row r="179" ht="32.9" customHeight="1" spans="1:23">
      <c r="A179" s="26"/>
      <c r="B179" s="26"/>
      <c r="C179" s="26" t="s">
        <v>454</v>
      </c>
      <c r="D179" s="26"/>
      <c r="E179" s="26"/>
      <c r="F179" s="26"/>
      <c r="G179" s="26"/>
      <c r="H179" s="26"/>
      <c r="I179" s="45">
        <v>4450000</v>
      </c>
      <c r="J179" s="162"/>
      <c r="K179" s="45"/>
      <c r="L179" s="45">
        <v>4450000</v>
      </c>
      <c r="M179" s="45"/>
      <c r="N179" s="45"/>
      <c r="O179" s="45"/>
      <c r="P179" s="45"/>
      <c r="Q179" s="45"/>
      <c r="R179" s="45"/>
      <c r="S179" s="45"/>
      <c r="T179" s="45"/>
      <c r="U179" s="45"/>
      <c r="V179" s="45"/>
      <c r="W179" s="45"/>
    </row>
    <row r="180" ht="32.9" customHeight="1" spans="1:23">
      <c r="A180" s="26" t="s">
        <v>294</v>
      </c>
      <c r="B180" s="155" t="s">
        <v>455</v>
      </c>
      <c r="C180" s="26" t="s">
        <v>454</v>
      </c>
      <c r="D180" s="26" t="s">
        <v>65</v>
      </c>
      <c r="E180" s="26" t="s">
        <v>118</v>
      </c>
      <c r="F180" s="26" t="s">
        <v>296</v>
      </c>
      <c r="G180" s="26" t="s">
        <v>290</v>
      </c>
      <c r="H180" s="26" t="s">
        <v>78</v>
      </c>
      <c r="I180" s="45">
        <v>4450000</v>
      </c>
      <c r="J180" s="162"/>
      <c r="K180" s="45"/>
      <c r="L180" s="45">
        <v>4450000</v>
      </c>
      <c r="M180" s="45"/>
      <c r="N180" s="45"/>
      <c r="O180" s="45"/>
      <c r="P180" s="45"/>
      <c r="Q180" s="45"/>
      <c r="R180" s="45"/>
      <c r="S180" s="45"/>
      <c r="T180" s="45"/>
      <c r="U180" s="45"/>
      <c r="V180" s="45"/>
      <c r="W180" s="45"/>
    </row>
    <row r="181" ht="18.75" customHeight="1" spans="1:23">
      <c r="A181" s="46" t="s">
        <v>456</v>
      </c>
      <c r="B181" s="47"/>
      <c r="C181" s="47"/>
      <c r="D181" s="47"/>
      <c r="E181" s="47"/>
      <c r="F181" s="47"/>
      <c r="G181" s="47"/>
      <c r="H181" s="48"/>
      <c r="I181" s="45">
        <v>109001283.42</v>
      </c>
      <c r="J181" s="162">
        <v>49220216</v>
      </c>
      <c r="K181" s="45">
        <v>49220216</v>
      </c>
      <c r="L181" s="45">
        <v>42180000</v>
      </c>
      <c r="M181" s="45"/>
      <c r="N181" s="45">
        <v>6281904.42</v>
      </c>
      <c r="O181" s="45">
        <v>4419163</v>
      </c>
      <c r="P181" s="45"/>
      <c r="Q181" s="45"/>
      <c r="R181" s="45">
        <v>6900000</v>
      </c>
      <c r="S181" s="45"/>
      <c r="T181" s="45"/>
      <c r="U181" s="45"/>
      <c r="V181" s="45"/>
      <c r="W181" s="45">
        <v>6900000</v>
      </c>
    </row>
  </sheetData>
  <mergeCells count="28">
    <mergeCell ref="A2:W2"/>
    <mergeCell ref="A3:I3"/>
    <mergeCell ref="J4:M4"/>
    <mergeCell ref="N4:P4"/>
    <mergeCell ref="R4:W4"/>
    <mergeCell ref="J5:K5"/>
    <mergeCell ref="A181:H18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357638888888889" right="0.161111111111111" top="0.802777777777778" bottom="0.60625" header="0.5" footer="0.5"/>
  <pageSetup paperSize="8" scale="73"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220"/>
  <sheetViews>
    <sheetView showZeros="0" workbookViewId="0">
      <selection activeCell="A1" sqref="A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6833333333333" customWidth="1"/>
    <col min="7" max="7" width="10.3166666666667" customWidth="1"/>
    <col min="8" max="8" width="9.31666666666667" customWidth="1"/>
    <col min="9" max="9" width="13.425" customWidth="1"/>
    <col min="10" max="10" width="27.45" customWidth="1"/>
  </cols>
  <sheetData>
    <row r="1" customHeight="1" spans="10:10">
      <c r="J1" s="150" t="s">
        <v>457</v>
      </c>
    </row>
    <row r="2" ht="28.5" customHeight="1" spans="1:10">
      <c r="A2" s="149" t="s">
        <v>458</v>
      </c>
      <c r="B2" s="32"/>
      <c r="C2" s="32"/>
      <c r="D2" s="32"/>
      <c r="E2" s="32"/>
      <c r="F2" s="100"/>
      <c r="G2" s="32"/>
      <c r="H2" s="100"/>
      <c r="I2" s="100"/>
      <c r="J2" s="32"/>
    </row>
    <row r="3" ht="15" customHeight="1" spans="1:1">
      <c r="A3" s="5" t="str">
        <f>"单位名称："&amp;"玉溪市教育体育局"</f>
        <v>单位名称：玉溪市教育体育局</v>
      </c>
    </row>
    <row r="4" ht="14.25" customHeight="1" spans="1:10">
      <c r="A4" s="67" t="s">
        <v>459</v>
      </c>
      <c r="B4" s="67" t="s">
        <v>460</v>
      </c>
      <c r="C4" s="67" t="s">
        <v>461</v>
      </c>
      <c r="D4" s="67" t="s">
        <v>462</v>
      </c>
      <c r="E4" s="67" t="s">
        <v>463</v>
      </c>
      <c r="F4" s="54" t="s">
        <v>464</v>
      </c>
      <c r="G4" s="67" t="s">
        <v>465</v>
      </c>
      <c r="H4" s="54" t="s">
        <v>466</v>
      </c>
      <c r="I4" s="54" t="s">
        <v>467</v>
      </c>
      <c r="J4" s="67" t="s">
        <v>468</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33.75" customHeight="1" spans="1:10">
      <c r="A7" s="26" t="s">
        <v>439</v>
      </c>
      <c r="B7" s="26" t="s">
        <v>469</v>
      </c>
      <c r="C7" s="26" t="s">
        <v>470</v>
      </c>
      <c r="D7" s="26" t="s">
        <v>471</v>
      </c>
      <c r="E7" s="26" t="s">
        <v>472</v>
      </c>
      <c r="F7" s="26" t="s">
        <v>473</v>
      </c>
      <c r="G7" s="43" t="s">
        <v>474</v>
      </c>
      <c r="H7" s="26" t="s">
        <v>475</v>
      </c>
      <c r="I7" s="26" t="s">
        <v>476</v>
      </c>
      <c r="J7" s="26" t="s">
        <v>477</v>
      </c>
    </row>
    <row r="8" ht="33.75" customHeight="1" spans="1:10">
      <c r="A8" s="26" t="s">
        <v>439</v>
      </c>
      <c r="B8" s="26" t="s">
        <v>469</v>
      </c>
      <c r="C8" s="26" t="s">
        <v>470</v>
      </c>
      <c r="D8" s="26" t="s">
        <v>478</v>
      </c>
      <c r="E8" s="26" t="s">
        <v>479</v>
      </c>
      <c r="F8" s="26" t="s">
        <v>473</v>
      </c>
      <c r="G8" s="43" t="s">
        <v>480</v>
      </c>
      <c r="H8" s="26" t="s">
        <v>481</v>
      </c>
      <c r="I8" s="26" t="s">
        <v>476</v>
      </c>
      <c r="J8" s="26" t="s">
        <v>482</v>
      </c>
    </row>
    <row r="9" ht="33.75" customHeight="1" spans="1:10">
      <c r="A9" s="26" t="s">
        <v>439</v>
      </c>
      <c r="B9" s="26" t="s">
        <v>469</v>
      </c>
      <c r="C9" s="26" t="s">
        <v>483</v>
      </c>
      <c r="D9" s="26" t="s">
        <v>484</v>
      </c>
      <c r="E9" s="26" t="s">
        <v>485</v>
      </c>
      <c r="F9" s="26" t="s">
        <v>473</v>
      </c>
      <c r="G9" s="43" t="s">
        <v>486</v>
      </c>
      <c r="H9" s="26" t="s">
        <v>481</v>
      </c>
      <c r="I9" s="26" t="s">
        <v>476</v>
      </c>
      <c r="J9" s="26" t="s">
        <v>487</v>
      </c>
    </row>
    <row r="10" ht="33.75" customHeight="1" spans="1:10">
      <c r="A10" s="26" t="s">
        <v>439</v>
      </c>
      <c r="B10" s="26" t="s">
        <v>469</v>
      </c>
      <c r="C10" s="26" t="s">
        <v>483</v>
      </c>
      <c r="D10" s="26" t="s">
        <v>484</v>
      </c>
      <c r="E10" s="26" t="s">
        <v>488</v>
      </c>
      <c r="F10" s="26" t="s">
        <v>489</v>
      </c>
      <c r="G10" s="43" t="s">
        <v>480</v>
      </c>
      <c r="H10" s="26" t="s">
        <v>481</v>
      </c>
      <c r="I10" s="26" t="s">
        <v>476</v>
      </c>
      <c r="J10" s="26" t="s">
        <v>490</v>
      </c>
    </row>
    <row r="11" ht="33.75" customHeight="1" spans="1:10">
      <c r="A11" s="26" t="s">
        <v>439</v>
      </c>
      <c r="B11" s="26" t="s">
        <v>469</v>
      </c>
      <c r="C11" s="26" t="s">
        <v>491</v>
      </c>
      <c r="D11" s="26" t="s">
        <v>492</v>
      </c>
      <c r="E11" s="26" t="s">
        <v>493</v>
      </c>
      <c r="F11" s="26" t="s">
        <v>473</v>
      </c>
      <c r="G11" s="43" t="s">
        <v>494</v>
      </c>
      <c r="H11" s="26" t="s">
        <v>481</v>
      </c>
      <c r="I11" s="26" t="s">
        <v>476</v>
      </c>
      <c r="J11" s="26" t="s">
        <v>495</v>
      </c>
    </row>
    <row r="12" ht="33.75" customHeight="1" spans="1:10">
      <c r="A12" s="26" t="s">
        <v>322</v>
      </c>
      <c r="B12" s="26" t="s">
        <v>496</v>
      </c>
      <c r="C12" s="26" t="s">
        <v>470</v>
      </c>
      <c r="D12" s="26" t="s">
        <v>471</v>
      </c>
      <c r="E12" s="26" t="s">
        <v>497</v>
      </c>
      <c r="F12" s="26" t="s">
        <v>473</v>
      </c>
      <c r="G12" s="43" t="s">
        <v>498</v>
      </c>
      <c r="H12" s="26" t="s">
        <v>475</v>
      </c>
      <c r="I12" s="26" t="s">
        <v>476</v>
      </c>
      <c r="J12" s="26" t="s">
        <v>499</v>
      </c>
    </row>
    <row r="13" ht="33.75" customHeight="1" spans="1:10">
      <c r="A13" s="26" t="s">
        <v>322</v>
      </c>
      <c r="B13" s="26" t="s">
        <v>496</v>
      </c>
      <c r="C13" s="26" t="s">
        <v>470</v>
      </c>
      <c r="D13" s="26" t="s">
        <v>478</v>
      </c>
      <c r="E13" s="26" t="s">
        <v>500</v>
      </c>
      <c r="F13" s="26" t="s">
        <v>473</v>
      </c>
      <c r="G13" s="43" t="s">
        <v>486</v>
      </c>
      <c r="H13" s="26" t="s">
        <v>481</v>
      </c>
      <c r="I13" s="26" t="s">
        <v>476</v>
      </c>
      <c r="J13" s="26" t="s">
        <v>501</v>
      </c>
    </row>
    <row r="14" ht="33.75" customHeight="1" spans="1:10">
      <c r="A14" s="26" t="s">
        <v>322</v>
      </c>
      <c r="B14" s="26" t="s">
        <v>496</v>
      </c>
      <c r="C14" s="26" t="s">
        <v>470</v>
      </c>
      <c r="D14" s="26" t="s">
        <v>478</v>
      </c>
      <c r="E14" s="26" t="s">
        <v>502</v>
      </c>
      <c r="F14" s="26" t="s">
        <v>489</v>
      </c>
      <c r="G14" s="43" t="s">
        <v>480</v>
      </c>
      <c r="H14" s="26" t="s">
        <v>481</v>
      </c>
      <c r="I14" s="26" t="s">
        <v>476</v>
      </c>
      <c r="J14" s="26" t="s">
        <v>503</v>
      </c>
    </row>
    <row r="15" ht="33.75" customHeight="1" spans="1:10">
      <c r="A15" s="26" t="s">
        <v>322</v>
      </c>
      <c r="B15" s="26" t="s">
        <v>496</v>
      </c>
      <c r="C15" s="26" t="s">
        <v>483</v>
      </c>
      <c r="D15" s="26" t="s">
        <v>484</v>
      </c>
      <c r="E15" s="26" t="s">
        <v>504</v>
      </c>
      <c r="F15" s="26" t="s">
        <v>473</v>
      </c>
      <c r="G15" s="43" t="s">
        <v>494</v>
      </c>
      <c r="H15" s="26" t="s">
        <v>481</v>
      </c>
      <c r="I15" s="26" t="s">
        <v>476</v>
      </c>
      <c r="J15" s="26" t="s">
        <v>505</v>
      </c>
    </row>
    <row r="16" ht="33.75" customHeight="1" spans="1:10">
      <c r="A16" s="26" t="s">
        <v>322</v>
      </c>
      <c r="B16" s="26" t="s">
        <v>496</v>
      </c>
      <c r="C16" s="26" t="s">
        <v>491</v>
      </c>
      <c r="D16" s="26" t="s">
        <v>492</v>
      </c>
      <c r="E16" s="26" t="s">
        <v>506</v>
      </c>
      <c r="F16" s="26" t="s">
        <v>473</v>
      </c>
      <c r="G16" s="43" t="s">
        <v>494</v>
      </c>
      <c r="H16" s="26" t="s">
        <v>481</v>
      </c>
      <c r="I16" s="26" t="s">
        <v>476</v>
      </c>
      <c r="J16" s="26" t="s">
        <v>507</v>
      </c>
    </row>
    <row r="17" ht="33.75" customHeight="1" spans="1:10">
      <c r="A17" s="26" t="s">
        <v>452</v>
      </c>
      <c r="B17" s="26" t="s">
        <v>508</v>
      </c>
      <c r="C17" s="26" t="s">
        <v>470</v>
      </c>
      <c r="D17" s="26" t="s">
        <v>471</v>
      </c>
      <c r="E17" s="26" t="s">
        <v>472</v>
      </c>
      <c r="F17" s="26" t="s">
        <v>473</v>
      </c>
      <c r="G17" s="43" t="s">
        <v>169</v>
      </c>
      <c r="H17" s="26" t="s">
        <v>509</v>
      </c>
      <c r="I17" s="26" t="s">
        <v>476</v>
      </c>
      <c r="J17" s="26" t="s">
        <v>510</v>
      </c>
    </row>
    <row r="18" ht="33.75" customHeight="1" spans="1:10">
      <c r="A18" s="26" t="s">
        <v>452</v>
      </c>
      <c r="B18" s="26" t="s">
        <v>508</v>
      </c>
      <c r="C18" s="26" t="s">
        <v>470</v>
      </c>
      <c r="D18" s="26" t="s">
        <v>478</v>
      </c>
      <c r="E18" s="26" t="s">
        <v>479</v>
      </c>
      <c r="F18" s="26" t="s">
        <v>473</v>
      </c>
      <c r="G18" s="43" t="s">
        <v>511</v>
      </c>
      <c r="H18" s="26" t="s">
        <v>481</v>
      </c>
      <c r="I18" s="26" t="s">
        <v>476</v>
      </c>
      <c r="J18" s="26" t="s">
        <v>512</v>
      </c>
    </row>
    <row r="19" ht="33.75" customHeight="1" spans="1:10">
      <c r="A19" s="26" t="s">
        <v>452</v>
      </c>
      <c r="B19" s="26" t="s">
        <v>508</v>
      </c>
      <c r="C19" s="26" t="s">
        <v>483</v>
      </c>
      <c r="D19" s="26" t="s">
        <v>484</v>
      </c>
      <c r="E19" s="26" t="s">
        <v>485</v>
      </c>
      <c r="F19" s="26" t="s">
        <v>473</v>
      </c>
      <c r="G19" s="43" t="s">
        <v>494</v>
      </c>
      <c r="H19" s="26" t="s">
        <v>481</v>
      </c>
      <c r="I19" s="26" t="s">
        <v>476</v>
      </c>
      <c r="J19" s="26" t="s">
        <v>513</v>
      </c>
    </row>
    <row r="20" ht="33.75" customHeight="1" spans="1:10">
      <c r="A20" s="26" t="s">
        <v>452</v>
      </c>
      <c r="B20" s="26" t="s">
        <v>508</v>
      </c>
      <c r="C20" s="26" t="s">
        <v>483</v>
      </c>
      <c r="D20" s="26" t="s">
        <v>484</v>
      </c>
      <c r="E20" s="26" t="s">
        <v>514</v>
      </c>
      <c r="F20" s="26" t="s">
        <v>473</v>
      </c>
      <c r="G20" s="43" t="s">
        <v>515</v>
      </c>
      <c r="H20" s="26" t="s">
        <v>481</v>
      </c>
      <c r="I20" s="26" t="s">
        <v>516</v>
      </c>
      <c r="J20" s="26" t="s">
        <v>517</v>
      </c>
    </row>
    <row r="21" ht="33.75" customHeight="1" spans="1:10">
      <c r="A21" s="26" t="s">
        <v>452</v>
      </c>
      <c r="B21" s="26" t="s">
        <v>508</v>
      </c>
      <c r="C21" s="26" t="s">
        <v>491</v>
      </c>
      <c r="D21" s="26" t="s">
        <v>492</v>
      </c>
      <c r="E21" s="26" t="s">
        <v>493</v>
      </c>
      <c r="F21" s="26" t="s">
        <v>473</v>
      </c>
      <c r="G21" s="43" t="s">
        <v>494</v>
      </c>
      <c r="H21" s="26" t="s">
        <v>481</v>
      </c>
      <c r="I21" s="26" t="s">
        <v>476</v>
      </c>
      <c r="J21" s="26" t="s">
        <v>518</v>
      </c>
    </row>
    <row r="22" ht="33.75" customHeight="1" spans="1:10">
      <c r="A22" s="26" t="s">
        <v>304</v>
      </c>
      <c r="B22" s="26" t="s">
        <v>519</v>
      </c>
      <c r="C22" s="26" t="s">
        <v>470</v>
      </c>
      <c r="D22" s="26" t="s">
        <v>471</v>
      </c>
      <c r="E22" s="26" t="s">
        <v>520</v>
      </c>
      <c r="F22" s="26" t="s">
        <v>473</v>
      </c>
      <c r="G22" s="43" t="s">
        <v>50</v>
      </c>
      <c r="H22" s="26" t="s">
        <v>521</v>
      </c>
      <c r="I22" s="26" t="s">
        <v>476</v>
      </c>
      <c r="J22" s="26" t="s">
        <v>522</v>
      </c>
    </row>
    <row r="23" ht="33.75" customHeight="1" spans="1:10">
      <c r="A23" s="26" t="s">
        <v>304</v>
      </c>
      <c r="B23" s="26" t="s">
        <v>519</v>
      </c>
      <c r="C23" s="26" t="s">
        <v>470</v>
      </c>
      <c r="D23" s="26" t="s">
        <v>471</v>
      </c>
      <c r="E23" s="26" t="s">
        <v>523</v>
      </c>
      <c r="F23" s="26" t="s">
        <v>473</v>
      </c>
      <c r="G23" s="43" t="s">
        <v>46</v>
      </c>
      <c r="H23" s="26" t="s">
        <v>521</v>
      </c>
      <c r="I23" s="26" t="s">
        <v>476</v>
      </c>
      <c r="J23" s="26" t="s">
        <v>524</v>
      </c>
    </row>
    <row r="24" ht="33.75" customHeight="1" spans="1:10">
      <c r="A24" s="26" t="s">
        <v>304</v>
      </c>
      <c r="B24" s="26" t="s">
        <v>519</v>
      </c>
      <c r="C24" s="26" t="s">
        <v>470</v>
      </c>
      <c r="D24" s="26" t="s">
        <v>478</v>
      </c>
      <c r="E24" s="26" t="s">
        <v>525</v>
      </c>
      <c r="F24" s="26" t="s">
        <v>473</v>
      </c>
      <c r="G24" s="43" t="s">
        <v>526</v>
      </c>
      <c r="H24" s="26" t="s">
        <v>527</v>
      </c>
      <c r="I24" s="26" t="s">
        <v>476</v>
      </c>
      <c r="J24" s="26" t="s">
        <v>528</v>
      </c>
    </row>
    <row r="25" ht="33.75" customHeight="1" spans="1:10">
      <c r="A25" s="26" t="s">
        <v>304</v>
      </c>
      <c r="B25" s="26" t="s">
        <v>519</v>
      </c>
      <c r="C25" s="26" t="s">
        <v>470</v>
      </c>
      <c r="D25" s="26" t="s">
        <v>529</v>
      </c>
      <c r="E25" s="26" t="s">
        <v>530</v>
      </c>
      <c r="F25" s="26" t="s">
        <v>489</v>
      </c>
      <c r="G25" s="43" t="s">
        <v>480</v>
      </c>
      <c r="H25" s="26" t="s">
        <v>481</v>
      </c>
      <c r="I25" s="26" t="s">
        <v>476</v>
      </c>
      <c r="J25" s="26" t="s">
        <v>531</v>
      </c>
    </row>
    <row r="26" ht="33.75" customHeight="1" spans="1:10">
      <c r="A26" s="26" t="s">
        <v>304</v>
      </c>
      <c r="B26" s="26" t="s">
        <v>519</v>
      </c>
      <c r="C26" s="26" t="s">
        <v>483</v>
      </c>
      <c r="D26" s="26" t="s">
        <v>484</v>
      </c>
      <c r="E26" s="26" t="s">
        <v>532</v>
      </c>
      <c r="F26" s="26" t="s">
        <v>473</v>
      </c>
      <c r="G26" s="43" t="s">
        <v>46</v>
      </c>
      <c r="H26" s="26" t="s">
        <v>521</v>
      </c>
      <c r="I26" s="26" t="s">
        <v>476</v>
      </c>
      <c r="J26" s="26" t="s">
        <v>533</v>
      </c>
    </row>
    <row r="27" ht="33.75" customHeight="1" spans="1:10">
      <c r="A27" s="26" t="s">
        <v>304</v>
      </c>
      <c r="B27" s="26" t="s">
        <v>519</v>
      </c>
      <c r="C27" s="26" t="s">
        <v>491</v>
      </c>
      <c r="D27" s="26" t="s">
        <v>492</v>
      </c>
      <c r="E27" s="26" t="s">
        <v>534</v>
      </c>
      <c r="F27" s="26" t="s">
        <v>473</v>
      </c>
      <c r="G27" s="43" t="s">
        <v>511</v>
      </c>
      <c r="H27" s="26" t="s">
        <v>481</v>
      </c>
      <c r="I27" s="26" t="s">
        <v>476</v>
      </c>
      <c r="J27" s="26" t="s">
        <v>535</v>
      </c>
    </row>
    <row r="28" ht="33.75" customHeight="1" spans="1:10">
      <c r="A28" s="26" t="s">
        <v>366</v>
      </c>
      <c r="B28" s="26" t="s">
        <v>536</v>
      </c>
      <c r="C28" s="26" t="s">
        <v>470</v>
      </c>
      <c r="D28" s="26" t="s">
        <v>471</v>
      </c>
      <c r="E28" s="26" t="s">
        <v>537</v>
      </c>
      <c r="F28" s="26" t="s">
        <v>489</v>
      </c>
      <c r="G28" s="43" t="s">
        <v>49</v>
      </c>
      <c r="H28" s="26" t="s">
        <v>521</v>
      </c>
      <c r="I28" s="26" t="s">
        <v>476</v>
      </c>
      <c r="J28" s="26" t="s">
        <v>538</v>
      </c>
    </row>
    <row r="29" ht="33.75" customHeight="1" spans="1:10">
      <c r="A29" s="26" t="s">
        <v>366</v>
      </c>
      <c r="B29" s="26" t="s">
        <v>536</v>
      </c>
      <c r="C29" s="26" t="s">
        <v>470</v>
      </c>
      <c r="D29" s="26" t="s">
        <v>478</v>
      </c>
      <c r="E29" s="26" t="s">
        <v>539</v>
      </c>
      <c r="F29" s="26" t="s">
        <v>473</v>
      </c>
      <c r="G29" s="43" t="s">
        <v>540</v>
      </c>
      <c r="H29" s="26" t="s">
        <v>481</v>
      </c>
      <c r="I29" s="26" t="s">
        <v>476</v>
      </c>
      <c r="J29" s="26" t="s">
        <v>541</v>
      </c>
    </row>
    <row r="30" ht="33.75" customHeight="1" spans="1:10">
      <c r="A30" s="26" t="s">
        <v>366</v>
      </c>
      <c r="B30" s="26" t="s">
        <v>536</v>
      </c>
      <c r="C30" s="26" t="s">
        <v>470</v>
      </c>
      <c r="D30" s="26" t="s">
        <v>478</v>
      </c>
      <c r="E30" s="26" t="s">
        <v>542</v>
      </c>
      <c r="F30" s="26" t="s">
        <v>473</v>
      </c>
      <c r="G30" s="43" t="s">
        <v>480</v>
      </c>
      <c r="H30" s="26" t="s">
        <v>481</v>
      </c>
      <c r="I30" s="26" t="s">
        <v>476</v>
      </c>
      <c r="J30" s="26" t="s">
        <v>543</v>
      </c>
    </row>
    <row r="31" ht="33.75" customHeight="1" spans="1:10">
      <c r="A31" s="26" t="s">
        <v>366</v>
      </c>
      <c r="B31" s="26" t="s">
        <v>536</v>
      </c>
      <c r="C31" s="26" t="s">
        <v>483</v>
      </c>
      <c r="D31" s="26" t="s">
        <v>484</v>
      </c>
      <c r="E31" s="26" t="s">
        <v>485</v>
      </c>
      <c r="F31" s="26" t="s">
        <v>473</v>
      </c>
      <c r="G31" s="43" t="s">
        <v>494</v>
      </c>
      <c r="H31" s="26" t="s">
        <v>481</v>
      </c>
      <c r="I31" s="26" t="s">
        <v>476</v>
      </c>
      <c r="J31" s="26" t="s">
        <v>544</v>
      </c>
    </row>
    <row r="32" ht="33.75" customHeight="1" spans="1:10">
      <c r="A32" s="26" t="s">
        <v>366</v>
      </c>
      <c r="B32" s="26" t="s">
        <v>536</v>
      </c>
      <c r="C32" s="26" t="s">
        <v>491</v>
      </c>
      <c r="D32" s="26" t="s">
        <v>492</v>
      </c>
      <c r="E32" s="26" t="s">
        <v>493</v>
      </c>
      <c r="F32" s="26" t="s">
        <v>473</v>
      </c>
      <c r="G32" s="43" t="s">
        <v>494</v>
      </c>
      <c r="H32" s="26" t="s">
        <v>481</v>
      </c>
      <c r="I32" s="26" t="s">
        <v>476</v>
      </c>
      <c r="J32" s="26" t="s">
        <v>545</v>
      </c>
    </row>
    <row r="33" ht="33.75" customHeight="1" spans="1:10">
      <c r="A33" s="26" t="s">
        <v>338</v>
      </c>
      <c r="B33" s="26" t="s">
        <v>546</v>
      </c>
      <c r="C33" s="26" t="s">
        <v>470</v>
      </c>
      <c r="D33" s="26" t="s">
        <v>471</v>
      </c>
      <c r="E33" s="26" t="s">
        <v>547</v>
      </c>
      <c r="F33" s="26" t="s">
        <v>473</v>
      </c>
      <c r="G33" s="43" t="s">
        <v>62</v>
      </c>
      <c r="H33" s="26" t="s">
        <v>548</v>
      </c>
      <c r="I33" s="26" t="s">
        <v>476</v>
      </c>
      <c r="J33" s="26" t="s">
        <v>549</v>
      </c>
    </row>
    <row r="34" ht="33.75" customHeight="1" spans="1:10">
      <c r="A34" s="26" t="s">
        <v>338</v>
      </c>
      <c r="B34" s="26" t="s">
        <v>546</v>
      </c>
      <c r="C34" s="26" t="s">
        <v>470</v>
      </c>
      <c r="D34" s="26" t="s">
        <v>471</v>
      </c>
      <c r="E34" s="26" t="s">
        <v>550</v>
      </c>
      <c r="F34" s="26" t="s">
        <v>473</v>
      </c>
      <c r="G34" s="43" t="s">
        <v>551</v>
      </c>
      <c r="H34" s="26" t="s">
        <v>552</v>
      </c>
      <c r="I34" s="26" t="s">
        <v>476</v>
      </c>
      <c r="J34" s="26" t="s">
        <v>553</v>
      </c>
    </row>
    <row r="35" ht="33.75" customHeight="1" spans="1:10">
      <c r="A35" s="26" t="s">
        <v>338</v>
      </c>
      <c r="B35" s="26" t="s">
        <v>546</v>
      </c>
      <c r="C35" s="26" t="s">
        <v>470</v>
      </c>
      <c r="D35" s="26" t="s">
        <v>478</v>
      </c>
      <c r="E35" s="26" t="s">
        <v>554</v>
      </c>
      <c r="F35" s="26" t="s">
        <v>473</v>
      </c>
      <c r="G35" s="43" t="s">
        <v>555</v>
      </c>
      <c r="H35" s="26" t="s">
        <v>481</v>
      </c>
      <c r="I35" s="26" t="s">
        <v>476</v>
      </c>
      <c r="J35" s="26" t="s">
        <v>556</v>
      </c>
    </row>
    <row r="36" ht="33.75" customHeight="1" spans="1:10">
      <c r="A36" s="26" t="s">
        <v>338</v>
      </c>
      <c r="B36" s="26" t="s">
        <v>546</v>
      </c>
      <c r="C36" s="26" t="s">
        <v>483</v>
      </c>
      <c r="D36" s="26" t="s">
        <v>484</v>
      </c>
      <c r="E36" s="26" t="s">
        <v>557</v>
      </c>
      <c r="F36" s="26" t="s">
        <v>473</v>
      </c>
      <c r="G36" s="43" t="s">
        <v>480</v>
      </c>
      <c r="H36" s="26" t="s">
        <v>481</v>
      </c>
      <c r="I36" s="26" t="s">
        <v>476</v>
      </c>
      <c r="J36" s="26" t="s">
        <v>558</v>
      </c>
    </row>
    <row r="37" ht="33.75" customHeight="1" spans="1:10">
      <c r="A37" s="26" t="s">
        <v>338</v>
      </c>
      <c r="B37" s="26" t="s">
        <v>546</v>
      </c>
      <c r="C37" s="26" t="s">
        <v>491</v>
      </c>
      <c r="D37" s="26" t="s">
        <v>492</v>
      </c>
      <c r="E37" s="26" t="s">
        <v>559</v>
      </c>
      <c r="F37" s="26" t="s">
        <v>473</v>
      </c>
      <c r="G37" s="43" t="s">
        <v>511</v>
      </c>
      <c r="H37" s="26" t="s">
        <v>481</v>
      </c>
      <c r="I37" s="26" t="s">
        <v>516</v>
      </c>
      <c r="J37" s="26" t="s">
        <v>560</v>
      </c>
    </row>
    <row r="38" ht="33.75" customHeight="1" spans="1:10">
      <c r="A38" s="26" t="s">
        <v>297</v>
      </c>
      <c r="B38" s="26" t="s">
        <v>561</v>
      </c>
      <c r="C38" s="26" t="s">
        <v>470</v>
      </c>
      <c r="D38" s="26" t="s">
        <v>471</v>
      </c>
      <c r="E38" s="26" t="s">
        <v>562</v>
      </c>
      <c r="F38" s="26" t="s">
        <v>489</v>
      </c>
      <c r="G38" s="43" t="s">
        <v>53</v>
      </c>
      <c r="H38" s="26" t="s">
        <v>552</v>
      </c>
      <c r="I38" s="26" t="s">
        <v>476</v>
      </c>
      <c r="J38" s="26" t="s">
        <v>563</v>
      </c>
    </row>
    <row r="39" ht="33.75" customHeight="1" spans="1:10">
      <c r="A39" s="26" t="s">
        <v>297</v>
      </c>
      <c r="B39" s="26" t="s">
        <v>561</v>
      </c>
      <c r="C39" s="26" t="s">
        <v>470</v>
      </c>
      <c r="D39" s="26" t="s">
        <v>471</v>
      </c>
      <c r="E39" s="26" t="s">
        <v>564</v>
      </c>
      <c r="F39" s="26" t="s">
        <v>473</v>
      </c>
      <c r="G39" s="43" t="s">
        <v>46</v>
      </c>
      <c r="H39" s="26" t="s">
        <v>475</v>
      </c>
      <c r="I39" s="26" t="s">
        <v>476</v>
      </c>
      <c r="J39" s="26" t="s">
        <v>565</v>
      </c>
    </row>
    <row r="40" ht="33.75" customHeight="1" spans="1:10">
      <c r="A40" s="26" t="s">
        <v>297</v>
      </c>
      <c r="B40" s="26" t="s">
        <v>561</v>
      </c>
      <c r="C40" s="26" t="s">
        <v>470</v>
      </c>
      <c r="D40" s="26" t="s">
        <v>478</v>
      </c>
      <c r="E40" s="26" t="s">
        <v>566</v>
      </c>
      <c r="F40" s="26" t="s">
        <v>473</v>
      </c>
      <c r="G40" s="43" t="s">
        <v>480</v>
      </c>
      <c r="H40" s="26" t="s">
        <v>481</v>
      </c>
      <c r="I40" s="26" t="s">
        <v>476</v>
      </c>
      <c r="J40" s="26" t="s">
        <v>567</v>
      </c>
    </row>
    <row r="41" ht="33.75" customHeight="1" spans="1:10">
      <c r="A41" s="26" t="s">
        <v>297</v>
      </c>
      <c r="B41" s="26" t="s">
        <v>561</v>
      </c>
      <c r="C41" s="26" t="s">
        <v>483</v>
      </c>
      <c r="D41" s="26" t="s">
        <v>484</v>
      </c>
      <c r="E41" s="26" t="s">
        <v>568</v>
      </c>
      <c r="F41" s="26" t="s">
        <v>473</v>
      </c>
      <c r="G41" s="43" t="s">
        <v>569</v>
      </c>
      <c r="H41" s="26" t="s">
        <v>481</v>
      </c>
      <c r="I41" s="26" t="s">
        <v>516</v>
      </c>
      <c r="J41" s="26" t="s">
        <v>570</v>
      </c>
    </row>
    <row r="42" ht="33.75" customHeight="1" spans="1:10">
      <c r="A42" s="26" t="s">
        <v>297</v>
      </c>
      <c r="B42" s="26" t="s">
        <v>561</v>
      </c>
      <c r="C42" s="26" t="s">
        <v>483</v>
      </c>
      <c r="D42" s="26" t="s">
        <v>571</v>
      </c>
      <c r="E42" s="26" t="s">
        <v>572</v>
      </c>
      <c r="F42" s="26" t="s">
        <v>473</v>
      </c>
      <c r="G42" s="43" t="s">
        <v>46</v>
      </c>
      <c r="H42" s="26" t="s">
        <v>475</v>
      </c>
      <c r="I42" s="26" t="s">
        <v>476</v>
      </c>
      <c r="J42" s="26" t="s">
        <v>573</v>
      </c>
    </row>
    <row r="43" ht="33.75" customHeight="1" spans="1:10">
      <c r="A43" s="26" t="s">
        <v>297</v>
      </c>
      <c r="B43" s="26" t="s">
        <v>561</v>
      </c>
      <c r="C43" s="26" t="s">
        <v>491</v>
      </c>
      <c r="D43" s="26" t="s">
        <v>492</v>
      </c>
      <c r="E43" s="26" t="s">
        <v>574</v>
      </c>
      <c r="F43" s="26" t="s">
        <v>473</v>
      </c>
      <c r="G43" s="43" t="s">
        <v>486</v>
      </c>
      <c r="H43" s="26" t="s">
        <v>481</v>
      </c>
      <c r="I43" s="26" t="s">
        <v>476</v>
      </c>
      <c r="J43" s="26" t="s">
        <v>575</v>
      </c>
    </row>
    <row r="44" ht="33.75" customHeight="1" spans="1:10">
      <c r="A44" s="26" t="s">
        <v>433</v>
      </c>
      <c r="B44" s="26" t="s">
        <v>576</v>
      </c>
      <c r="C44" s="26" t="s">
        <v>470</v>
      </c>
      <c r="D44" s="26" t="s">
        <v>471</v>
      </c>
      <c r="E44" s="26" t="s">
        <v>577</v>
      </c>
      <c r="F44" s="26" t="s">
        <v>473</v>
      </c>
      <c r="G44" s="43" t="s">
        <v>578</v>
      </c>
      <c r="H44" s="26" t="s">
        <v>579</v>
      </c>
      <c r="I44" s="26" t="s">
        <v>476</v>
      </c>
      <c r="J44" s="26" t="s">
        <v>580</v>
      </c>
    </row>
    <row r="45" ht="33.75" customHeight="1" spans="1:10">
      <c r="A45" s="26" t="s">
        <v>433</v>
      </c>
      <c r="B45" s="26" t="s">
        <v>576</v>
      </c>
      <c r="C45" s="26" t="s">
        <v>470</v>
      </c>
      <c r="D45" s="26" t="s">
        <v>478</v>
      </c>
      <c r="E45" s="26" t="s">
        <v>581</v>
      </c>
      <c r="F45" s="26" t="s">
        <v>473</v>
      </c>
      <c r="G45" s="43" t="s">
        <v>480</v>
      </c>
      <c r="H45" s="26" t="s">
        <v>481</v>
      </c>
      <c r="I45" s="26" t="s">
        <v>476</v>
      </c>
      <c r="J45" s="26" t="s">
        <v>582</v>
      </c>
    </row>
    <row r="46" ht="33.75" customHeight="1" spans="1:10">
      <c r="A46" s="26" t="s">
        <v>433</v>
      </c>
      <c r="B46" s="26" t="s">
        <v>576</v>
      </c>
      <c r="C46" s="26" t="s">
        <v>483</v>
      </c>
      <c r="D46" s="26" t="s">
        <v>484</v>
      </c>
      <c r="E46" s="26" t="s">
        <v>583</v>
      </c>
      <c r="F46" s="26" t="s">
        <v>473</v>
      </c>
      <c r="G46" s="43" t="s">
        <v>480</v>
      </c>
      <c r="H46" s="26" t="s">
        <v>481</v>
      </c>
      <c r="I46" s="26" t="s">
        <v>476</v>
      </c>
      <c r="J46" s="26" t="s">
        <v>584</v>
      </c>
    </row>
    <row r="47" ht="33.75" customHeight="1" spans="1:10">
      <c r="A47" s="26" t="s">
        <v>433</v>
      </c>
      <c r="B47" s="26" t="s">
        <v>576</v>
      </c>
      <c r="C47" s="26" t="s">
        <v>483</v>
      </c>
      <c r="D47" s="26" t="s">
        <v>571</v>
      </c>
      <c r="E47" s="26" t="s">
        <v>585</v>
      </c>
      <c r="F47" s="26" t="s">
        <v>473</v>
      </c>
      <c r="G47" s="43" t="s">
        <v>586</v>
      </c>
      <c r="H47" s="26" t="s">
        <v>475</v>
      </c>
      <c r="I47" s="26" t="s">
        <v>476</v>
      </c>
      <c r="J47" s="26" t="s">
        <v>587</v>
      </c>
    </row>
    <row r="48" ht="33.75" customHeight="1" spans="1:10">
      <c r="A48" s="26" t="s">
        <v>433</v>
      </c>
      <c r="B48" s="26" t="s">
        <v>576</v>
      </c>
      <c r="C48" s="26" t="s">
        <v>491</v>
      </c>
      <c r="D48" s="26" t="s">
        <v>492</v>
      </c>
      <c r="E48" s="26" t="s">
        <v>588</v>
      </c>
      <c r="F48" s="26" t="s">
        <v>473</v>
      </c>
      <c r="G48" s="43" t="s">
        <v>494</v>
      </c>
      <c r="H48" s="26" t="s">
        <v>481</v>
      </c>
      <c r="I48" s="26" t="s">
        <v>476</v>
      </c>
      <c r="J48" s="26" t="s">
        <v>589</v>
      </c>
    </row>
    <row r="49" ht="33.75" customHeight="1" spans="1:10">
      <c r="A49" s="26" t="s">
        <v>437</v>
      </c>
      <c r="B49" s="26" t="s">
        <v>590</v>
      </c>
      <c r="C49" s="26" t="s">
        <v>470</v>
      </c>
      <c r="D49" s="26" t="s">
        <v>471</v>
      </c>
      <c r="E49" s="26" t="s">
        <v>591</v>
      </c>
      <c r="F49" s="26" t="s">
        <v>473</v>
      </c>
      <c r="G49" s="43" t="s">
        <v>592</v>
      </c>
      <c r="H49" s="26" t="s">
        <v>521</v>
      </c>
      <c r="I49" s="26" t="s">
        <v>476</v>
      </c>
      <c r="J49" s="26" t="s">
        <v>593</v>
      </c>
    </row>
    <row r="50" ht="33.75" customHeight="1" spans="1:10">
      <c r="A50" s="26" t="s">
        <v>437</v>
      </c>
      <c r="B50" s="26" t="s">
        <v>590</v>
      </c>
      <c r="C50" s="26" t="s">
        <v>470</v>
      </c>
      <c r="D50" s="26" t="s">
        <v>478</v>
      </c>
      <c r="E50" s="26" t="s">
        <v>594</v>
      </c>
      <c r="F50" s="26" t="s">
        <v>473</v>
      </c>
      <c r="G50" s="43" t="s">
        <v>494</v>
      </c>
      <c r="H50" s="26" t="s">
        <v>481</v>
      </c>
      <c r="I50" s="26" t="s">
        <v>476</v>
      </c>
      <c r="J50" s="26" t="s">
        <v>595</v>
      </c>
    </row>
    <row r="51" ht="33.75" customHeight="1" spans="1:10">
      <c r="A51" s="26" t="s">
        <v>437</v>
      </c>
      <c r="B51" s="26" t="s">
        <v>590</v>
      </c>
      <c r="C51" s="26" t="s">
        <v>470</v>
      </c>
      <c r="D51" s="26" t="s">
        <v>529</v>
      </c>
      <c r="E51" s="26" t="s">
        <v>596</v>
      </c>
      <c r="F51" s="26" t="s">
        <v>489</v>
      </c>
      <c r="G51" s="43" t="s">
        <v>480</v>
      </c>
      <c r="H51" s="26" t="s">
        <v>481</v>
      </c>
      <c r="I51" s="26" t="s">
        <v>476</v>
      </c>
      <c r="J51" s="26" t="s">
        <v>597</v>
      </c>
    </row>
    <row r="52" ht="33.75" customHeight="1" spans="1:10">
      <c r="A52" s="26" t="s">
        <v>437</v>
      </c>
      <c r="B52" s="26" t="s">
        <v>590</v>
      </c>
      <c r="C52" s="26" t="s">
        <v>483</v>
      </c>
      <c r="D52" s="26" t="s">
        <v>484</v>
      </c>
      <c r="E52" s="26" t="s">
        <v>598</v>
      </c>
      <c r="F52" s="26" t="s">
        <v>473</v>
      </c>
      <c r="G52" s="43" t="s">
        <v>599</v>
      </c>
      <c r="H52" s="26"/>
      <c r="I52" s="26" t="s">
        <v>516</v>
      </c>
      <c r="J52" s="26" t="s">
        <v>600</v>
      </c>
    </row>
    <row r="53" ht="33.75" customHeight="1" spans="1:10">
      <c r="A53" s="26" t="s">
        <v>437</v>
      </c>
      <c r="B53" s="26" t="s">
        <v>590</v>
      </c>
      <c r="C53" s="26" t="s">
        <v>483</v>
      </c>
      <c r="D53" s="26" t="s">
        <v>571</v>
      </c>
      <c r="E53" s="26" t="s">
        <v>601</v>
      </c>
      <c r="F53" s="26" t="s">
        <v>473</v>
      </c>
      <c r="G53" s="43" t="s">
        <v>602</v>
      </c>
      <c r="H53" s="26"/>
      <c r="I53" s="26" t="s">
        <v>516</v>
      </c>
      <c r="J53" s="26" t="s">
        <v>603</v>
      </c>
    </row>
    <row r="54" ht="33.75" customHeight="1" spans="1:10">
      <c r="A54" s="26" t="s">
        <v>437</v>
      </c>
      <c r="B54" s="26" t="s">
        <v>590</v>
      </c>
      <c r="C54" s="26" t="s">
        <v>491</v>
      </c>
      <c r="D54" s="26" t="s">
        <v>492</v>
      </c>
      <c r="E54" s="26" t="s">
        <v>604</v>
      </c>
      <c r="F54" s="26" t="s">
        <v>473</v>
      </c>
      <c r="G54" s="43" t="s">
        <v>494</v>
      </c>
      <c r="H54" s="26" t="s">
        <v>481</v>
      </c>
      <c r="I54" s="26" t="s">
        <v>476</v>
      </c>
      <c r="J54" s="26" t="s">
        <v>605</v>
      </c>
    </row>
    <row r="55" ht="33.75" customHeight="1" spans="1:10">
      <c r="A55" s="26" t="s">
        <v>293</v>
      </c>
      <c r="B55" s="26" t="s">
        <v>606</v>
      </c>
      <c r="C55" s="26" t="s">
        <v>470</v>
      </c>
      <c r="D55" s="26" t="s">
        <v>471</v>
      </c>
      <c r="E55" s="26" t="s">
        <v>607</v>
      </c>
      <c r="F55" s="26" t="s">
        <v>473</v>
      </c>
      <c r="G55" s="43" t="s">
        <v>54</v>
      </c>
      <c r="H55" s="26" t="s">
        <v>552</v>
      </c>
      <c r="I55" s="26" t="s">
        <v>476</v>
      </c>
      <c r="J55" s="26" t="s">
        <v>608</v>
      </c>
    </row>
    <row r="56" ht="33.75" customHeight="1" spans="1:10">
      <c r="A56" s="26" t="s">
        <v>293</v>
      </c>
      <c r="B56" s="26" t="s">
        <v>606</v>
      </c>
      <c r="C56" s="26" t="s">
        <v>470</v>
      </c>
      <c r="D56" s="26" t="s">
        <v>471</v>
      </c>
      <c r="E56" s="26" t="s">
        <v>609</v>
      </c>
      <c r="F56" s="26" t="s">
        <v>473</v>
      </c>
      <c r="G56" s="43" t="s">
        <v>610</v>
      </c>
      <c r="H56" s="26" t="s">
        <v>527</v>
      </c>
      <c r="I56" s="26" t="s">
        <v>476</v>
      </c>
      <c r="J56" s="26" t="s">
        <v>611</v>
      </c>
    </row>
    <row r="57" ht="33.75" customHeight="1" spans="1:10">
      <c r="A57" s="26" t="s">
        <v>293</v>
      </c>
      <c r="B57" s="26" t="s">
        <v>606</v>
      </c>
      <c r="C57" s="26" t="s">
        <v>470</v>
      </c>
      <c r="D57" s="26" t="s">
        <v>478</v>
      </c>
      <c r="E57" s="26" t="s">
        <v>612</v>
      </c>
      <c r="F57" s="26" t="s">
        <v>489</v>
      </c>
      <c r="G57" s="43" t="s">
        <v>480</v>
      </c>
      <c r="H57" s="26" t="s">
        <v>481</v>
      </c>
      <c r="I57" s="26" t="s">
        <v>476</v>
      </c>
      <c r="J57" s="26" t="s">
        <v>613</v>
      </c>
    </row>
    <row r="58" ht="33.75" customHeight="1" spans="1:10">
      <c r="A58" s="26" t="s">
        <v>293</v>
      </c>
      <c r="B58" s="26" t="s">
        <v>606</v>
      </c>
      <c r="C58" s="26" t="s">
        <v>483</v>
      </c>
      <c r="D58" s="26" t="s">
        <v>484</v>
      </c>
      <c r="E58" s="26" t="s">
        <v>532</v>
      </c>
      <c r="F58" s="26" t="s">
        <v>473</v>
      </c>
      <c r="G58" s="43" t="s">
        <v>614</v>
      </c>
      <c r="H58" s="26" t="s">
        <v>481</v>
      </c>
      <c r="I58" s="26" t="s">
        <v>516</v>
      </c>
      <c r="J58" s="26" t="s">
        <v>615</v>
      </c>
    </row>
    <row r="59" ht="33.75" customHeight="1" spans="1:10">
      <c r="A59" s="26" t="s">
        <v>293</v>
      </c>
      <c r="B59" s="26" t="s">
        <v>606</v>
      </c>
      <c r="C59" s="26" t="s">
        <v>483</v>
      </c>
      <c r="D59" s="26" t="s">
        <v>571</v>
      </c>
      <c r="E59" s="26" t="s">
        <v>616</v>
      </c>
      <c r="F59" s="26" t="s">
        <v>473</v>
      </c>
      <c r="G59" s="43" t="s">
        <v>617</v>
      </c>
      <c r="H59" s="26" t="s">
        <v>481</v>
      </c>
      <c r="I59" s="26" t="s">
        <v>476</v>
      </c>
      <c r="J59" s="26" t="s">
        <v>618</v>
      </c>
    </row>
    <row r="60" ht="33.75" customHeight="1" spans="1:10">
      <c r="A60" s="26" t="s">
        <v>293</v>
      </c>
      <c r="B60" s="26" t="s">
        <v>606</v>
      </c>
      <c r="C60" s="26" t="s">
        <v>491</v>
      </c>
      <c r="D60" s="26" t="s">
        <v>492</v>
      </c>
      <c r="E60" s="26" t="s">
        <v>619</v>
      </c>
      <c r="F60" s="26" t="s">
        <v>473</v>
      </c>
      <c r="G60" s="43" t="s">
        <v>486</v>
      </c>
      <c r="H60" s="26" t="s">
        <v>481</v>
      </c>
      <c r="I60" s="26" t="s">
        <v>476</v>
      </c>
      <c r="J60" s="26" t="s">
        <v>620</v>
      </c>
    </row>
    <row r="61" ht="33.75" customHeight="1" spans="1:10">
      <c r="A61" s="26" t="s">
        <v>447</v>
      </c>
      <c r="B61" s="26" t="s">
        <v>621</v>
      </c>
      <c r="C61" s="26" t="s">
        <v>470</v>
      </c>
      <c r="D61" s="26" t="s">
        <v>471</v>
      </c>
      <c r="E61" s="26" t="s">
        <v>622</v>
      </c>
      <c r="F61" s="26" t="s">
        <v>473</v>
      </c>
      <c r="G61" s="43" t="s">
        <v>46</v>
      </c>
      <c r="H61" s="26" t="s">
        <v>521</v>
      </c>
      <c r="I61" s="26" t="s">
        <v>476</v>
      </c>
      <c r="J61" s="26" t="s">
        <v>623</v>
      </c>
    </row>
    <row r="62" ht="33.75" customHeight="1" spans="1:10">
      <c r="A62" s="26" t="s">
        <v>447</v>
      </c>
      <c r="B62" s="26" t="s">
        <v>621</v>
      </c>
      <c r="C62" s="26" t="s">
        <v>470</v>
      </c>
      <c r="D62" s="26" t="s">
        <v>471</v>
      </c>
      <c r="E62" s="26" t="s">
        <v>624</v>
      </c>
      <c r="F62" s="26" t="s">
        <v>473</v>
      </c>
      <c r="G62" s="43" t="s">
        <v>49</v>
      </c>
      <c r="H62" s="26" t="s">
        <v>521</v>
      </c>
      <c r="I62" s="26" t="s">
        <v>476</v>
      </c>
      <c r="J62" s="26" t="s">
        <v>625</v>
      </c>
    </row>
    <row r="63" ht="33.75" customHeight="1" spans="1:10">
      <c r="A63" s="26" t="s">
        <v>447</v>
      </c>
      <c r="B63" s="26" t="s">
        <v>621</v>
      </c>
      <c r="C63" s="26" t="s">
        <v>470</v>
      </c>
      <c r="D63" s="26" t="s">
        <v>478</v>
      </c>
      <c r="E63" s="26" t="s">
        <v>594</v>
      </c>
      <c r="F63" s="26" t="s">
        <v>473</v>
      </c>
      <c r="G63" s="43" t="s">
        <v>626</v>
      </c>
      <c r="H63" s="26" t="s">
        <v>481</v>
      </c>
      <c r="I63" s="26" t="s">
        <v>476</v>
      </c>
      <c r="J63" s="26" t="s">
        <v>627</v>
      </c>
    </row>
    <row r="64" ht="33.75" customHeight="1" spans="1:10">
      <c r="A64" s="26" t="s">
        <v>447</v>
      </c>
      <c r="B64" s="26" t="s">
        <v>621</v>
      </c>
      <c r="C64" s="26" t="s">
        <v>483</v>
      </c>
      <c r="D64" s="26" t="s">
        <v>484</v>
      </c>
      <c r="E64" s="26" t="s">
        <v>628</v>
      </c>
      <c r="F64" s="26" t="s">
        <v>473</v>
      </c>
      <c r="G64" s="43" t="s">
        <v>480</v>
      </c>
      <c r="H64" s="26" t="s">
        <v>481</v>
      </c>
      <c r="I64" s="26" t="s">
        <v>476</v>
      </c>
      <c r="J64" s="26" t="s">
        <v>629</v>
      </c>
    </row>
    <row r="65" ht="33.75" customHeight="1" spans="1:10">
      <c r="A65" s="26" t="s">
        <v>447</v>
      </c>
      <c r="B65" s="26" t="s">
        <v>621</v>
      </c>
      <c r="C65" s="26" t="s">
        <v>491</v>
      </c>
      <c r="D65" s="26" t="s">
        <v>492</v>
      </c>
      <c r="E65" s="26" t="s">
        <v>630</v>
      </c>
      <c r="F65" s="26" t="s">
        <v>473</v>
      </c>
      <c r="G65" s="43" t="s">
        <v>494</v>
      </c>
      <c r="H65" s="26" t="s">
        <v>481</v>
      </c>
      <c r="I65" s="26" t="s">
        <v>476</v>
      </c>
      <c r="J65" s="26" t="s">
        <v>631</v>
      </c>
    </row>
    <row r="66" ht="33.75" customHeight="1" spans="1:10">
      <c r="A66" s="26" t="s">
        <v>327</v>
      </c>
      <c r="B66" s="26" t="s">
        <v>632</v>
      </c>
      <c r="C66" s="26" t="s">
        <v>470</v>
      </c>
      <c r="D66" s="26" t="s">
        <v>471</v>
      </c>
      <c r="E66" s="26" t="s">
        <v>633</v>
      </c>
      <c r="F66" s="26" t="s">
        <v>473</v>
      </c>
      <c r="G66" s="43" t="s">
        <v>634</v>
      </c>
      <c r="H66" s="26" t="s">
        <v>475</v>
      </c>
      <c r="I66" s="26" t="s">
        <v>476</v>
      </c>
      <c r="J66" s="26" t="s">
        <v>635</v>
      </c>
    </row>
    <row r="67" ht="33.75" customHeight="1" spans="1:10">
      <c r="A67" s="26" t="s">
        <v>327</v>
      </c>
      <c r="B67" s="26" t="s">
        <v>632</v>
      </c>
      <c r="C67" s="26" t="s">
        <v>470</v>
      </c>
      <c r="D67" s="26" t="s">
        <v>471</v>
      </c>
      <c r="E67" s="26" t="s">
        <v>537</v>
      </c>
      <c r="F67" s="26" t="s">
        <v>473</v>
      </c>
      <c r="G67" s="43" t="s">
        <v>46</v>
      </c>
      <c r="H67" s="26" t="s">
        <v>521</v>
      </c>
      <c r="I67" s="26" t="s">
        <v>476</v>
      </c>
      <c r="J67" s="26" t="s">
        <v>538</v>
      </c>
    </row>
    <row r="68" ht="33.75" customHeight="1" spans="1:10">
      <c r="A68" s="26" t="s">
        <v>327</v>
      </c>
      <c r="B68" s="26" t="s">
        <v>632</v>
      </c>
      <c r="C68" s="26" t="s">
        <v>470</v>
      </c>
      <c r="D68" s="26" t="s">
        <v>478</v>
      </c>
      <c r="E68" s="26" t="s">
        <v>479</v>
      </c>
      <c r="F68" s="26" t="s">
        <v>489</v>
      </c>
      <c r="G68" s="43" t="s">
        <v>480</v>
      </c>
      <c r="H68" s="26" t="s">
        <v>481</v>
      </c>
      <c r="I68" s="26" t="s">
        <v>476</v>
      </c>
      <c r="J68" s="26" t="s">
        <v>636</v>
      </c>
    </row>
    <row r="69" ht="33.75" customHeight="1" spans="1:10">
      <c r="A69" s="26" t="s">
        <v>327</v>
      </c>
      <c r="B69" s="26" t="s">
        <v>632</v>
      </c>
      <c r="C69" s="26" t="s">
        <v>483</v>
      </c>
      <c r="D69" s="26" t="s">
        <v>484</v>
      </c>
      <c r="E69" s="26" t="s">
        <v>485</v>
      </c>
      <c r="F69" s="26" t="s">
        <v>473</v>
      </c>
      <c r="G69" s="43" t="s">
        <v>540</v>
      </c>
      <c r="H69" s="26" t="s">
        <v>481</v>
      </c>
      <c r="I69" s="26" t="s">
        <v>476</v>
      </c>
      <c r="J69" s="26" t="s">
        <v>544</v>
      </c>
    </row>
    <row r="70" ht="33.75" customHeight="1" spans="1:10">
      <c r="A70" s="26" t="s">
        <v>327</v>
      </c>
      <c r="B70" s="26" t="s">
        <v>632</v>
      </c>
      <c r="C70" s="26" t="s">
        <v>491</v>
      </c>
      <c r="D70" s="26" t="s">
        <v>492</v>
      </c>
      <c r="E70" s="26" t="s">
        <v>506</v>
      </c>
      <c r="F70" s="26" t="s">
        <v>473</v>
      </c>
      <c r="G70" s="43" t="s">
        <v>511</v>
      </c>
      <c r="H70" s="26" t="s">
        <v>481</v>
      </c>
      <c r="I70" s="26" t="s">
        <v>476</v>
      </c>
      <c r="J70" s="26" t="s">
        <v>637</v>
      </c>
    </row>
    <row r="71" ht="33.75" customHeight="1" spans="1:10">
      <c r="A71" s="26" t="s">
        <v>327</v>
      </c>
      <c r="B71" s="26" t="s">
        <v>632</v>
      </c>
      <c r="C71" s="26" t="s">
        <v>491</v>
      </c>
      <c r="D71" s="26" t="s">
        <v>492</v>
      </c>
      <c r="E71" s="26" t="s">
        <v>638</v>
      </c>
      <c r="F71" s="26" t="s">
        <v>473</v>
      </c>
      <c r="G71" s="43" t="s">
        <v>511</v>
      </c>
      <c r="H71" s="26" t="s">
        <v>481</v>
      </c>
      <c r="I71" s="26" t="s">
        <v>476</v>
      </c>
      <c r="J71" s="26" t="s">
        <v>639</v>
      </c>
    </row>
    <row r="72" ht="33.75" customHeight="1" spans="1:10">
      <c r="A72" s="26" t="s">
        <v>309</v>
      </c>
      <c r="B72" s="26" t="s">
        <v>640</v>
      </c>
      <c r="C72" s="26" t="s">
        <v>470</v>
      </c>
      <c r="D72" s="26" t="s">
        <v>471</v>
      </c>
      <c r="E72" s="26" t="s">
        <v>641</v>
      </c>
      <c r="F72" s="26" t="s">
        <v>473</v>
      </c>
      <c r="G72" s="43" t="s">
        <v>642</v>
      </c>
      <c r="H72" s="26" t="s">
        <v>475</v>
      </c>
      <c r="I72" s="26" t="s">
        <v>476</v>
      </c>
      <c r="J72" s="26" t="s">
        <v>643</v>
      </c>
    </row>
    <row r="73" ht="33.75" customHeight="1" spans="1:10">
      <c r="A73" s="26" t="s">
        <v>309</v>
      </c>
      <c r="B73" s="26" t="s">
        <v>640</v>
      </c>
      <c r="C73" s="26" t="s">
        <v>470</v>
      </c>
      <c r="D73" s="26" t="s">
        <v>478</v>
      </c>
      <c r="E73" s="26" t="s">
        <v>644</v>
      </c>
      <c r="F73" s="26" t="s">
        <v>489</v>
      </c>
      <c r="G73" s="43" t="s">
        <v>480</v>
      </c>
      <c r="H73" s="26" t="s">
        <v>481</v>
      </c>
      <c r="I73" s="26" t="s">
        <v>476</v>
      </c>
      <c r="J73" s="26" t="s">
        <v>567</v>
      </c>
    </row>
    <row r="74" ht="33.75" customHeight="1" spans="1:10">
      <c r="A74" s="26" t="s">
        <v>309</v>
      </c>
      <c r="B74" s="26" t="s">
        <v>640</v>
      </c>
      <c r="C74" s="26" t="s">
        <v>483</v>
      </c>
      <c r="D74" s="26" t="s">
        <v>484</v>
      </c>
      <c r="E74" s="26" t="s">
        <v>645</v>
      </c>
      <c r="F74" s="26" t="s">
        <v>473</v>
      </c>
      <c r="G74" s="43" t="s">
        <v>486</v>
      </c>
      <c r="H74" s="26" t="s">
        <v>481</v>
      </c>
      <c r="I74" s="26" t="s">
        <v>476</v>
      </c>
      <c r="J74" s="26" t="s">
        <v>646</v>
      </c>
    </row>
    <row r="75" ht="33.75" customHeight="1" spans="1:10">
      <c r="A75" s="26" t="s">
        <v>309</v>
      </c>
      <c r="B75" s="26" t="s">
        <v>640</v>
      </c>
      <c r="C75" s="26" t="s">
        <v>483</v>
      </c>
      <c r="D75" s="26" t="s">
        <v>484</v>
      </c>
      <c r="E75" s="26" t="s">
        <v>647</v>
      </c>
      <c r="F75" s="26" t="s">
        <v>473</v>
      </c>
      <c r="G75" s="43" t="s">
        <v>480</v>
      </c>
      <c r="H75" s="26" t="s">
        <v>481</v>
      </c>
      <c r="I75" s="26" t="s">
        <v>476</v>
      </c>
      <c r="J75" s="26" t="s">
        <v>648</v>
      </c>
    </row>
    <row r="76" ht="33.75" customHeight="1" spans="1:10">
      <c r="A76" s="26" t="s">
        <v>309</v>
      </c>
      <c r="B76" s="26" t="s">
        <v>640</v>
      </c>
      <c r="C76" s="26" t="s">
        <v>491</v>
      </c>
      <c r="D76" s="26" t="s">
        <v>492</v>
      </c>
      <c r="E76" s="26" t="s">
        <v>649</v>
      </c>
      <c r="F76" s="26" t="s">
        <v>473</v>
      </c>
      <c r="G76" s="43" t="s">
        <v>486</v>
      </c>
      <c r="H76" s="26" t="s">
        <v>481</v>
      </c>
      <c r="I76" s="26" t="s">
        <v>476</v>
      </c>
      <c r="J76" s="26" t="s">
        <v>650</v>
      </c>
    </row>
    <row r="77" ht="33.75" customHeight="1" spans="1:10">
      <c r="A77" s="26" t="s">
        <v>345</v>
      </c>
      <c r="B77" s="26" t="s">
        <v>651</v>
      </c>
      <c r="C77" s="26" t="s">
        <v>470</v>
      </c>
      <c r="D77" s="26" t="s">
        <v>471</v>
      </c>
      <c r="E77" s="26" t="s">
        <v>652</v>
      </c>
      <c r="F77" s="26" t="s">
        <v>473</v>
      </c>
      <c r="G77" s="43" t="s">
        <v>51</v>
      </c>
      <c r="H77" s="26" t="s">
        <v>653</v>
      </c>
      <c r="I77" s="26" t="s">
        <v>476</v>
      </c>
      <c r="J77" s="26" t="s">
        <v>654</v>
      </c>
    </row>
    <row r="78" ht="33.75" customHeight="1" spans="1:10">
      <c r="A78" s="26" t="s">
        <v>345</v>
      </c>
      <c r="B78" s="26" t="s">
        <v>651</v>
      </c>
      <c r="C78" s="26" t="s">
        <v>470</v>
      </c>
      <c r="D78" s="26" t="s">
        <v>471</v>
      </c>
      <c r="E78" s="26" t="s">
        <v>655</v>
      </c>
      <c r="F78" s="26" t="s">
        <v>489</v>
      </c>
      <c r="G78" s="43" t="s">
        <v>480</v>
      </c>
      <c r="H78" s="26" t="s">
        <v>481</v>
      </c>
      <c r="I78" s="26" t="s">
        <v>476</v>
      </c>
      <c r="J78" s="26" t="s">
        <v>656</v>
      </c>
    </row>
    <row r="79" ht="33.75" customHeight="1" spans="1:10">
      <c r="A79" s="26" t="s">
        <v>345</v>
      </c>
      <c r="B79" s="26" t="s">
        <v>651</v>
      </c>
      <c r="C79" s="26" t="s">
        <v>470</v>
      </c>
      <c r="D79" s="26" t="s">
        <v>478</v>
      </c>
      <c r="E79" s="26" t="s">
        <v>657</v>
      </c>
      <c r="F79" s="26" t="s">
        <v>658</v>
      </c>
      <c r="G79" s="43" t="s">
        <v>486</v>
      </c>
      <c r="H79" s="26" t="s">
        <v>481</v>
      </c>
      <c r="I79" s="26" t="s">
        <v>476</v>
      </c>
      <c r="J79" s="26" t="s">
        <v>659</v>
      </c>
    </row>
    <row r="80" ht="33.75" customHeight="1" spans="1:10">
      <c r="A80" s="26" t="s">
        <v>345</v>
      </c>
      <c r="B80" s="26" t="s">
        <v>651</v>
      </c>
      <c r="C80" s="26" t="s">
        <v>470</v>
      </c>
      <c r="D80" s="26" t="s">
        <v>529</v>
      </c>
      <c r="E80" s="26" t="s">
        <v>660</v>
      </c>
      <c r="F80" s="26" t="s">
        <v>489</v>
      </c>
      <c r="G80" s="43" t="s">
        <v>480</v>
      </c>
      <c r="H80" s="26" t="s">
        <v>481</v>
      </c>
      <c r="I80" s="26" t="s">
        <v>476</v>
      </c>
      <c r="J80" s="26" t="s">
        <v>661</v>
      </c>
    </row>
    <row r="81" ht="33.75" customHeight="1" spans="1:10">
      <c r="A81" s="26" t="s">
        <v>345</v>
      </c>
      <c r="B81" s="26" t="s">
        <v>651</v>
      </c>
      <c r="C81" s="26" t="s">
        <v>483</v>
      </c>
      <c r="D81" s="26" t="s">
        <v>484</v>
      </c>
      <c r="E81" s="26" t="s">
        <v>662</v>
      </c>
      <c r="F81" s="26" t="s">
        <v>473</v>
      </c>
      <c r="G81" s="43" t="s">
        <v>480</v>
      </c>
      <c r="H81" s="26" t="s">
        <v>481</v>
      </c>
      <c r="I81" s="26" t="s">
        <v>476</v>
      </c>
      <c r="J81" s="26" t="s">
        <v>663</v>
      </c>
    </row>
    <row r="82" ht="33.75" customHeight="1" spans="1:10">
      <c r="A82" s="26" t="s">
        <v>345</v>
      </c>
      <c r="B82" s="26" t="s">
        <v>651</v>
      </c>
      <c r="C82" s="26" t="s">
        <v>491</v>
      </c>
      <c r="D82" s="26" t="s">
        <v>492</v>
      </c>
      <c r="E82" s="26" t="s">
        <v>664</v>
      </c>
      <c r="F82" s="26" t="s">
        <v>473</v>
      </c>
      <c r="G82" s="43" t="s">
        <v>540</v>
      </c>
      <c r="H82" s="26" t="s">
        <v>481</v>
      </c>
      <c r="I82" s="26" t="s">
        <v>476</v>
      </c>
      <c r="J82" s="26" t="s">
        <v>665</v>
      </c>
    </row>
    <row r="83" ht="33.75" customHeight="1" spans="1:10">
      <c r="A83" s="26" t="s">
        <v>435</v>
      </c>
      <c r="B83" s="26" t="s">
        <v>666</v>
      </c>
      <c r="C83" s="26" t="s">
        <v>470</v>
      </c>
      <c r="D83" s="26" t="s">
        <v>471</v>
      </c>
      <c r="E83" s="26" t="s">
        <v>622</v>
      </c>
      <c r="F83" s="26" t="s">
        <v>473</v>
      </c>
      <c r="G83" s="43" t="s">
        <v>47</v>
      </c>
      <c r="H83" s="26" t="s">
        <v>521</v>
      </c>
      <c r="I83" s="26" t="s">
        <v>476</v>
      </c>
      <c r="J83" s="26" t="s">
        <v>667</v>
      </c>
    </row>
    <row r="84" ht="33.75" customHeight="1" spans="1:10">
      <c r="A84" s="26" t="s">
        <v>435</v>
      </c>
      <c r="B84" s="26" t="s">
        <v>666</v>
      </c>
      <c r="C84" s="26" t="s">
        <v>470</v>
      </c>
      <c r="D84" s="26" t="s">
        <v>471</v>
      </c>
      <c r="E84" s="26" t="s">
        <v>668</v>
      </c>
      <c r="F84" s="26" t="s">
        <v>473</v>
      </c>
      <c r="G84" s="43" t="s">
        <v>642</v>
      </c>
      <c r="H84" s="26" t="s">
        <v>527</v>
      </c>
      <c r="I84" s="26" t="s">
        <v>476</v>
      </c>
      <c r="J84" s="26" t="s">
        <v>669</v>
      </c>
    </row>
    <row r="85" ht="33.75" customHeight="1" spans="1:10">
      <c r="A85" s="26" t="s">
        <v>435</v>
      </c>
      <c r="B85" s="26" t="s">
        <v>666</v>
      </c>
      <c r="C85" s="26" t="s">
        <v>470</v>
      </c>
      <c r="D85" s="26" t="s">
        <v>478</v>
      </c>
      <c r="E85" s="26" t="s">
        <v>670</v>
      </c>
      <c r="F85" s="26" t="s">
        <v>473</v>
      </c>
      <c r="G85" s="43" t="s">
        <v>626</v>
      </c>
      <c r="H85" s="26" t="s">
        <v>481</v>
      </c>
      <c r="I85" s="26" t="s">
        <v>476</v>
      </c>
      <c r="J85" s="26" t="s">
        <v>671</v>
      </c>
    </row>
    <row r="86" ht="33.75" customHeight="1" spans="1:10">
      <c r="A86" s="26" t="s">
        <v>435</v>
      </c>
      <c r="B86" s="26" t="s">
        <v>666</v>
      </c>
      <c r="C86" s="26" t="s">
        <v>483</v>
      </c>
      <c r="D86" s="26" t="s">
        <v>484</v>
      </c>
      <c r="E86" s="26" t="s">
        <v>672</v>
      </c>
      <c r="F86" s="26" t="s">
        <v>473</v>
      </c>
      <c r="G86" s="43" t="s">
        <v>47</v>
      </c>
      <c r="H86" s="26" t="s">
        <v>521</v>
      </c>
      <c r="I86" s="26" t="s">
        <v>476</v>
      </c>
      <c r="J86" s="26" t="s">
        <v>673</v>
      </c>
    </row>
    <row r="87" ht="33.75" customHeight="1" spans="1:10">
      <c r="A87" s="26" t="s">
        <v>435</v>
      </c>
      <c r="B87" s="26" t="s">
        <v>666</v>
      </c>
      <c r="C87" s="26" t="s">
        <v>483</v>
      </c>
      <c r="D87" s="26" t="s">
        <v>571</v>
      </c>
      <c r="E87" s="26" t="s">
        <v>674</v>
      </c>
      <c r="F87" s="26" t="s">
        <v>473</v>
      </c>
      <c r="G87" s="43" t="s">
        <v>675</v>
      </c>
      <c r="H87" s="26" t="s">
        <v>481</v>
      </c>
      <c r="I87" s="26" t="s">
        <v>516</v>
      </c>
      <c r="J87" s="26" t="s">
        <v>676</v>
      </c>
    </row>
    <row r="88" ht="33.75" customHeight="1" spans="1:10">
      <c r="A88" s="26" t="s">
        <v>435</v>
      </c>
      <c r="B88" s="26" t="s">
        <v>666</v>
      </c>
      <c r="C88" s="26" t="s">
        <v>491</v>
      </c>
      <c r="D88" s="26" t="s">
        <v>492</v>
      </c>
      <c r="E88" s="26" t="s">
        <v>630</v>
      </c>
      <c r="F88" s="26" t="s">
        <v>473</v>
      </c>
      <c r="G88" s="43" t="s">
        <v>494</v>
      </c>
      <c r="H88" s="26" t="s">
        <v>481</v>
      </c>
      <c r="I88" s="26" t="s">
        <v>476</v>
      </c>
      <c r="J88" s="26" t="s">
        <v>677</v>
      </c>
    </row>
    <row r="89" ht="33.75" customHeight="1" spans="1:10">
      <c r="A89" s="26" t="s">
        <v>317</v>
      </c>
      <c r="B89" s="26" t="s">
        <v>678</v>
      </c>
      <c r="C89" s="26" t="s">
        <v>470</v>
      </c>
      <c r="D89" s="26" t="s">
        <v>471</v>
      </c>
      <c r="E89" s="26" t="s">
        <v>633</v>
      </c>
      <c r="F89" s="26" t="s">
        <v>473</v>
      </c>
      <c r="G89" s="43" t="s">
        <v>679</v>
      </c>
      <c r="H89" s="26" t="s">
        <v>475</v>
      </c>
      <c r="I89" s="26" t="s">
        <v>476</v>
      </c>
      <c r="J89" s="26" t="s">
        <v>680</v>
      </c>
    </row>
    <row r="90" ht="33.75" customHeight="1" spans="1:10">
      <c r="A90" s="26" t="s">
        <v>317</v>
      </c>
      <c r="B90" s="26" t="s">
        <v>678</v>
      </c>
      <c r="C90" s="26" t="s">
        <v>470</v>
      </c>
      <c r="D90" s="26" t="s">
        <v>478</v>
      </c>
      <c r="E90" s="26" t="s">
        <v>479</v>
      </c>
      <c r="F90" s="26" t="s">
        <v>489</v>
      </c>
      <c r="G90" s="43" t="s">
        <v>480</v>
      </c>
      <c r="H90" s="26" t="s">
        <v>481</v>
      </c>
      <c r="I90" s="26" t="s">
        <v>476</v>
      </c>
      <c r="J90" s="26" t="s">
        <v>681</v>
      </c>
    </row>
    <row r="91" ht="33.75" customHeight="1" spans="1:10">
      <c r="A91" s="26" t="s">
        <v>317</v>
      </c>
      <c r="B91" s="26" t="s">
        <v>678</v>
      </c>
      <c r="C91" s="26" t="s">
        <v>483</v>
      </c>
      <c r="D91" s="26" t="s">
        <v>484</v>
      </c>
      <c r="E91" s="26" t="s">
        <v>682</v>
      </c>
      <c r="F91" s="26" t="s">
        <v>489</v>
      </c>
      <c r="G91" s="43" t="s">
        <v>480</v>
      </c>
      <c r="H91" s="26" t="s">
        <v>481</v>
      </c>
      <c r="I91" s="26" t="s">
        <v>516</v>
      </c>
      <c r="J91" s="26" t="s">
        <v>683</v>
      </c>
    </row>
    <row r="92" ht="33.75" customHeight="1" spans="1:10">
      <c r="A92" s="26" t="s">
        <v>317</v>
      </c>
      <c r="B92" s="26" t="s">
        <v>678</v>
      </c>
      <c r="C92" s="26" t="s">
        <v>483</v>
      </c>
      <c r="D92" s="26" t="s">
        <v>484</v>
      </c>
      <c r="E92" s="26" t="s">
        <v>684</v>
      </c>
      <c r="F92" s="26" t="s">
        <v>473</v>
      </c>
      <c r="G92" s="43" t="s">
        <v>480</v>
      </c>
      <c r="H92" s="26" t="s">
        <v>481</v>
      </c>
      <c r="I92" s="26" t="s">
        <v>476</v>
      </c>
      <c r="J92" s="26" t="s">
        <v>558</v>
      </c>
    </row>
    <row r="93" ht="33.75" customHeight="1" spans="1:10">
      <c r="A93" s="26" t="s">
        <v>317</v>
      </c>
      <c r="B93" s="26" t="s">
        <v>678</v>
      </c>
      <c r="C93" s="26" t="s">
        <v>491</v>
      </c>
      <c r="D93" s="26" t="s">
        <v>492</v>
      </c>
      <c r="E93" s="26" t="s">
        <v>638</v>
      </c>
      <c r="F93" s="26" t="s">
        <v>489</v>
      </c>
      <c r="G93" s="43" t="s">
        <v>494</v>
      </c>
      <c r="H93" s="26" t="s">
        <v>481</v>
      </c>
      <c r="I93" s="26" t="s">
        <v>516</v>
      </c>
      <c r="J93" s="26" t="s">
        <v>685</v>
      </c>
    </row>
    <row r="94" ht="33.75" customHeight="1" spans="1:10">
      <c r="A94" s="26" t="s">
        <v>286</v>
      </c>
      <c r="B94" s="26" t="s">
        <v>686</v>
      </c>
      <c r="C94" s="26" t="s">
        <v>470</v>
      </c>
      <c r="D94" s="26" t="s">
        <v>471</v>
      </c>
      <c r="E94" s="26" t="s">
        <v>687</v>
      </c>
      <c r="F94" s="26" t="s">
        <v>473</v>
      </c>
      <c r="G94" s="43" t="s">
        <v>172</v>
      </c>
      <c r="H94" s="26" t="s">
        <v>475</v>
      </c>
      <c r="I94" s="26" t="s">
        <v>476</v>
      </c>
      <c r="J94" s="26" t="s">
        <v>688</v>
      </c>
    </row>
    <row r="95" ht="33.75" customHeight="1" spans="1:10">
      <c r="A95" s="26" t="s">
        <v>286</v>
      </c>
      <c r="B95" s="26" t="s">
        <v>686</v>
      </c>
      <c r="C95" s="26" t="s">
        <v>470</v>
      </c>
      <c r="D95" s="26" t="s">
        <v>478</v>
      </c>
      <c r="E95" s="26" t="s">
        <v>479</v>
      </c>
      <c r="F95" s="26" t="s">
        <v>489</v>
      </c>
      <c r="G95" s="43" t="s">
        <v>480</v>
      </c>
      <c r="H95" s="26" t="s">
        <v>481</v>
      </c>
      <c r="I95" s="26" t="s">
        <v>476</v>
      </c>
      <c r="J95" s="26" t="s">
        <v>681</v>
      </c>
    </row>
    <row r="96" ht="33.75" customHeight="1" spans="1:10">
      <c r="A96" s="26" t="s">
        <v>286</v>
      </c>
      <c r="B96" s="26" t="s">
        <v>686</v>
      </c>
      <c r="C96" s="26" t="s">
        <v>470</v>
      </c>
      <c r="D96" s="26" t="s">
        <v>529</v>
      </c>
      <c r="E96" s="26" t="s">
        <v>689</v>
      </c>
      <c r="F96" s="26" t="s">
        <v>489</v>
      </c>
      <c r="G96" s="43" t="s">
        <v>480</v>
      </c>
      <c r="H96" s="26" t="s">
        <v>481</v>
      </c>
      <c r="I96" s="26" t="s">
        <v>476</v>
      </c>
      <c r="J96" s="26" t="s">
        <v>690</v>
      </c>
    </row>
    <row r="97" ht="33.75" customHeight="1" spans="1:10">
      <c r="A97" s="26" t="s">
        <v>286</v>
      </c>
      <c r="B97" s="26" t="s">
        <v>686</v>
      </c>
      <c r="C97" s="26" t="s">
        <v>483</v>
      </c>
      <c r="D97" s="26" t="s">
        <v>484</v>
      </c>
      <c r="E97" s="26" t="s">
        <v>691</v>
      </c>
      <c r="F97" s="26" t="s">
        <v>473</v>
      </c>
      <c r="G97" s="43" t="s">
        <v>486</v>
      </c>
      <c r="H97" s="26" t="s">
        <v>481</v>
      </c>
      <c r="I97" s="26" t="s">
        <v>476</v>
      </c>
      <c r="J97" s="26" t="s">
        <v>692</v>
      </c>
    </row>
    <row r="98" ht="33.75" customHeight="1" spans="1:10">
      <c r="A98" s="26" t="s">
        <v>286</v>
      </c>
      <c r="B98" s="26" t="s">
        <v>686</v>
      </c>
      <c r="C98" s="26" t="s">
        <v>491</v>
      </c>
      <c r="D98" s="26" t="s">
        <v>492</v>
      </c>
      <c r="E98" s="26" t="s">
        <v>693</v>
      </c>
      <c r="F98" s="26" t="s">
        <v>473</v>
      </c>
      <c r="G98" s="43" t="s">
        <v>486</v>
      </c>
      <c r="H98" s="26" t="s">
        <v>481</v>
      </c>
      <c r="I98" s="26" t="s">
        <v>476</v>
      </c>
      <c r="J98" s="26" t="s">
        <v>694</v>
      </c>
    </row>
    <row r="99" ht="33.75" customHeight="1" spans="1:10">
      <c r="A99" s="26" t="s">
        <v>449</v>
      </c>
      <c r="B99" s="26" t="s">
        <v>695</v>
      </c>
      <c r="C99" s="26" t="s">
        <v>470</v>
      </c>
      <c r="D99" s="26" t="s">
        <v>471</v>
      </c>
      <c r="E99" s="26" t="s">
        <v>696</v>
      </c>
      <c r="F99" s="26" t="s">
        <v>489</v>
      </c>
      <c r="G99" s="43" t="s">
        <v>47</v>
      </c>
      <c r="H99" s="26" t="s">
        <v>475</v>
      </c>
      <c r="I99" s="26" t="s">
        <v>476</v>
      </c>
      <c r="J99" s="26" t="s">
        <v>697</v>
      </c>
    </row>
    <row r="100" ht="33.75" customHeight="1" spans="1:10">
      <c r="A100" s="26" t="s">
        <v>449</v>
      </c>
      <c r="B100" s="26" t="s">
        <v>695</v>
      </c>
      <c r="C100" s="26" t="s">
        <v>470</v>
      </c>
      <c r="D100" s="26" t="s">
        <v>471</v>
      </c>
      <c r="E100" s="26" t="s">
        <v>698</v>
      </c>
      <c r="F100" s="26" t="s">
        <v>489</v>
      </c>
      <c r="G100" s="43" t="s">
        <v>47</v>
      </c>
      <c r="H100" s="26" t="s">
        <v>552</v>
      </c>
      <c r="I100" s="26" t="s">
        <v>476</v>
      </c>
      <c r="J100" s="26" t="s">
        <v>699</v>
      </c>
    </row>
    <row r="101" ht="33.75" customHeight="1" spans="1:10">
      <c r="A101" s="26" t="s">
        <v>449</v>
      </c>
      <c r="B101" s="26" t="s">
        <v>695</v>
      </c>
      <c r="C101" s="26" t="s">
        <v>470</v>
      </c>
      <c r="D101" s="26" t="s">
        <v>478</v>
      </c>
      <c r="E101" s="26" t="s">
        <v>700</v>
      </c>
      <c r="F101" s="26" t="s">
        <v>473</v>
      </c>
      <c r="G101" s="43" t="s">
        <v>540</v>
      </c>
      <c r="H101" s="26" t="s">
        <v>481</v>
      </c>
      <c r="I101" s="26" t="s">
        <v>476</v>
      </c>
      <c r="J101" s="26" t="s">
        <v>701</v>
      </c>
    </row>
    <row r="102" ht="33.75" customHeight="1" spans="1:10">
      <c r="A102" s="26" t="s">
        <v>449</v>
      </c>
      <c r="B102" s="26" t="s">
        <v>695</v>
      </c>
      <c r="C102" s="26" t="s">
        <v>470</v>
      </c>
      <c r="D102" s="26" t="s">
        <v>702</v>
      </c>
      <c r="E102" s="26" t="s">
        <v>703</v>
      </c>
      <c r="F102" s="26" t="s">
        <v>473</v>
      </c>
      <c r="G102" s="43" t="s">
        <v>486</v>
      </c>
      <c r="H102" s="26" t="s">
        <v>481</v>
      </c>
      <c r="I102" s="26" t="s">
        <v>476</v>
      </c>
      <c r="J102" s="26" t="s">
        <v>704</v>
      </c>
    </row>
    <row r="103" ht="33.75" customHeight="1" spans="1:10">
      <c r="A103" s="26" t="s">
        <v>449</v>
      </c>
      <c r="B103" s="26" t="s">
        <v>695</v>
      </c>
      <c r="C103" s="26" t="s">
        <v>483</v>
      </c>
      <c r="D103" s="26" t="s">
        <v>705</v>
      </c>
      <c r="E103" s="26" t="s">
        <v>706</v>
      </c>
      <c r="F103" s="26" t="s">
        <v>489</v>
      </c>
      <c r="G103" s="43" t="s">
        <v>480</v>
      </c>
      <c r="H103" s="26" t="s">
        <v>481</v>
      </c>
      <c r="I103" s="26" t="s">
        <v>476</v>
      </c>
      <c r="J103" s="26" t="s">
        <v>707</v>
      </c>
    </row>
    <row r="104" ht="33.75" customHeight="1" spans="1:10">
      <c r="A104" s="26" t="s">
        <v>449</v>
      </c>
      <c r="B104" s="26" t="s">
        <v>695</v>
      </c>
      <c r="C104" s="26" t="s">
        <v>491</v>
      </c>
      <c r="D104" s="26" t="s">
        <v>492</v>
      </c>
      <c r="E104" s="26" t="s">
        <v>493</v>
      </c>
      <c r="F104" s="26" t="s">
        <v>473</v>
      </c>
      <c r="G104" s="43" t="s">
        <v>486</v>
      </c>
      <c r="H104" s="26" t="s">
        <v>481</v>
      </c>
      <c r="I104" s="26" t="s">
        <v>476</v>
      </c>
      <c r="J104" s="26" t="s">
        <v>708</v>
      </c>
    </row>
    <row r="105" ht="33.75" customHeight="1" spans="1:10">
      <c r="A105" s="26" t="s">
        <v>342</v>
      </c>
      <c r="B105" s="26" t="s">
        <v>695</v>
      </c>
      <c r="C105" s="26" t="s">
        <v>470</v>
      </c>
      <c r="D105" s="26" t="s">
        <v>471</v>
      </c>
      <c r="E105" s="26" t="s">
        <v>698</v>
      </c>
      <c r="F105" s="26" t="s">
        <v>473</v>
      </c>
      <c r="G105" s="43" t="s">
        <v>48</v>
      </c>
      <c r="H105" s="26" t="s">
        <v>552</v>
      </c>
      <c r="I105" s="26" t="s">
        <v>476</v>
      </c>
      <c r="J105" s="26" t="s">
        <v>709</v>
      </c>
    </row>
    <row r="106" ht="33.75" customHeight="1" spans="1:10">
      <c r="A106" s="26" t="s">
        <v>342</v>
      </c>
      <c r="B106" s="26" t="s">
        <v>695</v>
      </c>
      <c r="C106" s="26" t="s">
        <v>470</v>
      </c>
      <c r="D106" s="26" t="s">
        <v>471</v>
      </c>
      <c r="E106" s="26" t="s">
        <v>696</v>
      </c>
      <c r="F106" s="26" t="s">
        <v>473</v>
      </c>
      <c r="G106" s="43" t="s">
        <v>48</v>
      </c>
      <c r="H106" s="26" t="s">
        <v>475</v>
      </c>
      <c r="I106" s="26" t="s">
        <v>476</v>
      </c>
      <c r="J106" s="26" t="s">
        <v>710</v>
      </c>
    </row>
    <row r="107" ht="33.75" customHeight="1" spans="1:10">
      <c r="A107" s="26" t="s">
        <v>342</v>
      </c>
      <c r="B107" s="26" t="s">
        <v>695</v>
      </c>
      <c r="C107" s="26" t="s">
        <v>470</v>
      </c>
      <c r="D107" s="26" t="s">
        <v>471</v>
      </c>
      <c r="E107" s="26" t="s">
        <v>711</v>
      </c>
      <c r="F107" s="26" t="s">
        <v>473</v>
      </c>
      <c r="G107" s="43" t="s">
        <v>47</v>
      </c>
      <c r="H107" s="26" t="s">
        <v>475</v>
      </c>
      <c r="I107" s="26" t="s">
        <v>476</v>
      </c>
      <c r="J107" s="26" t="s">
        <v>712</v>
      </c>
    </row>
    <row r="108" ht="33.75" customHeight="1" spans="1:10">
      <c r="A108" s="26" t="s">
        <v>342</v>
      </c>
      <c r="B108" s="26" t="s">
        <v>695</v>
      </c>
      <c r="C108" s="26" t="s">
        <v>470</v>
      </c>
      <c r="D108" s="26" t="s">
        <v>478</v>
      </c>
      <c r="E108" s="26" t="s">
        <v>700</v>
      </c>
      <c r="F108" s="26" t="s">
        <v>473</v>
      </c>
      <c r="G108" s="43" t="s">
        <v>540</v>
      </c>
      <c r="H108" s="26" t="s">
        <v>481</v>
      </c>
      <c r="I108" s="26" t="s">
        <v>476</v>
      </c>
      <c r="J108" s="26" t="s">
        <v>713</v>
      </c>
    </row>
    <row r="109" ht="33.75" customHeight="1" spans="1:10">
      <c r="A109" s="26" t="s">
        <v>342</v>
      </c>
      <c r="B109" s="26" t="s">
        <v>695</v>
      </c>
      <c r="C109" s="26" t="s">
        <v>483</v>
      </c>
      <c r="D109" s="26" t="s">
        <v>705</v>
      </c>
      <c r="E109" s="26" t="s">
        <v>706</v>
      </c>
      <c r="F109" s="26" t="s">
        <v>489</v>
      </c>
      <c r="G109" s="43" t="s">
        <v>480</v>
      </c>
      <c r="H109" s="26" t="s">
        <v>481</v>
      </c>
      <c r="I109" s="26" t="s">
        <v>476</v>
      </c>
      <c r="J109" s="26" t="s">
        <v>714</v>
      </c>
    </row>
    <row r="110" ht="33.75" customHeight="1" spans="1:10">
      <c r="A110" s="26" t="s">
        <v>342</v>
      </c>
      <c r="B110" s="26" t="s">
        <v>695</v>
      </c>
      <c r="C110" s="26" t="s">
        <v>483</v>
      </c>
      <c r="D110" s="26" t="s">
        <v>484</v>
      </c>
      <c r="E110" s="26" t="s">
        <v>715</v>
      </c>
      <c r="F110" s="26" t="s">
        <v>473</v>
      </c>
      <c r="G110" s="43" t="s">
        <v>486</v>
      </c>
      <c r="H110" s="26" t="s">
        <v>481</v>
      </c>
      <c r="I110" s="26" t="s">
        <v>476</v>
      </c>
      <c r="J110" s="26" t="s">
        <v>716</v>
      </c>
    </row>
    <row r="111" ht="33.75" customHeight="1" spans="1:10">
      <c r="A111" s="26" t="s">
        <v>342</v>
      </c>
      <c r="B111" s="26" t="s">
        <v>695</v>
      </c>
      <c r="C111" s="26" t="s">
        <v>491</v>
      </c>
      <c r="D111" s="26" t="s">
        <v>492</v>
      </c>
      <c r="E111" s="26" t="s">
        <v>717</v>
      </c>
      <c r="F111" s="26" t="s">
        <v>473</v>
      </c>
      <c r="G111" s="43" t="s">
        <v>486</v>
      </c>
      <c r="H111" s="26" t="s">
        <v>481</v>
      </c>
      <c r="I111" s="26" t="s">
        <v>476</v>
      </c>
      <c r="J111" s="26" t="s">
        <v>708</v>
      </c>
    </row>
    <row r="112" ht="33.75" customHeight="1" spans="1:10">
      <c r="A112" s="26" t="s">
        <v>388</v>
      </c>
      <c r="B112" s="26" t="s">
        <v>718</v>
      </c>
      <c r="C112" s="26" t="s">
        <v>470</v>
      </c>
      <c r="D112" s="26" t="s">
        <v>471</v>
      </c>
      <c r="E112" s="26" t="s">
        <v>719</v>
      </c>
      <c r="F112" s="26" t="s">
        <v>489</v>
      </c>
      <c r="G112" s="43" t="s">
        <v>52</v>
      </c>
      <c r="H112" s="26" t="s">
        <v>552</v>
      </c>
      <c r="I112" s="26" t="s">
        <v>476</v>
      </c>
      <c r="J112" s="26" t="s">
        <v>720</v>
      </c>
    </row>
    <row r="113" ht="33.75" customHeight="1" spans="1:10">
      <c r="A113" s="26" t="s">
        <v>388</v>
      </c>
      <c r="B113" s="26" t="s">
        <v>718</v>
      </c>
      <c r="C113" s="26" t="s">
        <v>470</v>
      </c>
      <c r="D113" s="26" t="s">
        <v>529</v>
      </c>
      <c r="E113" s="26" t="s">
        <v>721</v>
      </c>
      <c r="F113" s="26" t="s">
        <v>489</v>
      </c>
      <c r="G113" s="43" t="s">
        <v>722</v>
      </c>
      <c r="H113" s="26" t="s">
        <v>723</v>
      </c>
      <c r="I113" s="26" t="s">
        <v>476</v>
      </c>
      <c r="J113" s="26" t="s">
        <v>724</v>
      </c>
    </row>
    <row r="114" ht="33.75" customHeight="1" spans="1:10">
      <c r="A114" s="26" t="s">
        <v>388</v>
      </c>
      <c r="B114" s="26" t="s">
        <v>718</v>
      </c>
      <c r="C114" s="26" t="s">
        <v>470</v>
      </c>
      <c r="D114" s="26" t="s">
        <v>702</v>
      </c>
      <c r="E114" s="26" t="s">
        <v>725</v>
      </c>
      <c r="F114" s="26" t="s">
        <v>726</v>
      </c>
      <c r="G114" s="43" t="s">
        <v>49</v>
      </c>
      <c r="H114" s="26" t="s">
        <v>727</v>
      </c>
      <c r="I114" s="26" t="s">
        <v>476</v>
      </c>
      <c r="J114" s="26" t="s">
        <v>728</v>
      </c>
    </row>
    <row r="115" ht="33.75" customHeight="1" spans="1:10">
      <c r="A115" s="26" t="s">
        <v>388</v>
      </c>
      <c r="B115" s="26" t="s">
        <v>718</v>
      </c>
      <c r="C115" s="26" t="s">
        <v>483</v>
      </c>
      <c r="D115" s="26" t="s">
        <v>484</v>
      </c>
      <c r="E115" s="26" t="s">
        <v>729</v>
      </c>
      <c r="F115" s="26" t="s">
        <v>473</v>
      </c>
      <c r="G115" s="43" t="s">
        <v>730</v>
      </c>
      <c r="H115" s="26" t="s">
        <v>481</v>
      </c>
      <c r="I115" s="26" t="s">
        <v>516</v>
      </c>
      <c r="J115" s="26" t="s">
        <v>731</v>
      </c>
    </row>
    <row r="116" ht="33.75" customHeight="1" spans="1:10">
      <c r="A116" s="26" t="s">
        <v>388</v>
      </c>
      <c r="B116" s="26" t="s">
        <v>718</v>
      </c>
      <c r="C116" s="26" t="s">
        <v>491</v>
      </c>
      <c r="D116" s="26" t="s">
        <v>492</v>
      </c>
      <c r="E116" s="26" t="s">
        <v>732</v>
      </c>
      <c r="F116" s="26" t="s">
        <v>473</v>
      </c>
      <c r="G116" s="43" t="s">
        <v>486</v>
      </c>
      <c r="H116" s="26" t="s">
        <v>481</v>
      </c>
      <c r="I116" s="26" t="s">
        <v>476</v>
      </c>
      <c r="J116" s="26" t="s">
        <v>733</v>
      </c>
    </row>
    <row r="117" ht="33.75" customHeight="1" spans="1:10">
      <c r="A117" s="26" t="s">
        <v>363</v>
      </c>
      <c r="B117" s="26" t="s">
        <v>734</v>
      </c>
      <c r="C117" s="26" t="s">
        <v>470</v>
      </c>
      <c r="D117" s="26" t="s">
        <v>471</v>
      </c>
      <c r="E117" s="26" t="s">
        <v>472</v>
      </c>
      <c r="F117" s="26" t="s">
        <v>726</v>
      </c>
      <c r="G117" s="43" t="s">
        <v>54</v>
      </c>
      <c r="H117" s="26" t="s">
        <v>509</v>
      </c>
      <c r="I117" s="26" t="s">
        <v>476</v>
      </c>
      <c r="J117" s="26" t="s">
        <v>735</v>
      </c>
    </row>
    <row r="118" ht="33.75" customHeight="1" spans="1:10">
      <c r="A118" s="26" t="s">
        <v>363</v>
      </c>
      <c r="B118" s="26" t="s">
        <v>734</v>
      </c>
      <c r="C118" s="26" t="s">
        <v>470</v>
      </c>
      <c r="D118" s="26" t="s">
        <v>478</v>
      </c>
      <c r="E118" s="26" t="s">
        <v>479</v>
      </c>
      <c r="F118" s="26" t="s">
        <v>489</v>
      </c>
      <c r="G118" s="43" t="s">
        <v>480</v>
      </c>
      <c r="H118" s="26" t="s">
        <v>481</v>
      </c>
      <c r="I118" s="26" t="s">
        <v>476</v>
      </c>
      <c r="J118" s="26" t="s">
        <v>681</v>
      </c>
    </row>
    <row r="119" ht="33.75" customHeight="1" spans="1:10">
      <c r="A119" s="26" t="s">
        <v>363</v>
      </c>
      <c r="B119" s="26" t="s">
        <v>734</v>
      </c>
      <c r="C119" s="26" t="s">
        <v>470</v>
      </c>
      <c r="D119" s="26" t="s">
        <v>529</v>
      </c>
      <c r="E119" s="26" t="s">
        <v>736</v>
      </c>
      <c r="F119" s="26" t="s">
        <v>489</v>
      </c>
      <c r="G119" s="43" t="s">
        <v>480</v>
      </c>
      <c r="H119" s="26" t="s">
        <v>481</v>
      </c>
      <c r="I119" s="26" t="s">
        <v>476</v>
      </c>
      <c r="J119" s="26" t="s">
        <v>737</v>
      </c>
    </row>
    <row r="120" ht="33.75" customHeight="1" spans="1:10">
      <c r="A120" s="26" t="s">
        <v>363</v>
      </c>
      <c r="B120" s="26" t="s">
        <v>734</v>
      </c>
      <c r="C120" s="26" t="s">
        <v>483</v>
      </c>
      <c r="D120" s="26" t="s">
        <v>484</v>
      </c>
      <c r="E120" s="26" t="s">
        <v>514</v>
      </c>
      <c r="F120" s="26" t="s">
        <v>489</v>
      </c>
      <c r="G120" s="43" t="s">
        <v>738</v>
      </c>
      <c r="H120" s="26" t="s">
        <v>739</v>
      </c>
      <c r="I120" s="26" t="s">
        <v>476</v>
      </c>
      <c r="J120" s="26" t="s">
        <v>740</v>
      </c>
    </row>
    <row r="121" ht="33.75" customHeight="1" spans="1:10">
      <c r="A121" s="26" t="s">
        <v>363</v>
      </c>
      <c r="B121" s="26" t="s">
        <v>734</v>
      </c>
      <c r="C121" s="26" t="s">
        <v>491</v>
      </c>
      <c r="D121" s="26" t="s">
        <v>492</v>
      </c>
      <c r="E121" s="26" t="s">
        <v>493</v>
      </c>
      <c r="F121" s="26" t="s">
        <v>473</v>
      </c>
      <c r="G121" s="43" t="s">
        <v>494</v>
      </c>
      <c r="H121" s="26" t="s">
        <v>481</v>
      </c>
      <c r="I121" s="26" t="s">
        <v>476</v>
      </c>
      <c r="J121" s="26" t="s">
        <v>545</v>
      </c>
    </row>
    <row r="122" ht="33.75" customHeight="1" spans="1:10">
      <c r="A122" s="26" t="s">
        <v>378</v>
      </c>
      <c r="B122" s="26" t="s">
        <v>741</v>
      </c>
      <c r="C122" s="26" t="s">
        <v>470</v>
      </c>
      <c r="D122" s="26" t="s">
        <v>471</v>
      </c>
      <c r="E122" s="26" t="s">
        <v>742</v>
      </c>
      <c r="F122" s="26" t="s">
        <v>473</v>
      </c>
      <c r="G122" s="43" t="s">
        <v>53</v>
      </c>
      <c r="H122" s="26" t="s">
        <v>743</v>
      </c>
      <c r="I122" s="26" t="s">
        <v>476</v>
      </c>
      <c r="J122" s="26" t="s">
        <v>744</v>
      </c>
    </row>
    <row r="123" ht="33.75" customHeight="1" spans="1:10">
      <c r="A123" s="26" t="s">
        <v>378</v>
      </c>
      <c r="B123" s="26" t="s">
        <v>741</v>
      </c>
      <c r="C123" s="26" t="s">
        <v>470</v>
      </c>
      <c r="D123" s="26" t="s">
        <v>478</v>
      </c>
      <c r="E123" s="26" t="s">
        <v>745</v>
      </c>
      <c r="F123" s="26" t="s">
        <v>473</v>
      </c>
      <c r="G123" s="43" t="s">
        <v>480</v>
      </c>
      <c r="H123" s="26" t="s">
        <v>481</v>
      </c>
      <c r="I123" s="26" t="s">
        <v>476</v>
      </c>
      <c r="J123" s="26" t="s">
        <v>746</v>
      </c>
    </row>
    <row r="124" ht="33.75" customHeight="1" spans="1:10">
      <c r="A124" s="26" t="s">
        <v>378</v>
      </c>
      <c r="B124" s="26" t="s">
        <v>741</v>
      </c>
      <c r="C124" s="26" t="s">
        <v>470</v>
      </c>
      <c r="D124" s="26" t="s">
        <v>529</v>
      </c>
      <c r="E124" s="26" t="s">
        <v>747</v>
      </c>
      <c r="F124" s="26" t="s">
        <v>726</v>
      </c>
      <c r="G124" s="43" t="s">
        <v>748</v>
      </c>
      <c r="H124" s="26" t="s">
        <v>749</v>
      </c>
      <c r="I124" s="26" t="s">
        <v>476</v>
      </c>
      <c r="J124" s="26" t="s">
        <v>750</v>
      </c>
    </row>
    <row r="125" ht="33.75" customHeight="1" spans="1:10">
      <c r="A125" s="26" t="s">
        <v>378</v>
      </c>
      <c r="B125" s="26" t="s">
        <v>741</v>
      </c>
      <c r="C125" s="26" t="s">
        <v>483</v>
      </c>
      <c r="D125" s="26" t="s">
        <v>484</v>
      </c>
      <c r="E125" s="26" t="s">
        <v>751</v>
      </c>
      <c r="F125" s="26" t="s">
        <v>473</v>
      </c>
      <c r="G125" s="43" t="s">
        <v>614</v>
      </c>
      <c r="H125" s="26" t="s">
        <v>481</v>
      </c>
      <c r="I125" s="26" t="s">
        <v>516</v>
      </c>
      <c r="J125" s="26" t="s">
        <v>752</v>
      </c>
    </row>
    <row r="126" ht="33.75" customHeight="1" spans="1:10">
      <c r="A126" s="26" t="s">
        <v>378</v>
      </c>
      <c r="B126" s="26" t="s">
        <v>741</v>
      </c>
      <c r="C126" s="26" t="s">
        <v>491</v>
      </c>
      <c r="D126" s="26" t="s">
        <v>492</v>
      </c>
      <c r="E126" s="26" t="s">
        <v>753</v>
      </c>
      <c r="F126" s="26" t="s">
        <v>473</v>
      </c>
      <c r="G126" s="43" t="s">
        <v>486</v>
      </c>
      <c r="H126" s="26" t="s">
        <v>481</v>
      </c>
      <c r="I126" s="26" t="s">
        <v>476</v>
      </c>
      <c r="J126" s="26" t="s">
        <v>754</v>
      </c>
    </row>
    <row r="127" ht="33.75" customHeight="1" spans="1:10">
      <c r="A127" s="26" t="s">
        <v>319</v>
      </c>
      <c r="B127" s="26" t="s">
        <v>755</v>
      </c>
      <c r="C127" s="26" t="s">
        <v>470</v>
      </c>
      <c r="D127" s="26" t="s">
        <v>471</v>
      </c>
      <c r="E127" s="26" t="s">
        <v>756</v>
      </c>
      <c r="F127" s="26" t="s">
        <v>473</v>
      </c>
      <c r="G127" s="43" t="s">
        <v>586</v>
      </c>
      <c r="H127" s="26" t="s">
        <v>475</v>
      </c>
      <c r="I127" s="26" t="s">
        <v>476</v>
      </c>
      <c r="J127" s="26" t="s">
        <v>757</v>
      </c>
    </row>
    <row r="128" ht="33.75" customHeight="1" spans="1:10">
      <c r="A128" s="26" t="s">
        <v>319</v>
      </c>
      <c r="B128" s="26" t="s">
        <v>755</v>
      </c>
      <c r="C128" s="26" t="s">
        <v>470</v>
      </c>
      <c r="D128" s="26" t="s">
        <v>478</v>
      </c>
      <c r="E128" s="26" t="s">
        <v>479</v>
      </c>
      <c r="F128" s="26" t="s">
        <v>489</v>
      </c>
      <c r="G128" s="43" t="s">
        <v>480</v>
      </c>
      <c r="H128" s="26" t="s">
        <v>481</v>
      </c>
      <c r="I128" s="26" t="s">
        <v>476</v>
      </c>
      <c r="J128" s="26" t="s">
        <v>681</v>
      </c>
    </row>
    <row r="129" ht="33.75" customHeight="1" spans="1:10">
      <c r="A129" s="26" t="s">
        <v>319</v>
      </c>
      <c r="B129" s="26" t="s">
        <v>755</v>
      </c>
      <c r="C129" s="26" t="s">
        <v>470</v>
      </c>
      <c r="D129" s="26" t="s">
        <v>529</v>
      </c>
      <c r="E129" s="26" t="s">
        <v>758</v>
      </c>
      <c r="F129" s="26" t="s">
        <v>489</v>
      </c>
      <c r="G129" s="43" t="s">
        <v>480</v>
      </c>
      <c r="H129" s="26" t="s">
        <v>481</v>
      </c>
      <c r="I129" s="26" t="s">
        <v>476</v>
      </c>
      <c r="J129" s="26" t="s">
        <v>759</v>
      </c>
    </row>
    <row r="130" ht="33.75" customHeight="1" spans="1:10">
      <c r="A130" s="26" t="s">
        <v>319</v>
      </c>
      <c r="B130" s="26" t="s">
        <v>755</v>
      </c>
      <c r="C130" s="26" t="s">
        <v>483</v>
      </c>
      <c r="D130" s="26" t="s">
        <v>484</v>
      </c>
      <c r="E130" s="26" t="s">
        <v>760</v>
      </c>
      <c r="F130" s="26" t="s">
        <v>489</v>
      </c>
      <c r="G130" s="43" t="s">
        <v>511</v>
      </c>
      <c r="H130" s="26" t="s">
        <v>481</v>
      </c>
      <c r="I130" s="26" t="s">
        <v>476</v>
      </c>
      <c r="J130" s="26" t="s">
        <v>761</v>
      </c>
    </row>
    <row r="131" ht="33.75" customHeight="1" spans="1:10">
      <c r="A131" s="26" t="s">
        <v>319</v>
      </c>
      <c r="B131" s="26" t="s">
        <v>755</v>
      </c>
      <c r="C131" s="26" t="s">
        <v>491</v>
      </c>
      <c r="D131" s="26" t="s">
        <v>492</v>
      </c>
      <c r="E131" s="26" t="s">
        <v>638</v>
      </c>
      <c r="F131" s="26" t="s">
        <v>473</v>
      </c>
      <c r="G131" s="43" t="s">
        <v>486</v>
      </c>
      <c r="H131" s="26" t="s">
        <v>481</v>
      </c>
      <c r="I131" s="26" t="s">
        <v>476</v>
      </c>
      <c r="J131" s="26" t="s">
        <v>762</v>
      </c>
    </row>
    <row r="132" ht="33.75" customHeight="1" spans="1:10">
      <c r="A132" s="26" t="s">
        <v>431</v>
      </c>
      <c r="B132" s="26" t="s">
        <v>763</v>
      </c>
      <c r="C132" s="26" t="s">
        <v>470</v>
      </c>
      <c r="D132" s="26" t="s">
        <v>471</v>
      </c>
      <c r="E132" s="26" t="s">
        <v>622</v>
      </c>
      <c r="F132" s="26" t="s">
        <v>489</v>
      </c>
      <c r="G132" s="43" t="s">
        <v>551</v>
      </c>
      <c r="H132" s="26" t="s">
        <v>521</v>
      </c>
      <c r="I132" s="26" t="s">
        <v>476</v>
      </c>
      <c r="J132" s="26" t="s">
        <v>764</v>
      </c>
    </row>
    <row r="133" ht="33.75" customHeight="1" spans="1:10">
      <c r="A133" s="26" t="s">
        <v>431</v>
      </c>
      <c r="B133" s="26" t="s">
        <v>763</v>
      </c>
      <c r="C133" s="26" t="s">
        <v>470</v>
      </c>
      <c r="D133" s="26" t="s">
        <v>471</v>
      </c>
      <c r="E133" s="26" t="s">
        <v>668</v>
      </c>
      <c r="F133" s="26" t="s">
        <v>473</v>
      </c>
      <c r="G133" s="43" t="s">
        <v>48</v>
      </c>
      <c r="H133" s="26" t="s">
        <v>749</v>
      </c>
      <c r="I133" s="26" t="s">
        <v>476</v>
      </c>
      <c r="J133" s="26" t="s">
        <v>765</v>
      </c>
    </row>
    <row r="134" ht="33.75" customHeight="1" spans="1:10">
      <c r="A134" s="26" t="s">
        <v>431</v>
      </c>
      <c r="B134" s="26" t="s">
        <v>763</v>
      </c>
      <c r="C134" s="26" t="s">
        <v>470</v>
      </c>
      <c r="D134" s="26" t="s">
        <v>478</v>
      </c>
      <c r="E134" s="26" t="s">
        <v>670</v>
      </c>
      <c r="F134" s="26" t="s">
        <v>489</v>
      </c>
      <c r="G134" s="43" t="s">
        <v>480</v>
      </c>
      <c r="H134" s="26" t="s">
        <v>481</v>
      </c>
      <c r="I134" s="26" t="s">
        <v>476</v>
      </c>
      <c r="J134" s="26" t="s">
        <v>766</v>
      </c>
    </row>
    <row r="135" ht="33.75" customHeight="1" spans="1:10">
      <c r="A135" s="26" t="s">
        <v>431</v>
      </c>
      <c r="B135" s="26" t="s">
        <v>763</v>
      </c>
      <c r="C135" s="26" t="s">
        <v>483</v>
      </c>
      <c r="D135" s="26" t="s">
        <v>484</v>
      </c>
      <c r="E135" s="26" t="s">
        <v>767</v>
      </c>
      <c r="F135" s="26" t="s">
        <v>473</v>
      </c>
      <c r="G135" s="43" t="s">
        <v>47</v>
      </c>
      <c r="H135" s="26" t="s">
        <v>521</v>
      </c>
      <c r="I135" s="26" t="s">
        <v>476</v>
      </c>
      <c r="J135" s="26" t="s">
        <v>768</v>
      </c>
    </row>
    <row r="136" ht="33.75" customHeight="1" spans="1:10">
      <c r="A136" s="26" t="s">
        <v>431</v>
      </c>
      <c r="B136" s="26" t="s">
        <v>763</v>
      </c>
      <c r="C136" s="26" t="s">
        <v>483</v>
      </c>
      <c r="D136" s="26" t="s">
        <v>571</v>
      </c>
      <c r="E136" s="26" t="s">
        <v>674</v>
      </c>
      <c r="F136" s="26" t="s">
        <v>473</v>
      </c>
      <c r="G136" s="43" t="s">
        <v>602</v>
      </c>
      <c r="H136" s="26" t="s">
        <v>481</v>
      </c>
      <c r="I136" s="26" t="s">
        <v>516</v>
      </c>
      <c r="J136" s="26" t="s">
        <v>769</v>
      </c>
    </row>
    <row r="137" ht="33.75" customHeight="1" spans="1:10">
      <c r="A137" s="26" t="s">
        <v>431</v>
      </c>
      <c r="B137" s="26" t="s">
        <v>763</v>
      </c>
      <c r="C137" s="26" t="s">
        <v>491</v>
      </c>
      <c r="D137" s="26" t="s">
        <v>492</v>
      </c>
      <c r="E137" s="26" t="s">
        <v>630</v>
      </c>
      <c r="F137" s="26" t="s">
        <v>473</v>
      </c>
      <c r="G137" s="43" t="s">
        <v>494</v>
      </c>
      <c r="H137" s="26" t="s">
        <v>481</v>
      </c>
      <c r="I137" s="26" t="s">
        <v>476</v>
      </c>
      <c r="J137" s="26" t="s">
        <v>770</v>
      </c>
    </row>
    <row r="138" ht="33.75" customHeight="1" spans="1:10">
      <c r="A138" s="26" t="s">
        <v>361</v>
      </c>
      <c r="B138" s="26" t="s">
        <v>771</v>
      </c>
      <c r="C138" s="26" t="s">
        <v>470</v>
      </c>
      <c r="D138" s="26" t="s">
        <v>471</v>
      </c>
      <c r="E138" s="26" t="s">
        <v>772</v>
      </c>
      <c r="F138" s="26" t="s">
        <v>473</v>
      </c>
      <c r="G138" s="43" t="s">
        <v>54</v>
      </c>
      <c r="H138" s="26" t="s">
        <v>521</v>
      </c>
      <c r="I138" s="26" t="s">
        <v>476</v>
      </c>
      <c r="J138" s="26" t="s">
        <v>773</v>
      </c>
    </row>
    <row r="139" ht="33.75" customHeight="1" spans="1:10">
      <c r="A139" s="26" t="s">
        <v>361</v>
      </c>
      <c r="B139" s="26" t="s">
        <v>771</v>
      </c>
      <c r="C139" s="26" t="s">
        <v>470</v>
      </c>
      <c r="D139" s="26" t="s">
        <v>471</v>
      </c>
      <c r="E139" s="26" t="s">
        <v>774</v>
      </c>
      <c r="F139" s="26" t="s">
        <v>473</v>
      </c>
      <c r="G139" s="43" t="s">
        <v>54</v>
      </c>
      <c r="H139" s="26" t="s">
        <v>775</v>
      </c>
      <c r="I139" s="26" t="s">
        <v>476</v>
      </c>
      <c r="J139" s="26" t="s">
        <v>776</v>
      </c>
    </row>
    <row r="140" ht="33.75" customHeight="1" spans="1:10">
      <c r="A140" s="26" t="s">
        <v>361</v>
      </c>
      <c r="B140" s="26" t="s">
        <v>771</v>
      </c>
      <c r="C140" s="26" t="s">
        <v>470</v>
      </c>
      <c r="D140" s="26" t="s">
        <v>478</v>
      </c>
      <c r="E140" s="26" t="s">
        <v>777</v>
      </c>
      <c r="F140" s="26" t="s">
        <v>489</v>
      </c>
      <c r="G140" s="43" t="s">
        <v>480</v>
      </c>
      <c r="H140" s="26" t="s">
        <v>481</v>
      </c>
      <c r="I140" s="26" t="s">
        <v>476</v>
      </c>
      <c r="J140" s="26" t="s">
        <v>778</v>
      </c>
    </row>
    <row r="141" ht="33.75" customHeight="1" spans="1:10">
      <c r="A141" s="26" t="s">
        <v>361</v>
      </c>
      <c r="B141" s="26" t="s">
        <v>771</v>
      </c>
      <c r="C141" s="26" t="s">
        <v>483</v>
      </c>
      <c r="D141" s="26" t="s">
        <v>484</v>
      </c>
      <c r="E141" s="26" t="s">
        <v>532</v>
      </c>
      <c r="F141" s="26" t="s">
        <v>473</v>
      </c>
      <c r="G141" s="43" t="s">
        <v>54</v>
      </c>
      <c r="H141" s="26" t="s">
        <v>481</v>
      </c>
      <c r="I141" s="26" t="s">
        <v>476</v>
      </c>
      <c r="J141" s="26" t="s">
        <v>779</v>
      </c>
    </row>
    <row r="142" ht="33.75" customHeight="1" spans="1:10">
      <c r="A142" s="26" t="s">
        <v>361</v>
      </c>
      <c r="B142" s="26" t="s">
        <v>771</v>
      </c>
      <c r="C142" s="26" t="s">
        <v>491</v>
      </c>
      <c r="D142" s="26" t="s">
        <v>492</v>
      </c>
      <c r="E142" s="26" t="s">
        <v>534</v>
      </c>
      <c r="F142" s="26" t="s">
        <v>473</v>
      </c>
      <c r="G142" s="43" t="s">
        <v>511</v>
      </c>
      <c r="H142" s="26" t="s">
        <v>481</v>
      </c>
      <c r="I142" s="26" t="s">
        <v>476</v>
      </c>
      <c r="J142" s="26" t="s">
        <v>535</v>
      </c>
    </row>
    <row r="143" ht="33.75" customHeight="1" spans="1:10">
      <c r="A143" s="26" t="s">
        <v>429</v>
      </c>
      <c r="B143" s="26" t="s">
        <v>780</v>
      </c>
      <c r="C143" s="26" t="s">
        <v>470</v>
      </c>
      <c r="D143" s="26" t="s">
        <v>471</v>
      </c>
      <c r="E143" s="26" t="s">
        <v>781</v>
      </c>
      <c r="F143" s="26" t="s">
        <v>489</v>
      </c>
      <c r="G143" s="43" t="s">
        <v>551</v>
      </c>
      <c r="H143" s="26" t="s">
        <v>521</v>
      </c>
      <c r="I143" s="26" t="s">
        <v>476</v>
      </c>
      <c r="J143" s="26" t="s">
        <v>782</v>
      </c>
    </row>
    <row r="144" ht="33.75" customHeight="1" spans="1:10">
      <c r="A144" s="26" t="s">
        <v>429</v>
      </c>
      <c r="B144" s="26" t="s">
        <v>780</v>
      </c>
      <c r="C144" s="26" t="s">
        <v>470</v>
      </c>
      <c r="D144" s="26" t="s">
        <v>471</v>
      </c>
      <c r="E144" s="26" t="s">
        <v>783</v>
      </c>
      <c r="F144" s="26" t="s">
        <v>473</v>
      </c>
      <c r="G144" s="43" t="s">
        <v>642</v>
      </c>
      <c r="H144" s="26" t="s">
        <v>527</v>
      </c>
      <c r="I144" s="26" t="s">
        <v>476</v>
      </c>
      <c r="J144" s="26" t="s">
        <v>784</v>
      </c>
    </row>
    <row r="145" ht="33.75" customHeight="1" spans="1:10">
      <c r="A145" s="26" t="s">
        <v>429</v>
      </c>
      <c r="B145" s="26" t="s">
        <v>780</v>
      </c>
      <c r="C145" s="26" t="s">
        <v>470</v>
      </c>
      <c r="D145" s="26" t="s">
        <v>478</v>
      </c>
      <c r="E145" s="26" t="s">
        <v>785</v>
      </c>
      <c r="F145" s="26" t="s">
        <v>489</v>
      </c>
      <c r="G145" s="43" t="s">
        <v>480</v>
      </c>
      <c r="H145" s="26" t="s">
        <v>481</v>
      </c>
      <c r="I145" s="26" t="s">
        <v>476</v>
      </c>
      <c r="J145" s="26" t="s">
        <v>786</v>
      </c>
    </row>
    <row r="146" ht="33.75" customHeight="1" spans="1:10">
      <c r="A146" s="26" t="s">
        <v>429</v>
      </c>
      <c r="B146" s="26" t="s">
        <v>780</v>
      </c>
      <c r="C146" s="26" t="s">
        <v>483</v>
      </c>
      <c r="D146" s="26" t="s">
        <v>484</v>
      </c>
      <c r="E146" s="26" t="s">
        <v>488</v>
      </c>
      <c r="F146" s="26" t="s">
        <v>473</v>
      </c>
      <c r="G146" s="43" t="s">
        <v>47</v>
      </c>
      <c r="H146" s="26" t="s">
        <v>521</v>
      </c>
      <c r="I146" s="26" t="s">
        <v>476</v>
      </c>
      <c r="J146" s="26" t="s">
        <v>787</v>
      </c>
    </row>
    <row r="147" ht="33.75" customHeight="1" spans="1:10">
      <c r="A147" s="26" t="s">
        <v>429</v>
      </c>
      <c r="B147" s="26" t="s">
        <v>780</v>
      </c>
      <c r="C147" s="26" t="s">
        <v>483</v>
      </c>
      <c r="D147" s="26" t="s">
        <v>571</v>
      </c>
      <c r="E147" s="26" t="s">
        <v>674</v>
      </c>
      <c r="F147" s="26" t="s">
        <v>473</v>
      </c>
      <c r="G147" s="43" t="s">
        <v>602</v>
      </c>
      <c r="H147" s="26" t="s">
        <v>481</v>
      </c>
      <c r="I147" s="26" t="s">
        <v>516</v>
      </c>
      <c r="J147" s="26" t="s">
        <v>788</v>
      </c>
    </row>
    <row r="148" ht="33.75" customHeight="1" spans="1:10">
      <c r="A148" s="26" t="s">
        <v>429</v>
      </c>
      <c r="B148" s="26" t="s">
        <v>780</v>
      </c>
      <c r="C148" s="26" t="s">
        <v>491</v>
      </c>
      <c r="D148" s="26" t="s">
        <v>492</v>
      </c>
      <c r="E148" s="26" t="s">
        <v>789</v>
      </c>
      <c r="F148" s="26" t="s">
        <v>473</v>
      </c>
      <c r="G148" s="43" t="s">
        <v>494</v>
      </c>
      <c r="H148" s="26" t="s">
        <v>481</v>
      </c>
      <c r="I148" s="26" t="s">
        <v>476</v>
      </c>
      <c r="J148" s="26" t="s">
        <v>790</v>
      </c>
    </row>
    <row r="149" ht="33.75" customHeight="1" spans="1:10">
      <c r="A149" s="26" t="s">
        <v>311</v>
      </c>
      <c r="B149" s="26" t="s">
        <v>791</v>
      </c>
      <c r="C149" s="26" t="s">
        <v>470</v>
      </c>
      <c r="D149" s="26" t="s">
        <v>471</v>
      </c>
      <c r="E149" s="26" t="s">
        <v>633</v>
      </c>
      <c r="F149" s="26" t="s">
        <v>473</v>
      </c>
      <c r="G149" s="43" t="s">
        <v>480</v>
      </c>
      <c r="H149" s="26" t="s">
        <v>475</v>
      </c>
      <c r="I149" s="26" t="s">
        <v>476</v>
      </c>
      <c r="J149" s="26" t="s">
        <v>792</v>
      </c>
    </row>
    <row r="150" ht="33.75" customHeight="1" spans="1:10">
      <c r="A150" s="26" t="s">
        <v>311</v>
      </c>
      <c r="B150" s="26" t="s">
        <v>791</v>
      </c>
      <c r="C150" s="26" t="s">
        <v>470</v>
      </c>
      <c r="D150" s="26" t="s">
        <v>478</v>
      </c>
      <c r="E150" s="26" t="s">
        <v>793</v>
      </c>
      <c r="F150" s="26" t="s">
        <v>489</v>
      </c>
      <c r="G150" s="43" t="s">
        <v>480</v>
      </c>
      <c r="H150" s="26" t="s">
        <v>481</v>
      </c>
      <c r="I150" s="26" t="s">
        <v>476</v>
      </c>
      <c r="J150" s="26" t="s">
        <v>567</v>
      </c>
    </row>
    <row r="151" ht="33.75" customHeight="1" spans="1:10">
      <c r="A151" s="26" t="s">
        <v>311</v>
      </c>
      <c r="B151" s="26" t="s">
        <v>791</v>
      </c>
      <c r="C151" s="26" t="s">
        <v>483</v>
      </c>
      <c r="D151" s="26" t="s">
        <v>484</v>
      </c>
      <c r="E151" s="26" t="s">
        <v>485</v>
      </c>
      <c r="F151" s="26" t="s">
        <v>473</v>
      </c>
      <c r="G151" s="43" t="s">
        <v>511</v>
      </c>
      <c r="H151" s="26" t="s">
        <v>481</v>
      </c>
      <c r="I151" s="26" t="s">
        <v>476</v>
      </c>
      <c r="J151" s="26" t="s">
        <v>544</v>
      </c>
    </row>
    <row r="152" ht="33.75" customHeight="1" spans="1:10">
      <c r="A152" s="26" t="s">
        <v>311</v>
      </c>
      <c r="B152" s="26" t="s">
        <v>791</v>
      </c>
      <c r="C152" s="26" t="s">
        <v>483</v>
      </c>
      <c r="D152" s="26" t="s">
        <v>484</v>
      </c>
      <c r="E152" s="26" t="s">
        <v>794</v>
      </c>
      <c r="F152" s="26" t="s">
        <v>489</v>
      </c>
      <c r="G152" s="43" t="s">
        <v>614</v>
      </c>
      <c r="H152" s="26" t="s">
        <v>481</v>
      </c>
      <c r="I152" s="26" t="s">
        <v>516</v>
      </c>
      <c r="J152" s="26" t="s">
        <v>558</v>
      </c>
    </row>
    <row r="153" ht="33.75" customHeight="1" spans="1:10">
      <c r="A153" s="26" t="s">
        <v>311</v>
      </c>
      <c r="B153" s="26" t="s">
        <v>791</v>
      </c>
      <c r="C153" s="26" t="s">
        <v>491</v>
      </c>
      <c r="D153" s="26" t="s">
        <v>492</v>
      </c>
      <c r="E153" s="26" t="s">
        <v>795</v>
      </c>
      <c r="F153" s="26" t="s">
        <v>473</v>
      </c>
      <c r="G153" s="43" t="s">
        <v>494</v>
      </c>
      <c r="H153" s="26" t="s">
        <v>481</v>
      </c>
      <c r="I153" s="26" t="s">
        <v>476</v>
      </c>
      <c r="J153" s="26" t="s">
        <v>796</v>
      </c>
    </row>
    <row r="154" ht="33.75" customHeight="1" spans="1:10">
      <c r="A154" s="26" t="s">
        <v>314</v>
      </c>
      <c r="B154" s="26" t="s">
        <v>797</v>
      </c>
      <c r="C154" s="26" t="s">
        <v>470</v>
      </c>
      <c r="D154" s="26" t="s">
        <v>471</v>
      </c>
      <c r="E154" s="26" t="s">
        <v>633</v>
      </c>
      <c r="F154" s="26" t="s">
        <v>473</v>
      </c>
      <c r="G154" s="43" t="s">
        <v>798</v>
      </c>
      <c r="H154" s="26" t="s">
        <v>475</v>
      </c>
      <c r="I154" s="26" t="s">
        <v>476</v>
      </c>
      <c r="J154" s="26" t="s">
        <v>799</v>
      </c>
    </row>
    <row r="155" ht="33.75" customHeight="1" spans="1:10">
      <c r="A155" s="26" t="s">
        <v>314</v>
      </c>
      <c r="B155" s="26" t="s">
        <v>797</v>
      </c>
      <c r="C155" s="26" t="s">
        <v>470</v>
      </c>
      <c r="D155" s="26" t="s">
        <v>478</v>
      </c>
      <c r="E155" s="26" t="s">
        <v>800</v>
      </c>
      <c r="F155" s="26" t="s">
        <v>489</v>
      </c>
      <c r="G155" s="43" t="s">
        <v>480</v>
      </c>
      <c r="H155" s="26" t="s">
        <v>481</v>
      </c>
      <c r="I155" s="26" t="s">
        <v>476</v>
      </c>
      <c r="J155" s="26" t="s">
        <v>801</v>
      </c>
    </row>
    <row r="156" ht="33.75" customHeight="1" spans="1:10">
      <c r="A156" s="26" t="s">
        <v>314</v>
      </c>
      <c r="B156" s="26" t="s">
        <v>797</v>
      </c>
      <c r="C156" s="26" t="s">
        <v>470</v>
      </c>
      <c r="D156" s="26" t="s">
        <v>529</v>
      </c>
      <c r="E156" s="26" t="s">
        <v>802</v>
      </c>
      <c r="F156" s="26" t="s">
        <v>489</v>
      </c>
      <c r="G156" s="43" t="s">
        <v>480</v>
      </c>
      <c r="H156" s="26" t="s">
        <v>481</v>
      </c>
      <c r="I156" s="26" t="s">
        <v>476</v>
      </c>
      <c r="J156" s="26" t="s">
        <v>759</v>
      </c>
    </row>
    <row r="157" ht="33.75" customHeight="1" spans="1:10">
      <c r="A157" s="26" t="s">
        <v>314</v>
      </c>
      <c r="B157" s="26" t="s">
        <v>797</v>
      </c>
      <c r="C157" s="26" t="s">
        <v>483</v>
      </c>
      <c r="D157" s="26" t="s">
        <v>484</v>
      </c>
      <c r="E157" s="26" t="s">
        <v>794</v>
      </c>
      <c r="F157" s="26" t="s">
        <v>489</v>
      </c>
      <c r="G157" s="43" t="s">
        <v>480</v>
      </c>
      <c r="H157" s="26" t="s">
        <v>481</v>
      </c>
      <c r="I157" s="26" t="s">
        <v>476</v>
      </c>
      <c r="J157" s="26" t="s">
        <v>803</v>
      </c>
    </row>
    <row r="158" ht="33.75" customHeight="1" spans="1:10">
      <c r="A158" s="26" t="s">
        <v>314</v>
      </c>
      <c r="B158" s="26" t="s">
        <v>797</v>
      </c>
      <c r="C158" s="26" t="s">
        <v>491</v>
      </c>
      <c r="D158" s="26" t="s">
        <v>492</v>
      </c>
      <c r="E158" s="26" t="s">
        <v>638</v>
      </c>
      <c r="F158" s="26" t="s">
        <v>473</v>
      </c>
      <c r="G158" s="43" t="s">
        <v>494</v>
      </c>
      <c r="H158" s="26" t="s">
        <v>481</v>
      </c>
      <c r="I158" s="26" t="s">
        <v>476</v>
      </c>
      <c r="J158" s="26" t="s">
        <v>804</v>
      </c>
    </row>
    <row r="159" ht="33.75" customHeight="1" spans="1:10">
      <c r="A159" s="26" t="s">
        <v>454</v>
      </c>
      <c r="B159" s="26" t="s">
        <v>805</v>
      </c>
      <c r="C159" s="26" t="s">
        <v>470</v>
      </c>
      <c r="D159" s="26" t="s">
        <v>471</v>
      </c>
      <c r="E159" s="26" t="s">
        <v>472</v>
      </c>
      <c r="F159" s="26" t="s">
        <v>489</v>
      </c>
      <c r="G159" s="43" t="s">
        <v>53</v>
      </c>
      <c r="H159" s="26" t="s">
        <v>552</v>
      </c>
      <c r="I159" s="26" t="s">
        <v>476</v>
      </c>
      <c r="J159" s="26" t="s">
        <v>735</v>
      </c>
    </row>
    <row r="160" ht="33.75" customHeight="1" spans="1:10">
      <c r="A160" s="26" t="s">
        <v>454</v>
      </c>
      <c r="B160" s="26" t="s">
        <v>805</v>
      </c>
      <c r="C160" s="26" t="s">
        <v>470</v>
      </c>
      <c r="D160" s="26" t="s">
        <v>478</v>
      </c>
      <c r="E160" s="26" t="s">
        <v>479</v>
      </c>
      <c r="F160" s="26" t="s">
        <v>489</v>
      </c>
      <c r="G160" s="43" t="s">
        <v>480</v>
      </c>
      <c r="H160" s="26" t="s">
        <v>481</v>
      </c>
      <c r="I160" s="26" t="s">
        <v>476</v>
      </c>
      <c r="J160" s="26" t="s">
        <v>681</v>
      </c>
    </row>
    <row r="161" ht="33.75" customHeight="1" spans="1:10">
      <c r="A161" s="26" t="s">
        <v>454</v>
      </c>
      <c r="B161" s="26" t="s">
        <v>805</v>
      </c>
      <c r="C161" s="26" t="s">
        <v>483</v>
      </c>
      <c r="D161" s="26" t="s">
        <v>484</v>
      </c>
      <c r="E161" s="26" t="s">
        <v>485</v>
      </c>
      <c r="F161" s="26" t="s">
        <v>473</v>
      </c>
      <c r="G161" s="43" t="s">
        <v>806</v>
      </c>
      <c r="H161" s="26" t="s">
        <v>481</v>
      </c>
      <c r="I161" s="26" t="s">
        <v>476</v>
      </c>
      <c r="J161" s="26" t="s">
        <v>807</v>
      </c>
    </row>
    <row r="162" ht="33.75" customHeight="1" spans="1:10">
      <c r="A162" s="26" t="s">
        <v>454</v>
      </c>
      <c r="B162" s="26" t="s">
        <v>805</v>
      </c>
      <c r="C162" s="26" t="s">
        <v>483</v>
      </c>
      <c r="D162" s="26" t="s">
        <v>484</v>
      </c>
      <c r="E162" s="26" t="s">
        <v>808</v>
      </c>
      <c r="F162" s="26" t="s">
        <v>473</v>
      </c>
      <c r="G162" s="43" t="s">
        <v>486</v>
      </c>
      <c r="H162" s="26" t="s">
        <v>481</v>
      </c>
      <c r="I162" s="26" t="s">
        <v>476</v>
      </c>
      <c r="J162" s="26" t="s">
        <v>809</v>
      </c>
    </row>
    <row r="163" ht="33.75" customHeight="1" spans="1:10">
      <c r="A163" s="26" t="s">
        <v>454</v>
      </c>
      <c r="B163" s="26" t="s">
        <v>805</v>
      </c>
      <c r="C163" s="26" t="s">
        <v>491</v>
      </c>
      <c r="D163" s="26" t="s">
        <v>492</v>
      </c>
      <c r="E163" s="26" t="s">
        <v>493</v>
      </c>
      <c r="F163" s="26" t="s">
        <v>473</v>
      </c>
      <c r="G163" s="43" t="s">
        <v>494</v>
      </c>
      <c r="H163" s="26" t="s">
        <v>481</v>
      </c>
      <c r="I163" s="26" t="s">
        <v>476</v>
      </c>
      <c r="J163" s="26" t="s">
        <v>545</v>
      </c>
    </row>
    <row r="164" ht="33.75" customHeight="1" spans="1:10">
      <c r="A164" s="26" t="s">
        <v>441</v>
      </c>
      <c r="B164" s="26" t="s">
        <v>810</v>
      </c>
      <c r="C164" s="26" t="s">
        <v>470</v>
      </c>
      <c r="D164" s="26" t="s">
        <v>471</v>
      </c>
      <c r="E164" s="26" t="s">
        <v>811</v>
      </c>
      <c r="F164" s="26" t="s">
        <v>489</v>
      </c>
      <c r="G164" s="43" t="s">
        <v>551</v>
      </c>
      <c r="H164" s="26" t="s">
        <v>521</v>
      </c>
      <c r="I164" s="26" t="s">
        <v>476</v>
      </c>
      <c r="J164" s="26" t="s">
        <v>812</v>
      </c>
    </row>
    <row r="165" ht="33.75" customHeight="1" spans="1:10">
      <c r="A165" s="26" t="s">
        <v>441</v>
      </c>
      <c r="B165" s="26" t="s">
        <v>810</v>
      </c>
      <c r="C165" s="26" t="s">
        <v>470</v>
      </c>
      <c r="D165" s="26" t="s">
        <v>471</v>
      </c>
      <c r="E165" s="26" t="s">
        <v>781</v>
      </c>
      <c r="F165" s="26" t="s">
        <v>489</v>
      </c>
      <c r="G165" s="43" t="s">
        <v>551</v>
      </c>
      <c r="H165" s="26" t="s">
        <v>521</v>
      </c>
      <c r="I165" s="26" t="s">
        <v>476</v>
      </c>
      <c r="J165" s="26" t="s">
        <v>813</v>
      </c>
    </row>
    <row r="166" ht="33.75" customHeight="1" spans="1:10">
      <c r="A166" s="26" t="s">
        <v>441</v>
      </c>
      <c r="B166" s="26" t="s">
        <v>810</v>
      </c>
      <c r="C166" s="26" t="s">
        <v>470</v>
      </c>
      <c r="D166" s="26" t="s">
        <v>478</v>
      </c>
      <c r="E166" s="26" t="s">
        <v>814</v>
      </c>
      <c r="F166" s="26" t="s">
        <v>473</v>
      </c>
      <c r="G166" s="43" t="s">
        <v>494</v>
      </c>
      <c r="H166" s="26" t="s">
        <v>481</v>
      </c>
      <c r="I166" s="26" t="s">
        <v>476</v>
      </c>
      <c r="J166" s="26" t="s">
        <v>815</v>
      </c>
    </row>
    <row r="167" ht="33.75" customHeight="1" spans="1:10">
      <c r="A167" s="26" t="s">
        <v>441</v>
      </c>
      <c r="B167" s="26" t="s">
        <v>810</v>
      </c>
      <c r="C167" s="26" t="s">
        <v>483</v>
      </c>
      <c r="D167" s="26" t="s">
        <v>484</v>
      </c>
      <c r="E167" s="26" t="s">
        <v>816</v>
      </c>
      <c r="F167" s="26" t="s">
        <v>473</v>
      </c>
      <c r="G167" s="43" t="s">
        <v>642</v>
      </c>
      <c r="H167" s="26" t="s">
        <v>527</v>
      </c>
      <c r="I167" s="26" t="s">
        <v>516</v>
      </c>
      <c r="J167" s="26" t="s">
        <v>817</v>
      </c>
    </row>
    <row r="168" ht="33.75" customHeight="1" spans="1:10">
      <c r="A168" s="26" t="s">
        <v>441</v>
      </c>
      <c r="B168" s="26" t="s">
        <v>810</v>
      </c>
      <c r="C168" s="26" t="s">
        <v>491</v>
      </c>
      <c r="D168" s="26" t="s">
        <v>492</v>
      </c>
      <c r="E168" s="26" t="s">
        <v>789</v>
      </c>
      <c r="F168" s="26" t="s">
        <v>473</v>
      </c>
      <c r="G168" s="43" t="s">
        <v>494</v>
      </c>
      <c r="H168" s="26" t="s">
        <v>481</v>
      </c>
      <c r="I168" s="26" t="s">
        <v>476</v>
      </c>
      <c r="J168" s="26" t="s">
        <v>818</v>
      </c>
    </row>
    <row r="169" ht="33.75" customHeight="1" spans="1:10">
      <c r="A169" s="26" t="s">
        <v>443</v>
      </c>
      <c r="B169" s="26" t="s">
        <v>819</v>
      </c>
      <c r="C169" s="26" t="s">
        <v>470</v>
      </c>
      <c r="D169" s="26" t="s">
        <v>471</v>
      </c>
      <c r="E169" s="26" t="s">
        <v>811</v>
      </c>
      <c r="F169" s="26" t="s">
        <v>489</v>
      </c>
      <c r="G169" s="43" t="s">
        <v>551</v>
      </c>
      <c r="H169" s="26" t="s">
        <v>749</v>
      </c>
      <c r="I169" s="26" t="s">
        <v>476</v>
      </c>
      <c r="J169" s="26" t="s">
        <v>820</v>
      </c>
    </row>
    <row r="170" ht="33.75" customHeight="1" spans="1:10">
      <c r="A170" s="26" t="s">
        <v>443</v>
      </c>
      <c r="B170" s="26" t="s">
        <v>819</v>
      </c>
      <c r="C170" s="26" t="s">
        <v>470</v>
      </c>
      <c r="D170" s="26" t="s">
        <v>529</v>
      </c>
      <c r="E170" s="26" t="s">
        <v>821</v>
      </c>
      <c r="F170" s="26" t="s">
        <v>473</v>
      </c>
      <c r="G170" s="43" t="s">
        <v>480</v>
      </c>
      <c r="H170" s="26" t="s">
        <v>481</v>
      </c>
      <c r="I170" s="26" t="s">
        <v>476</v>
      </c>
      <c r="J170" s="26" t="s">
        <v>822</v>
      </c>
    </row>
    <row r="171" ht="33.75" customHeight="1" spans="1:10">
      <c r="A171" s="26" t="s">
        <v>443</v>
      </c>
      <c r="B171" s="26" t="s">
        <v>819</v>
      </c>
      <c r="C171" s="26" t="s">
        <v>483</v>
      </c>
      <c r="D171" s="26" t="s">
        <v>484</v>
      </c>
      <c r="E171" s="26" t="s">
        <v>823</v>
      </c>
      <c r="F171" s="26" t="s">
        <v>489</v>
      </c>
      <c r="G171" s="43" t="s">
        <v>614</v>
      </c>
      <c r="H171" s="26" t="s">
        <v>481</v>
      </c>
      <c r="I171" s="26" t="s">
        <v>516</v>
      </c>
      <c r="J171" s="26" t="s">
        <v>824</v>
      </c>
    </row>
    <row r="172" ht="33.75" customHeight="1" spans="1:10">
      <c r="A172" s="26" t="s">
        <v>443</v>
      </c>
      <c r="B172" s="26" t="s">
        <v>819</v>
      </c>
      <c r="C172" s="26" t="s">
        <v>483</v>
      </c>
      <c r="D172" s="26" t="s">
        <v>571</v>
      </c>
      <c r="E172" s="26" t="s">
        <v>825</v>
      </c>
      <c r="F172" s="26" t="s">
        <v>489</v>
      </c>
      <c r="G172" s="43" t="s">
        <v>49</v>
      </c>
      <c r="H172" s="26" t="s">
        <v>739</v>
      </c>
      <c r="I172" s="26" t="s">
        <v>476</v>
      </c>
      <c r="J172" s="26" t="s">
        <v>826</v>
      </c>
    </row>
    <row r="173" ht="33.75" customHeight="1" spans="1:10">
      <c r="A173" s="26" t="s">
        <v>443</v>
      </c>
      <c r="B173" s="26" t="s">
        <v>819</v>
      </c>
      <c r="C173" s="26" t="s">
        <v>491</v>
      </c>
      <c r="D173" s="26" t="s">
        <v>492</v>
      </c>
      <c r="E173" s="26" t="s">
        <v>789</v>
      </c>
      <c r="F173" s="26" t="s">
        <v>473</v>
      </c>
      <c r="G173" s="43" t="s">
        <v>486</v>
      </c>
      <c r="H173" s="26" t="s">
        <v>481</v>
      </c>
      <c r="I173" s="26" t="s">
        <v>476</v>
      </c>
      <c r="J173" s="26" t="s">
        <v>827</v>
      </c>
    </row>
    <row r="174" ht="33.75" customHeight="1" spans="1:10">
      <c r="A174" s="26" t="s">
        <v>445</v>
      </c>
      <c r="B174" s="26" t="s">
        <v>828</v>
      </c>
      <c r="C174" s="26" t="s">
        <v>470</v>
      </c>
      <c r="D174" s="26" t="s">
        <v>471</v>
      </c>
      <c r="E174" s="26" t="s">
        <v>829</v>
      </c>
      <c r="F174" s="26" t="s">
        <v>473</v>
      </c>
      <c r="G174" s="43" t="s">
        <v>46</v>
      </c>
      <c r="H174" s="26" t="s">
        <v>743</v>
      </c>
      <c r="I174" s="26" t="s">
        <v>476</v>
      </c>
      <c r="J174" s="26" t="s">
        <v>830</v>
      </c>
    </row>
    <row r="175" ht="33.75" customHeight="1" spans="1:10">
      <c r="A175" s="26" t="s">
        <v>445</v>
      </c>
      <c r="B175" s="26" t="s">
        <v>828</v>
      </c>
      <c r="C175" s="26" t="s">
        <v>470</v>
      </c>
      <c r="D175" s="26" t="s">
        <v>471</v>
      </c>
      <c r="E175" s="26" t="s">
        <v>831</v>
      </c>
      <c r="F175" s="26" t="s">
        <v>473</v>
      </c>
      <c r="G175" s="43" t="s">
        <v>832</v>
      </c>
      <c r="H175" s="26" t="s">
        <v>521</v>
      </c>
      <c r="I175" s="26" t="s">
        <v>476</v>
      </c>
      <c r="J175" s="26" t="s">
        <v>833</v>
      </c>
    </row>
    <row r="176" ht="33.75" customHeight="1" spans="1:10">
      <c r="A176" s="26" t="s">
        <v>445</v>
      </c>
      <c r="B176" s="26" t="s">
        <v>828</v>
      </c>
      <c r="C176" s="26" t="s">
        <v>470</v>
      </c>
      <c r="D176" s="26" t="s">
        <v>478</v>
      </c>
      <c r="E176" s="26" t="s">
        <v>834</v>
      </c>
      <c r="F176" s="26" t="s">
        <v>726</v>
      </c>
      <c r="G176" s="43" t="s">
        <v>835</v>
      </c>
      <c r="H176" s="26" t="s">
        <v>552</v>
      </c>
      <c r="I176" s="26" t="s">
        <v>476</v>
      </c>
      <c r="J176" s="26" t="s">
        <v>836</v>
      </c>
    </row>
    <row r="177" ht="33.75" customHeight="1" spans="1:10">
      <c r="A177" s="26" t="s">
        <v>445</v>
      </c>
      <c r="B177" s="26" t="s">
        <v>828</v>
      </c>
      <c r="C177" s="26" t="s">
        <v>483</v>
      </c>
      <c r="D177" s="26" t="s">
        <v>484</v>
      </c>
      <c r="E177" s="26" t="s">
        <v>837</v>
      </c>
      <c r="F177" s="26" t="s">
        <v>473</v>
      </c>
      <c r="G177" s="43" t="s">
        <v>614</v>
      </c>
      <c r="H177" s="26" t="s">
        <v>481</v>
      </c>
      <c r="I177" s="26" t="s">
        <v>476</v>
      </c>
      <c r="J177" s="26" t="s">
        <v>838</v>
      </c>
    </row>
    <row r="178" ht="33.75" customHeight="1" spans="1:10">
      <c r="A178" s="26" t="s">
        <v>445</v>
      </c>
      <c r="B178" s="26" t="s">
        <v>828</v>
      </c>
      <c r="C178" s="26" t="s">
        <v>483</v>
      </c>
      <c r="D178" s="26" t="s">
        <v>484</v>
      </c>
      <c r="E178" s="26" t="s">
        <v>839</v>
      </c>
      <c r="F178" s="26" t="s">
        <v>473</v>
      </c>
      <c r="G178" s="43" t="s">
        <v>832</v>
      </c>
      <c r="H178" s="26" t="s">
        <v>521</v>
      </c>
      <c r="I178" s="26" t="s">
        <v>476</v>
      </c>
      <c r="J178" s="26" t="s">
        <v>593</v>
      </c>
    </row>
    <row r="179" ht="33.75" customHeight="1" spans="1:10">
      <c r="A179" s="26" t="s">
        <v>445</v>
      </c>
      <c r="B179" s="26" t="s">
        <v>828</v>
      </c>
      <c r="C179" s="26" t="s">
        <v>491</v>
      </c>
      <c r="D179" s="26" t="s">
        <v>492</v>
      </c>
      <c r="E179" s="26" t="s">
        <v>840</v>
      </c>
      <c r="F179" s="26" t="s">
        <v>473</v>
      </c>
      <c r="G179" s="43" t="s">
        <v>494</v>
      </c>
      <c r="H179" s="26" t="s">
        <v>481</v>
      </c>
      <c r="I179" s="26" t="s">
        <v>476</v>
      </c>
      <c r="J179" s="26" t="s">
        <v>841</v>
      </c>
    </row>
    <row r="180" ht="33.75" customHeight="1" spans="1:10">
      <c r="A180" s="26" t="s">
        <v>427</v>
      </c>
      <c r="B180" s="26" t="s">
        <v>842</v>
      </c>
      <c r="C180" s="26" t="s">
        <v>470</v>
      </c>
      <c r="D180" s="26" t="s">
        <v>471</v>
      </c>
      <c r="E180" s="26" t="s">
        <v>633</v>
      </c>
      <c r="F180" s="26" t="s">
        <v>473</v>
      </c>
      <c r="G180" s="43" t="s">
        <v>49</v>
      </c>
      <c r="H180" s="26" t="s">
        <v>653</v>
      </c>
      <c r="I180" s="26" t="s">
        <v>476</v>
      </c>
      <c r="J180" s="26" t="s">
        <v>843</v>
      </c>
    </row>
    <row r="181" ht="33.75" customHeight="1" spans="1:10">
      <c r="A181" s="26" t="s">
        <v>427</v>
      </c>
      <c r="B181" s="26" t="s">
        <v>842</v>
      </c>
      <c r="C181" s="26" t="s">
        <v>470</v>
      </c>
      <c r="D181" s="26" t="s">
        <v>478</v>
      </c>
      <c r="E181" s="26" t="s">
        <v>844</v>
      </c>
      <c r="F181" s="26" t="s">
        <v>489</v>
      </c>
      <c r="G181" s="43" t="s">
        <v>480</v>
      </c>
      <c r="H181" s="26" t="s">
        <v>481</v>
      </c>
      <c r="I181" s="26" t="s">
        <v>476</v>
      </c>
      <c r="J181" s="26" t="s">
        <v>845</v>
      </c>
    </row>
    <row r="182" ht="33.75" customHeight="1" spans="1:10">
      <c r="A182" s="26" t="s">
        <v>427</v>
      </c>
      <c r="B182" s="26" t="s">
        <v>842</v>
      </c>
      <c r="C182" s="26" t="s">
        <v>470</v>
      </c>
      <c r="D182" s="26" t="s">
        <v>529</v>
      </c>
      <c r="E182" s="26" t="s">
        <v>758</v>
      </c>
      <c r="F182" s="26" t="s">
        <v>489</v>
      </c>
      <c r="G182" s="43" t="s">
        <v>480</v>
      </c>
      <c r="H182" s="26" t="s">
        <v>481</v>
      </c>
      <c r="I182" s="26" t="s">
        <v>476</v>
      </c>
      <c r="J182" s="26" t="s">
        <v>759</v>
      </c>
    </row>
    <row r="183" ht="33.75" customHeight="1" spans="1:10">
      <c r="A183" s="26" t="s">
        <v>427</v>
      </c>
      <c r="B183" s="26" t="s">
        <v>842</v>
      </c>
      <c r="C183" s="26" t="s">
        <v>483</v>
      </c>
      <c r="D183" s="26" t="s">
        <v>484</v>
      </c>
      <c r="E183" s="26" t="s">
        <v>846</v>
      </c>
      <c r="F183" s="26" t="s">
        <v>473</v>
      </c>
      <c r="G183" s="43" t="s">
        <v>486</v>
      </c>
      <c r="H183" s="26" t="s">
        <v>481</v>
      </c>
      <c r="I183" s="26" t="s">
        <v>476</v>
      </c>
      <c r="J183" s="26" t="s">
        <v>847</v>
      </c>
    </row>
    <row r="184" ht="33.75" customHeight="1" spans="1:10">
      <c r="A184" s="26" t="s">
        <v>427</v>
      </c>
      <c r="B184" s="26" t="s">
        <v>842</v>
      </c>
      <c r="C184" s="26" t="s">
        <v>491</v>
      </c>
      <c r="D184" s="26" t="s">
        <v>492</v>
      </c>
      <c r="E184" s="26" t="s">
        <v>848</v>
      </c>
      <c r="F184" s="26" t="s">
        <v>473</v>
      </c>
      <c r="G184" s="43" t="s">
        <v>486</v>
      </c>
      <c r="H184" s="26" t="s">
        <v>481</v>
      </c>
      <c r="I184" s="26" t="s">
        <v>476</v>
      </c>
      <c r="J184" s="26" t="s">
        <v>847</v>
      </c>
    </row>
    <row r="185" ht="33.75" customHeight="1" spans="1:10">
      <c r="A185" s="26" t="s">
        <v>347</v>
      </c>
      <c r="B185" s="26" t="s">
        <v>849</v>
      </c>
      <c r="C185" s="26" t="s">
        <v>470</v>
      </c>
      <c r="D185" s="26" t="s">
        <v>471</v>
      </c>
      <c r="E185" s="26" t="s">
        <v>850</v>
      </c>
      <c r="F185" s="26" t="s">
        <v>473</v>
      </c>
      <c r="G185" s="43" t="s">
        <v>610</v>
      </c>
      <c r="H185" s="26" t="s">
        <v>851</v>
      </c>
      <c r="I185" s="26" t="s">
        <v>476</v>
      </c>
      <c r="J185" s="26" t="s">
        <v>852</v>
      </c>
    </row>
    <row r="186" ht="33.75" customHeight="1" spans="1:10">
      <c r="A186" s="26" t="s">
        <v>347</v>
      </c>
      <c r="B186" s="26" t="s">
        <v>849</v>
      </c>
      <c r="C186" s="26" t="s">
        <v>470</v>
      </c>
      <c r="D186" s="26" t="s">
        <v>478</v>
      </c>
      <c r="E186" s="26" t="s">
        <v>853</v>
      </c>
      <c r="F186" s="26" t="s">
        <v>489</v>
      </c>
      <c r="G186" s="43" t="s">
        <v>854</v>
      </c>
      <c r="H186" s="26" t="s">
        <v>749</v>
      </c>
      <c r="I186" s="26" t="s">
        <v>516</v>
      </c>
      <c r="J186" s="26" t="s">
        <v>855</v>
      </c>
    </row>
    <row r="187" ht="33.75" customHeight="1" spans="1:10">
      <c r="A187" s="26" t="s">
        <v>347</v>
      </c>
      <c r="B187" s="26" t="s">
        <v>849</v>
      </c>
      <c r="C187" s="26" t="s">
        <v>470</v>
      </c>
      <c r="D187" s="26" t="s">
        <v>529</v>
      </c>
      <c r="E187" s="26" t="s">
        <v>856</v>
      </c>
      <c r="F187" s="26" t="s">
        <v>489</v>
      </c>
      <c r="G187" s="43" t="s">
        <v>480</v>
      </c>
      <c r="H187" s="26" t="s">
        <v>481</v>
      </c>
      <c r="I187" s="26" t="s">
        <v>476</v>
      </c>
      <c r="J187" s="26" t="s">
        <v>857</v>
      </c>
    </row>
    <row r="188" ht="33.75" customHeight="1" spans="1:10">
      <c r="A188" s="26" t="s">
        <v>347</v>
      </c>
      <c r="B188" s="26" t="s">
        <v>849</v>
      </c>
      <c r="C188" s="26" t="s">
        <v>483</v>
      </c>
      <c r="D188" s="26" t="s">
        <v>484</v>
      </c>
      <c r="E188" s="26" t="s">
        <v>858</v>
      </c>
      <c r="F188" s="26" t="s">
        <v>489</v>
      </c>
      <c r="G188" s="43" t="s">
        <v>859</v>
      </c>
      <c r="H188" s="26" t="s">
        <v>481</v>
      </c>
      <c r="I188" s="26" t="s">
        <v>516</v>
      </c>
      <c r="J188" s="26" t="s">
        <v>860</v>
      </c>
    </row>
    <row r="189" ht="33.75" customHeight="1" spans="1:10">
      <c r="A189" s="26" t="s">
        <v>347</v>
      </c>
      <c r="B189" s="26" t="s">
        <v>849</v>
      </c>
      <c r="C189" s="26" t="s">
        <v>491</v>
      </c>
      <c r="D189" s="26" t="s">
        <v>492</v>
      </c>
      <c r="E189" s="26" t="s">
        <v>861</v>
      </c>
      <c r="F189" s="26" t="s">
        <v>473</v>
      </c>
      <c r="G189" s="43" t="s">
        <v>511</v>
      </c>
      <c r="H189" s="26" t="s">
        <v>481</v>
      </c>
      <c r="I189" s="26" t="s">
        <v>476</v>
      </c>
      <c r="J189" s="26" t="s">
        <v>862</v>
      </c>
    </row>
    <row r="190" ht="33.75" customHeight="1" spans="1:10">
      <c r="A190" s="26" t="s">
        <v>325</v>
      </c>
      <c r="B190" s="26" t="s">
        <v>863</v>
      </c>
      <c r="C190" s="26" t="s">
        <v>470</v>
      </c>
      <c r="D190" s="26" t="s">
        <v>471</v>
      </c>
      <c r="E190" s="26" t="s">
        <v>864</v>
      </c>
      <c r="F190" s="26" t="s">
        <v>473</v>
      </c>
      <c r="G190" s="43" t="s">
        <v>865</v>
      </c>
      <c r="H190" s="26" t="s">
        <v>527</v>
      </c>
      <c r="I190" s="26" t="s">
        <v>476</v>
      </c>
      <c r="J190" s="26" t="s">
        <v>866</v>
      </c>
    </row>
    <row r="191" ht="33.75" customHeight="1" spans="1:10">
      <c r="A191" s="26" t="s">
        <v>325</v>
      </c>
      <c r="B191" s="26" t="s">
        <v>863</v>
      </c>
      <c r="C191" s="26" t="s">
        <v>470</v>
      </c>
      <c r="D191" s="26" t="s">
        <v>478</v>
      </c>
      <c r="E191" s="26" t="s">
        <v>500</v>
      </c>
      <c r="F191" s="26" t="s">
        <v>473</v>
      </c>
      <c r="G191" s="43" t="s">
        <v>486</v>
      </c>
      <c r="H191" s="26" t="s">
        <v>481</v>
      </c>
      <c r="I191" s="26" t="s">
        <v>476</v>
      </c>
      <c r="J191" s="26" t="s">
        <v>867</v>
      </c>
    </row>
    <row r="192" ht="33.75" customHeight="1" spans="1:10">
      <c r="A192" s="26" t="s">
        <v>325</v>
      </c>
      <c r="B192" s="26" t="s">
        <v>863</v>
      </c>
      <c r="C192" s="26" t="s">
        <v>470</v>
      </c>
      <c r="D192" s="26" t="s">
        <v>478</v>
      </c>
      <c r="E192" s="26" t="s">
        <v>502</v>
      </c>
      <c r="F192" s="26" t="s">
        <v>489</v>
      </c>
      <c r="G192" s="43" t="s">
        <v>480</v>
      </c>
      <c r="H192" s="26" t="s">
        <v>481</v>
      </c>
      <c r="I192" s="26" t="s">
        <v>476</v>
      </c>
      <c r="J192" s="26" t="s">
        <v>503</v>
      </c>
    </row>
    <row r="193" ht="33.75" customHeight="1" spans="1:10">
      <c r="A193" s="26" t="s">
        <v>325</v>
      </c>
      <c r="B193" s="26" t="s">
        <v>863</v>
      </c>
      <c r="C193" s="26" t="s">
        <v>483</v>
      </c>
      <c r="D193" s="26" t="s">
        <v>484</v>
      </c>
      <c r="E193" s="26" t="s">
        <v>504</v>
      </c>
      <c r="F193" s="26" t="s">
        <v>473</v>
      </c>
      <c r="G193" s="43" t="s">
        <v>494</v>
      </c>
      <c r="H193" s="26" t="s">
        <v>481</v>
      </c>
      <c r="I193" s="26" t="s">
        <v>476</v>
      </c>
      <c r="J193" s="26" t="s">
        <v>868</v>
      </c>
    </row>
    <row r="194" ht="33.75" customHeight="1" spans="1:10">
      <c r="A194" s="26" t="s">
        <v>325</v>
      </c>
      <c r="B194" s="26" t="s">
        <v>863</v>
      </c>
      <c r="C194" s="26" t="s">
        <v>491</v>
      </c>
      <c r="D194" s="26" t="s">
        <v>492</v>
      </c>
      <c r="E194" s="26" t="s">
        <v>649</v>
      </c>
      <c r="F194" s="26" t="s">
        <v>473</v>
      </c>
      <c r="G194" s="43" t="s">
        <v>494</v>
      </c>
      <c r="H194" s="26" t="s">
        <v>481</v>
      </c>
      <c r="I194" s="26" t="s">
        <v>476</v>
      </c>
      <c r="J194" s="26" t="s">
        <v>869</v>
      </c>
    </row>
    <row r="195" ht="33.75" customHeight="1" spans="1:10">
      <c r="A195" s="26" t="s">
        <v>376</v>
      </c>
      <c r="B195" s="26" t="s">
        <v>849</v>
      </c>
      <c r="C195" s="26" t="s">
        <v>470</v>
      </c>
      <c r="D195" s="26" t="s">
        <v>471</v>
      </c>
      <c r="E195" s="26" t="s">
        <v>870</v>
      </c>
      <c r="F195" s="26" t="s">
        <v>473</v>
      </c>
      <c r="G195" s="43" t="s">
        <v>871</v>
      </c>
      <c r="H195" s="26" t="s">
        <v>872</v>
      </c>
      <c r="I195" s="26" t="s">
        <v>476</v>
      </c>
      <c r="J195" s="26" t="s">
        <v>873</v>
      </c>
    </row>
    <row r="196" ht="33.75" customHeight="1" spans="1:10">
      <c r="A196" s="26" t="s">
        <v>376</v>
      </c>
      <c r="B196" s="26" t="s">
        <v>849</v>
      </c>
      <c r="C196" s="26" t="s">
        <v>470</v>
      </c>
      <c r="D196" s="26" t="s">
        <v>478</v>
      </c>
      <c r="E196" s="26" t="s">
        <v>874</v>
      </c>
      <c r="F196" s="26" t="s">
        <v>658</v>
      </c>
      <c r="G196" s="43" t="s">
        <v>486</v>
      </c>
      <c r="H196" s="26" t="s">
        <v>481</v>
      </c>
      <c r="I196" s="26" t="s">
        <v>476</v>
      </c>
      <c r="J196" s="26" t="s">
        <v>875</v>
      </c>
    </row>
    <row r="197" ht="33.75" customHeight="1" spans="1:10">
      <c r="A197" s="26" t="s">
        <v>376</v>
      </c>
      <c r="B197" s="26" t="s">
        <v>849</v>
      </c>
      <c r="C197" s="26" t="s">
        <v>470</v>
      </c>
      <c r="D197" s="26" t="s">
        <v>529</v>
      </c>
      <c r="E197" s="26" t="s">
        <v>856</v>
      </c>
      <c r="F197" s="26" t="s">
        <v>489</v>
      </c>
      <c r="G197" s="43" t="s">
        <v>480</v>
      </c>
      <c r="H197" s="26" t="s">
        <v>481</v>
      </c>
      <c r="I197" s="26" t="s">
        <v>476</v>
      </c>
      <c r="J197" s="26" t="s">
        <v>857</v>
      </c>
    </row>
    <row r="198" ht="33.75" customHeight="1" spans="1:10">
      <c r="A198" s="26" t="s">
        <v>376</v>
      </c>
      <c r="B198" s="26" t="s">
        <v>849</v>
      </c>
      <c r="C198" s="26" t="s">
        <v>483</v>
      </c>
      <c r="D198" s="26" t="s">
        <v>484</v>
      </c>
      <c r="E198" s="26" t="s">
        <v>876</v>
      </c>
      <c r="F198" s="26" t="s">
        <v>489</v>
      </c>
      <c r="G198" s="43" t="s">
        <v>480</v>
      </c>
      <c r="H198" s="26" t="s">
        <v>481</v>
      </c>
      <c r="I198" s="26" t="s">
        <v>476</v>
      </c>
      <c r="J198" s="26" t="s">
        <v>663</v>
      </c>
    </row>
    <row r="199" ht="33.75" customHeight="1" spans="1:10">
      <c r="A199" s="26" t="s">
        <v>376</v>
      </c>
      <c r="B199" s="26" t="s">
        <v>849</v>
      </c>
      <c r="C199" s="26" t="s">
        <v>491</v>
      </c>
      <c r="D199" s="26" t="s">
        <v>492</v>
      </c>
      <c r="E199" s="26" t="s">
        <v>861</v>
      </c>
      <c r="F199" s="26" t="s">
        <v>473</v>
      </c>
      <c r="G199" s="43" t="s">
        <v>486</v>
      </c>
      <c r="H199" s="26" t="s">
        <v>481</v>
      </c>
      <c r="I199" s="26" t="s">
        <v>476</v>
      </c>
      <c r="J199" s="26" t="s">
        <v>862</v>
      </c>
    </row>
    <row r="200" ht="33.75" customHeight="1" spans="1:10">
      <c r="A200" s="26" t="s">
        <v>368</v>
      </c>
      <c r="B200" s="26" t="s">
        <v>877</v>
      </c>
      <c r="C200" s="26" t="s">
        <v>470</v>
      </c>
      <c r="D200" s="26" t="s">
        <v>471</v>
      </c>
      <c r="E200" s="26" t="s">
        <v>878</v>
      </c>
      <c r="F200" s="26" t="s">
        <v>473</v>
      </c>
      <c r="G200" s="43" t="s">
        <v>879</v>
      </c>
      <c r="H200" s="26" t="s">
        <v>743</v>
      </c>
      <c r="I200" s="26" t="s">
        <v>476</v>
      </c>
      <c r="J200" s="26" t="s">
        <v>880</v>
      </c>
    </row>
    <row r="201" ht="33.75" customHeight="1" spans="1:10">
      <c r="A201" s="26" t="s">
        <v>368</v>
      </c>
      <c r="B201" s="26" t="s">
        <v>877</v>
      </c>
      <c r="C201" s="26" t="s">
        <v>470</v>
      </c>
      <c r="D201" s="26" t="s">
        <v>471</v>
      </c>
      <c r="E201" s="26" t="s">
        <v>881</v>
      </c>
      <c r="F201" s="26" t="s">
        <v>473</v>
      </c>
      <c r="G201" s="43" t="s">
        <v>882</v>
      </c>
      <c r="H201" s="26" t="s">
        <v>475</v>
      </c>
      <c r="I201" s="26" t="s">
        <v>476</v>
      </c>
      <c r="J201" s="26" t="s">
        <v>883</v>
      </c>
    </row>
    <row r="202" ht="33.75" customHeight="1" spans="1:10">
      <c r="A202" s="26" t="s">
        <v>368</v>
      </c>
      <c r="B202" s="26" t="s">
        <v>877</v>
      </c>
      <c r="C202" s="26" t="s">
        <v>470</v>
      </c>
      <c r="D202" s="26" t="s">
        <v>478</v>
      </c>
      <c r="E202" s="26" t="s">
        <v>884</v>
      </c>
      <c r="F202" s="26" t="s">
        <v>489</v>
      </c>
      <c r="G202" s="43" t="s">
        <v>480</v>
      </c>
      <c r="H202" s="26" t="s">
        <v>481</v>
      </c>
      <c r="I202" s="26" t="s">
        <v>476</v>
      </c>
      <c r="J202" s="26" t="s">
        <v>885</v>
      </c>
    </row>
    <row r="203" ht="33.75" customHeight="1" spans="1:10">
      <c r="A203" s="26" t="s">
        <v>368</v>
      </c>
      <c r="B203" s="26" t="s">
        <v>877</v>
      </c>
      <c r="C203" s="26" t="s">
        <v>483</v>
      </c>
      <c r="D203" s="26" t="s">
        <v>484</v>
      </c>
      <c r="E203" s="26" t="s">
        <v>839</v>
      </c>
      <c r="F203" s="26" t="s">
        <v>473</v>
      </c>
      <c r="G203" s="43" t="s">
        <v>45</v>
      </c>
      <c r="H203" s="26" t="s">
        <v>521</v>
      </c>
      <c r="I203" s="26" t="s">
        <v>476</v>
      </c>
      <c r="J203" s="26" t="s">
        <v>593</v>
      </c>
    </row>
    <row r="204" ht="33.75" customHeight="1" spans="1:10">
      <c r="A204" s="26" t="s">
        <v>368</v>
      </c>
      <c r="B204" s="26" t="s">
        <v>877</v>
      </c>
      <c r="C204" s="26" t="s">
        <v>491</v>
      </c>
      <c r="D204" s="26" t="s">
        <v>492</v>
      </c>
      <c r="E204" s="26" t="s">
        <v>534</v>
      </c>
      <c r="F204" s="26" t="s">
        <v>473</v>
      </c>
      <c r="G204" s="43" t="s">
        <v>511</v>
      </c>
      <c r="H204" s="26" t="s">
        <v>481</v>
      </c>
      <c r="I204" s="26" t="s">
        <v>476</v>
      </c>
      <c r="J204" s="26" t="s">
        <v>886</v>
      </c>
    </row>
    <row r="205" ht="33.75" customHeight="1" spans="1:10">
      <c r="A205" s="26" t="s">
        <v>301</v>
      </c>
      <c r="B205" s="26" t="s">
        <v>887</v>
      </c>
      <c r="C205" s="26" t="s">
        <v>470</v>
      </c>
      <c r="D205" s="26" t="s">
        <v>471</v>
      </c>
      <c r="E205" s="26" t="s">
        <v>888</v>
      </c>
      <c r="F205" s="26" t="s">
        <v>473</v>
      </c>
      <c r="G205" s="43" t="s">
        <v>46</v>
      </c>
      <c r="H205" s="26" t="s">
        <v>521</v>
      </c>
      <c r="I205" s="26" t="s">
        <v>476</v>
      </c>
      <c r="J205" s="26" t="s">
        <v>889</v>
      </c>
    </row>
    <row r="206" ht="33.75" customHeight="1" spans="1:10">
      <c r="A206" s="26" t="s">
        <v>301</v>
      </c>
      <c r="B206" s="26" t="s">
        <v>887</v>
      </c>
      <c r="C206" s="26" t="s">
        <v>470</v>
      </c>
      <c r="D206" s="26" t="s">
        <v>471</v>
      </c>
      <c r="E206" s="26" t="s">
        <v>890</v>
      </c>
      <c r="F206" s="26" t="s">
        <v>473</v>
      </c>
      <c r="G206" s="43" t="s">
        <v>52</v>
      </c>
      <c r="H206" s="26" t="s">
        <v>521</v>
      </c>
      <c r="I206" s="26" t="s">
        <v>476</v>
      </c>
      <c r="J206" s="26" t="s">
        <v>891</v>
      </c>
    </row>
    <row r="207" ht="33.75" customHeight="1" spans="1:10">
      <c r="A207" s="26" t="s">
        <v>301</v>
      </c>
      <c r="B207" s="26" t="s">
        <v>887</v>
      </c>
      <c r="C207" s="26" t="s">
        <v>470</v>
      </c>
      <c r="D207" s="26" t="s">
        <v>478</v>
      </c>
      <c r="E207" s="26" t="s">
        <v>892</v>
      </c>
      <c r="F207" s="26" t="s">
        <v>473</v>
      </c>
      <c r="G207" s="43" t="s">
        <v>626</v>
      </c>
      <c r="H207" s="26" t="s">
        <v>481</v>
      </c>
      <c r="I207" s="26" t="s">
        <v>476</v>
      </c>
      <c r="J207" s="26" t="s">
        <v>893</v>
      </c>
    </row>
    <row r="208" ht="33.75" customHeight="1" spans="1:10">
      <c r="A208" s="26" t="s">
        <v>301</v>
      </c>
      <c r="B208" s="26" t="s">
        <v>887</v>
      </c>
      <c r="C208" s="26" t="s">
        <v>483</v>
      </c>
      <c r="D208" s="26" t="s">
        <v>484</v>
      </c>
      <c r="E208" s="26" t="s">
        <v>532</v>
      </c>
      <c r="F208" s="26" t="s">
        <v>473</v>
      </c>
      <c r="G208" s="43" t="s">
        <v>51</v>
      </c>
      <c r="H208" s="26" t="s">
        <v>521</v>
      </c>
      <c r="I208" s="26" t="s">
        <v>476</v>
      </c>
      <c r="J208" s="26" t="s">
        <v>894</v>
      </c>
    </row>
    <row r="209" ht="33.75" customHeight="1" spans="1:10">
      <c r="A209" s="26" t="s">
        <v>301</v>
      </c>
      <c r="B209" s="26" t="s">
        <v>887</v>
      </c>
      <c r="C209" s="26" t="s">
        <v>483</v>
      </c>
      <c r="D209" s="26" t="s">
        <v>484</v>
      </c>
      <c r="E209" s="26" t="s">
        <v>895</v>
      </c>
      <c r="F209" s="26" t="s">
        <v>489</v>
      </c>
      <c r="G209" s="43" t="s">
        <v>896</v>
      </c>
      <c r="H209" s="26" t="s">
        <v>475</v>
      </c>
      <c r="I209" s="26" t="s">
        <v>476</v>
      </c>
      <c r="J209" s="26" t="s">
        <v>897</v>
      </c>
    </row>
    <row r="210" ht="33.75" customHeight="1" spans="1:10">
      <c r="A210" s="26" t="s">
        <v>301</v>
      </c>
      <c r="B210" s="26" t="s">
        <v>887</v>
      </c>
      <c r="C210" s="26" t="s">
        <v>491</v>
      </c>
      <c r="D210" s="26" t="s">
        <v>492</v>
      </c>
      <c r="E210" s="26" t="s">
        <v>534</v>
      </c>
      <c r="F210" s="26" t="s">
        <v>473</v>
      </c>
      <c r="G210" s="43" t="s">
        <v>511</v>
      </c>
      <c r="H210" s="26" t="s">
        <v>481</v>
      </c>
      <c r="I210" s="26" t="s">
        <v>476</v>
      </c>
      <c r="J210" s="26" t="s">
        <v>898</v>
      </c>
    </row>
    <row r="211" ht="33.75" customHeight="1" spans="1:10">
      <c r="A211" s="26" t="s">
        <v>306</v>
      </c>
      <c r="B211" s="26" t="s">
        <v>842</v>
      </c>
      <c r="C211" s="26" t="s">
        <v>470</v>
      </c>
      <c r="D211" s="26" t="s">
        <v>471</v>
      </c>
      <c r="E211" s="26" t="s">
        <v>633</v>
      </c>
      <c r="F211" s="26" t="s">
        <v>473</v>
      </c>
      <c r="G211" s="43" t="s">
        <v>49</v>
      </c>
      <c r="H211" s="26" t="s">
        <v>653</v>
      </c>
      <c r="I211" s="26" t="s">
        <v>476</v>
      </c>
      <c r="J211" s="26" t="s">
        <v>843</v>
      </c>
    </row>
    <row r="212" ht="33.75" customHeight="1" spans="1:10">
      <c r="A212" s="26" t="s">
        <v>306</v>
      </c>
      <c r="B212" s="26" t="s">
        <v>842</v>
      </c>
      <c r="C212" s="26" t="s">
        <v>470</v>
      </c>
      <c r="D212" s="26" t="s">
        <v>478</v>
      </c>
      <c r="E212" s="26" t="s">
        <v>899</v>
      </c>
      <c r="F212" s="26" t="s">
        <v>489</v>
      </c>
      <c r="G212" s="43" t="s">
        <v>480</v>
      </c>
      <c r="H212" s="26" t="s">
        <v>481</v>
      </c>
      <c r="I212" s="26" t="s">
        <v>476</v>
      </c>
      <c r="J212" s="26" t="s">
        <v>845</v>
      </c>
    </row>
    <row r="213" ht="33.75" customHeight="1" spans="1:10">
      <c r="A213" s="26" t="s">
        <v>306</v>
      </c>
      <c r="B213" s="26" t="s">
        <v>842</v>
      </c>
      <c r="C213" s="26" t="s">
        <v>470</v>
      </c>
      <c r="D213" s="26" t="s">
        <v>529</v>
      </c>
      <c r="E213" s="26" t="s">
        <v>758</v>
      </c>
      <c r="F213" s="26" t="s">
        <v>489</v>
      </c>
      <c r="G213" s="43" t="s">
        <v>480</v>
      </c>
      <c r="H213" s="26" t="s">
        <v>481</v>
      </c>
      <c r="I213" s="26" t="s">
        <v>476</v>
      </c>
      <c r="J213" s="26" t="s">
        <v>759</v>
      </c>
    </row>
    <row r="214" ht="33.75" customHeight="1" spans="1:10">
      <c r="A214" s="26" t="s">
        <v>306</v>
      </c>
      <c r="B214" s="26" t="s">
        <v>842</v>
      </c>
      <c r="C214" s="26" t="s">
        <v>483</v>
      </c>
      <c r="D214" s="26" t="s">
        <v>484</v>
      </c>
      <c r="E214" s="26" t="s">
        <v>846</v>
      </c>
      <c r="F214" s="26" t="s">
        <v>489</v>
      </c>
      <c r="G214" s="43" t="s">
        <v>486</v>
      </c>
      <c r="H214" s="26" t="s">
        <v>481</v>
      </c>
      <c r="I214" s="26" t="s">
        <v>476</v>
      </c>
      <c r="J214" s="26" t="s">
        <v>847</v>
      </c>
    </row>
    <row r="215" ht="33.75" customHeight="1" spans="1:10">
      <c r="A215" s="26" t="s">
        <v>306</v>
      </c>
      <c r="B215" s="26" t="s">
        <v>842</v>
      </c>
      <c r="C215" s="26" t="s">
        <v>491</v>
      </c>
      <c r="D215" s="26" t="s">
        <v>492</v>
      </c>
      <c r="E215" s="26" t="s">
        <v>638</v>
      </c>
      <c r="F215" s="26" t="s">
        <v>473</v>
      </c>
      <c r="G215" s="43" t="s">
        <v>486</v>
      </c>
      <c r="H215" s="26" t="s">
        <v>481</v>
      </c>
      <c r="I215" s="26" t="s">
        <v>476</v>
      </c>
      <c r="J215" s="26" t="s">
        <v>762</v>
      </c>
    </row>
    <row r="216" ht="33.75" customHeight="1" spans="1:10">
      <c r="A216" s="26" t="s">
        <v>291</v>
      </c>
      <c r="B216" s="26" t="s">
        <v>900</v>
      </c>
      <c r="C216" s="26" t="s">
        <v>470</v>
      </c>
      <c r="D216" s="26" t="s">
        <v>471</v>
      </c>
      <c r="E216" s="26" t="s">
        <v>901</v>
      </c>
      <c r="F216" s="26" t="s">
        <v>473</v>
      </c>
      <c r="G216" s="43" t="s">
        <v>902</v>
      </c>
      <c r="H216" s="26" t="s">
        <v>527</v>
      </c>
      <c r="I216" s="26" t="s">
        <v>476</v>
      </c>
      <c r="J216" s="26" t="s">
        <v>903</v>
      </c>
    </row>
    <row r="217" ht="33.75" customHeight="1" spans="1:10">
      <c r="A217" s="26" t="s">
        <v>291</v>
      </c>
      <c r="B217" s="26" t="s">
        <v>900</v>
      </c>
      <c r="C217" s="26" t="s">
        <v>470</v>
      </c>
      <c r="D217" s="26" t="s">
        <v>478</v>
      </c>
      <c r="E217" s="26" t="s">
        <v>904</v>
      </c>
      <c r="F217" s="26" t="s">
        <v>473</v>
      </c>
      <c r="G217" s="43" t="s">
        <v>480</v>
      </c>
      <c r="H217" s="26" t="s">
        <v>481</v>
      </c>
      <c r="I217" s="26" t="s">
        <v>516</v>
      </c>
      <c r="J217" s="26" t="s">
        <v>905</v>
      </c>
    </row>
    <row r="218" ht="33.75" customHeight="1" spans="1:10">
      <c r="A218" s="26" t="s">
        <v>291</v>
      </c>
      <c r="B218" s="26" t="s">
        <v>900</v>
      </c>
      <c r="C218" s="26" t="s">
        <v>483</v>
      </c>
      <c r="D218" s="26" t="s">
        <v>484</v>
      </c>
      <c r="E218" s="26" t="s">
        <v>906</v>
      </c>
      <c r="F218" s="26" t="s">
        <v>489</v>
      </c>
      <c r="G218" s="43" t="s">
        <v>480</v>
      </c>
      <c r="H218" s="26" t="s">
        <v>481</v>
      </c>
      <c r="I218" s="26" t="s">
        <v>476</v>
      </c>
      <c r="J218" s="26" t="s">
        <v>907</v>
      </c>
    </row>
    <row r="219" ht="33.75" customHeight="1" spans="1:10">
      <c r="A219" s="26" t="s">
        <v>291</v>
      </c>
      <c r="B219" s="26" t="s">
        <v>900</v>
      </c>
      <c r="C219" s="26" t="s">
        <v>483</v>
      </c>
      <c r="D219" s="26" t="s">
        <v>484</v>
      </c>
      <c r="E219" s="26" t="s">
        <v>485</v>
      </c>
      <c r="F219" s="26" t="s">
        <v>473</v>
      </c>
      <c r="G219" s="43" t="s">
        <v>486</v>
      </c>
      <c r="H219" s="26" t="s">
        <v>481</v>
      </c>
      <c r="I219" s="26" t="s">
        <v>476</v>
      </c>
      <c r="J219" s="26" t="s">
        <v>908</v>
      </c>
    </row>
    <row r="220" ht="33.75" customHeight="1" spans="1:10">
      <c r="A220" s="26" t="s">
        <v>291</v>
      </c>
      <c r="B220" s="26" t="s">
        <v>900</v>
      </c>
      <c r="C220" s="26" t="s">
        <v>491</v>
      </c>
      <c r="D220" s="26" t="s">
        <v>492</v>
      </c>
      <c r="E220" s="26" t="s">
        <v>909</v>
      </c>
      <c r="F220" s="26" t="s">
        <v>473</v>
      </c>
      <c r="G220" s="43" t="s">
        <v>626</v>
      </c>
      <c r="H220" s="26" t="s">
        <v>481</v>
      </c>
      <c r="I220" s="26" t="s">
        <v>476</v>
      </c>
      <c r="J220" s="26" t="s">
        <v>910</v>
      </c>
    </row>
  </sheetData>
  <mergeCells count="82">
    <mergeCell ref="A2:J2"/>
    <mergeCell ref="A3:H3"/>
    <mergeCell ref="A7:A11"/>
    <mergeCell ref="A12:A16"/>
    <mergeCell ref="A17:A21"/>
    <mergeCell ref="A22:A27"/>
    <mergeCell ref="A28:A32"/>
    <mergeCell ref="A33:A37"/>
    <mergeCell ref="A38:A43"/>
    <mergeCell ref="A44:A48"/>
    <mergeCell ref="A49:A54"/>
    <mergeCell ref="A55:A60"/>
    <mergeCell ref="A61:A65"/>
    <mergeCell ref="A66:A71"/>
    <mergeCell ref="A72:A76"/>
    <mergeCell ref="A77:A82"/>
    <mergeCell ref="A83:A88"/>
    <mergeCell ref="A89:A93"/>
    <mergeCell ref="A94:A98"/>
    <mergeCell ref="A99:A104"/>
    <mergeCell ref="A105:A111"/>
    <mergeCell ref="A112:A116"/>
    <mergeCell ref="A117:A121"/>
    <mergeCell ref="A122:A126"/>
    <mergeCell ref="A127:A131"/>
    <mergeCell ref="A132:A137"/>
    <mergeCell ref="A138:A142"/>
    <mergeCell ref="A143:A148"/>
    <mergeCell ref="A149:A153"/>
    <mergeCell ref="A154:A158"/>
    <mergeCell ref="A159:A163"/>
    <mergeCell ref="A164:A168"/>
    <mergeCell ref="A169:A173"/>
    <mergeCell ref="A174:A179"/>
    <mergeCell ref="A180:A184"/>
    <mergeCell ref="A185:A189"/>
    <mergeCell ref="A190:A194"/>
    <mergeCell ref="A195:A199"/>
    <mergeCell ref="A200:A204"/>
    <mergeCell ref="A205:A210"/>
    <mergeCell ref="A211:A215"/>
    <mergeCell ref="A216:A220"/>
    <mergeCell ref="B7:B11"/>
    <mergeCell ref="B12:B16"/>
    <mergeCell ref="B17:B21"/>
    <mergeCell ref="B22:B27"/>
    <mergeCell ref="B28:B32"/>
    <mergeCell ref="B33:B37"/>
    <mergeCell ref="B38:B43"/>
    <mergeCell ref="B44:B48"/>
    <mergeCell ref="B49:B54"/>
    <mergeCell ref="B55:B60"/>
    <mergeCell ref="B61:B65"/>
    <mergeCell ref="B66:B71"/>
    <mergeCell ref="B72:B76"/>
    <mergeCell ref="B77:B82"/>
    <mergeCell ref="B83:B88"/>
    <mergeCell ref="B89:B93"/>
    <mergeCell ref="B94:B98"/>
    <mergeCell ref="B99:B104"/>
    <mergeCell ref="B105:B111"/>
    <mergeCell ref="B112:B116"/>
    <mergeCell ref="B117:B121"/>
    <mergeCell ref="B122:B126"/>
    <mergeCell ref="B127:B131"/>
    <mergeCell ref="B132:B137"/>
    <mergeCell ref="B138:B142"/>
    <mergeCell ref="B143:B148"/>
    <mergeCell ref="B149:B153"/>
    <mergeCell ref="B154:B158"/>
    <mergeCell ref="B159:B163"/>
    <mergeCell ref="B164:B168"/>
    <mergeCell ref="B169:B173"/>
    <mergeCell ref="B174:B179"/>
    <mergeCell ref="B180:B184"/>
    <mergeCell ref="B185:B189"/>
    <mergeCell ref="B190:B194"/>
    <mergeCell ref="B195:B199"/>
    <mergeCell ref="B200:B204"/>
    <mergeCell ref="B205:B210"/>
    <mergeCell ref="B211:B215"/>
    <mergeCell ref="B216:B220"/>
  </mergeCells>
  <pageMargins left="0.75" right="0.75" top="0.511805555555556" bottom="0.472222222222222" header="0.5" footer="0.5"/>
  <pageSetup paperSize="8" scale="6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SLY001</cp:lastModifiedBy>
  <dcterms:created xsi:type="dcterms:W3CDTF">2025-02-14T03:12:00Z</dcterms:created>
  <dcterms:modified xsi:type="dcterms:W3CDTF">2025-02-20T02:35:44Z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E69F465A545A492988B0FF20DBEA5A19_12</vt:lpwstr>
  </property>
</Properties>
</file>