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activeTab="16"/>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一般公共预算“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市对下转移支付预算表09-1" sheetId="13" r:id="rId14"/>
    <sheet name="市对下转移支付绩效目标表09-2" sheetId="14" r:id="rId15"/>
    <sheet name="新增资产配置表10" sheetId="15" r:id="rId16"/>
    <sheet name="上级补助项目支出预算表11" sheetId="16" r:id="rId17"/>
    <sheet name="部门项目中期规划预算表12" sheetId="17" r:id="rId18"/>
  </sheets>
  <calcPr calcId="0" iterate="0" iterateCount="100" iterateDelta="0.001"/>
</workbook>
</file>

<file path=xl/sharedStrings.xml><?xml version="1.0" encoding="utf-8"?>
<sst xmlns="http://schemas.openxmlformats.org/spreadsheetml/2006/main" count="1971" uniqueCount="646">
  <si>
    <t>预算01-1表</t>
  </si>
  <si>
    <t>2025年财务收支预算总表部门</t>
  </si>
  <si>
    <t>单位名称：玉溪市民族中学</t>
  </si>
  <si>
    <t>单位：元</t>
  </si>
  <si>
    <t>收    入</t>
  </si>
  <si>
    <t>支    出</t>
  </si>
  <si>
    <t>项    目</t>
  </si>
  <si>
    <t>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</si>
  <si>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</si>
  <si>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</si>
  <si>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</si>
  <si>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</si>
  <si>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</si>
  <si>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</si>
  <si>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</si>
  <si>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</si>
  <si>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</si>
  <si>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</si>
  <si>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</si>
  <si>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</si>
  <si>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</si>
  <si>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</si>
  <si>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</si>
  <si>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</si>
  <si>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</si>
  <si>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</si>
  <si>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</si>
  <si>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</si>
  <si>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</si>
  <si>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</si>
  <si>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</si>
  <si>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</si>
  <si>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</si>
  <si>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</si>
  <si>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</si>
  <si>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</si>
  <si>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</si>
  <si>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</si>
  <si>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</si>
  <si>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</si>
  <si>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</si>
  <si>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</si>
  <si>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</si>
  <si>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</si>
  <si>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</si>
  <si>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</si>
  <si>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</si>
  <si>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</si>
  <si>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</si>
  <si>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</si>
  <si>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</si>
  <si>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</si>
  <si>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</si>
  <si>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</si>
  <si>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</si>
  <si>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</si>
  <si>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</si>
  <si>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</si>
  <si>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</si>
  <si>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</si>
  <si>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</si>
  <si>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</si>
  <si>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</si>
  <si>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</si>
  <si>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</si>
  <si>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</si>
  <si>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</si>
  <si>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</si>
  <si>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105012</t>
  </si>
  <si>
    <t>玉溪市民族中学</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</si>
  <si>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</si>
  <si>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</si>
  <si>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</si>
  <si>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</si>
  <si>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</si>
  <si>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</si>
  <si>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</si>
  <si>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</si>
  <si>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</si>
  <si>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</si>
  <si>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</si>
  <si>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</si>
  <si>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</si>
  <si>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</si>
  <si>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 xml:space="preserve">        教育支出</t>
  </si>
  <si>
    <t>20502</t>
  </si>
  <si>
    <t xml:space="preserve">        普通教育</t>
  </si>
  <si>
    <t>2050204</t>
  </si>
  <si>
    <t xml:space="preserve">        高中教育</t>
  </si>
  <si>
    <t>208</t>
  </si>
  <si>
    <t xml:space="preserve">        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</si>
  <si>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</si>
  <si>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</si>
  <si>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</si>
  <si>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</si>
  <si>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</si>
  <si>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</si>
  <si>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</si>
  <si>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</si>
  <si>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</si>
  <si>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</si>
  <si>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</si>
  <si>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</si>
  <si>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</si>
  <si>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 xml:space="preserve">        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</si>
  <si>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</si>
  <si>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</si>
  <si>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</si>
  <si>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</si>
  <si>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</si>
  <si>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</si>
  <si>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</si>
  <si>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</si>
  <si>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</si>
  <si>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</si>
  <si>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</si>
  <si>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 xml:space="preserve">        住房保障支出</t>
  </si>
  <si>
    <t>22102</t>
  </si>
  <si>
    <t xml:space="preserve">        住房改革支出</t>
  </si>
  <si>
    <t>2210201</t>
  </si>
  <si>
    <t xml:space="preserve">        住房公积金</t>
  </si>
  <si>
    <t>2210203</t>
  </si>
  <si>
    <t xml:space="preserve">        购房补贴</t>
  </si>
  <si>
    <t>预算02-1表</t>
  </si>
  <si>
    <t>2025年部门财政拨款收支预算总表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</si>
  <si>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</si>
  <si>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</si>
  <si>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</si>
  <si>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</si>
  <si>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</si>
  <si>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</si>
  <si>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</si>
  <si>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</si>
  <si>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</si>
  <si>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</si>
  <si>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</si>
  <si>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</si>
  <si>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</si>
  <si>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</si>
  <si>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</si>
  <si>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</si>
  <si>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</si>
  <si>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</si>
  <si>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</si>
  <si>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</si>
  <si>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</si>
  <si>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</si>
  <si>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</si>
  <si>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</si>
  <si>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</si>
  <si>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</si>
  <si>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</si>
  <si>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</si>
  <si>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</si>
  <si>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</si>
  <si>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</si>
  <si>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</si>
  <si>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</si>
  <si>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</si>
  <si>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</si>
  <si>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</si>
  <si>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</si>
  <si>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</si>
  <si>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</si>
  <si>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</si>
  <si>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</si>
  <si>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</si>
  <si>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</si>
  <si>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</si>
  <si>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</si>
  <si>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</si>
  <si>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</si>
  <si>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 xml:space="preserve">       玉溪市民族中学</t>
  </si>
  <si>
    <t>530400210000000629893</t>
  </si>
  <si>
    <t>事业人员工资支出</t>
  </si>
  <si>
    <t>高中教育</t>
  </si>
  <si>
    <t>30101</t>
  </si>
  <si>
    <t>基本工资</t>
  </si>
  <si>
    <t>30102</t>
  </si>
  <si>
    <t>津贴补贴</t>
  </si>
  <si>
    <t>30107</t>
  </si>
  <si>
    <t>绩效工资</t>
  </si>
  <si>
    <t>购房补贴</t>
  </si>
  <si>
    <t>530400210000000629894</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</si>
  <si>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</si>
  <si>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</si>
  <si>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</si>
  <si>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</si>
  <si>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</si>
  <si>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</si>
  <si>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</si>
  <si>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</si>
  <si>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</si>
  <si>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30307</t>
  </si>
  <si>
    <t>医疗费补助</t>
  </si>
  <si>
    <t>公务员医疗补助</t>
  </si>
  <si>
    <t>30111</t>
  </si>
  <si>
    <t>公务员医疗补助缴费</t>
  </si>
  <si>
    <t>其他行政事业单位医疗支出</t>
  </si>
  <si>
    <t>530400210000000629895</t>
  </si>
  <si>
    <t>住房公积金</t>
  </si>
  <si>
    <t>30113</t>
  </si>
  <si>
    <t>530400210000000629896</t>
  </si>
  <si>
    <t>对个人和家庭的补助</t>
  </si>
  <si>
    <t>事业单位离退休</t>
  </si>
  <si>
    <t>30301</t>
  </si>
  <si>
    <t>离休费</t>
  </si>
  <si>
    <t>30305</t>
  </si>
  <si>
    <t>生活补助</t>
  </si>
  <si>
    <t>530400241100002355153</t>
  </si>
  <si>
    <t>编外临聘人员经费</t>
  </si>
  <si>
    <t>30199</t>
  </si>
  <si>
    <t>其他工资福利支出</t>
  </si>
  <si>
    <t>530400241100002355520</t>
  </si>
  <si>
    <t>校长职级绩效奖励经费</t>
  </si>
  <si>
    <t>530400241100002357232</t>
  </si>
  <si>
    <t>职业年金记实经费</t>
  </si>
  <si>
    <t>机关事业单位职业年金缴费支出</t>
  </si>
  <si>
    <t>30109</t>
  </si>
  <si>
    <t>职业年金缴费</t>
  </si>
  <si>
    <t>530400241100002357677</t>
  </si>
  <si>
    <t>奖励性绩效工资（工资部分）经费</t>
  </si>
  <si>
    <t>530400241100002358046</t>
  </si>
  <si>
    <t>奖励性绩效工资（高于部分）经费</t>
  </si>
  <si>
    <t>530400241100002359656</t>
  </si>
  <si>
    <t>残疾人就业保障资金</t>
  </si>
  <si>
    <t>530400241100002830044</t>
  </si>
  <si>
    <t>市直退休医疗照顾人员医疗费用资金</t>
  </si>
  <si>
    <t>530400251100003600224</t>
  </si>
  <si>
    <t>自有资金利息专项资金</t>
  </si>
  <si>
    <t>30299</t>
  </si>
  <si>
    <t>其他商品和服务支出</t>
  </si>
  <si>
    <t>预算05-1表</t>
  </si>
  <si>
    <t>2025年部门项目支出预算表</t>
  </si>
  <si>
    <t>项目分类</t>
  </si>
  <si>
    <t>项目单位</t>
  </si>
  <si>
    <t>本年拨款</t>
  </si>
  <si>
    <t>单位资金</t>
  </si>
  <si>
    <t>其中：本次下达</t>
  </si>
  <si>
    <t>普通高中脱贫家庭经济困难学生生活费补助专项资金</t>
  </si>
  <si>
    <t>民生类</t>
  </si>
  <si>
    <t>530400200000000000698</t>
  </si>
  <si>
    <t>30308</t>
  </si>
  <si>
    <t>助学金</t>
  </si>
  <si>
    <t>普通高中建档立卡家庭经济困难学生免学杂费专项资金</t>
  </si>
  <si>
    <t>530400200000000000794</t>
  </si>
  <si>
    <t>普通高中国家助学金专项资金</t>
  </si>
  <si>
    <t>530400200000000001183</t>
  </si>
  <si>
    <t>省定民族中学高中寄宿学生生活补助资金</t>
  </si>
  <si>
    <t>530400200000000001405</t>
  </si>
  <si>
    <t>玉溪市民族中学高中教育发展专项经费</t>
  </si>
  <si>
    <t>530400210000000626190</t>
  </si>
  <si>
    <t>30309</t>
  </si>
  <si>
    <t>奖励金</t>
  </si>
  <si>
    <t>玉溪市民族中学非税收入专项资金</t>
  </si>
  <si>
    <t>专项业务类</t>
  </si>
  <si>
    <t>530400210000000630042</t>
  </si>
  <si>
    <t>30209</t>
  </si>
  <si>
    <t>物业管理费</t>
  </si>
  <si>
    <t>30213</t>
  </si>
  <si>
    <t>维修（护）费</t>
  </si>
  <si>
    <t>玉溪市省级教学名师专项资金</t>
  </si>
  <si>
    <t>530400211100000625085</t>
  </si>
  <si>
    <t>30216</t>
  </si>
  <si>
    <t>培训费</t>
  </si>
  <si>
    <t>玉溪市民族中学物业管理（非税收入返还）专项经费</t>
  </si>
  <si>
    <t>事业发展类</t>
  </si>
  <si>
    <t>530400221100000219652</t>
  </si>
  <si>
    <t>玉溪市民族中学接受社会捐赠的各类助学专项资金</t>
  </si>
  <si>
    <t>530400221100000883471</t>
  </si>
  <si>
    <t>行业专家工作站专项资金</t>
  </si>
  <si>
    <t>530400231100001132418</t>
  </si>
  <si>
    <t>玉溪市民族中学困难遗属补助专项资金</t>
  </si>
  <si>
    <t>530400231100001133012</t>
  </si>
  <si>
    <t>死亡抚恤</t>
  </si>
  <si>
    <t>玉溪市民族中学普通高中生均公用经费</t>
  </si>
  <si>
    <t>530400231100001361484</t>
  </si>
  <si>
    <t>30201</t>
  </si>
  <si>
    <t>办公费</t>
  </si>
  <si>
    <t>30202</t>
  </si>
  <si>
    <t>印刷费</t>
  </si>
  <si>
    <t>30205</t>
  </si>
  <si>
    <t>水费</t>
  </si>
  <si>
    <t>30206</t>
  </si>
  <si>
    <t>电费</t>
  </si>
  <si>
    <t>30207</t>
  </si>
  <si>
    <t>邮电费</t>
  </si>
  <si>
    <t>30211</t>
  </si>
  <si>
    <t>差旅费</t>
  </si>
  <si>
    <t>30215</t>
  </si>
  <si>
    <t>会议费</t>
  </si>
  <si>
    <t>30217</t>
  </si>
  <si>
    <t>30218</t>
  </si>
  <si>
    <t>专用材料费</t>
  </si>
  <si>
    <t>30226</t>
  </si>
  <si>
    <t>劳务费</t>
  </si>
  <si>
    <t>30227</t>
  </si>
  <si>
    <t>委托业务费</t>
  </si>
  <si>
    <t>30228</t>
  </si>
  <si>
    <t>工会经费</t>
  </si>
  <si>
    <t>30229</t>
  </si>
  <si>
    <t>福利费</t>
  </si>
  <si>
    <t>30231</t>
  </si>
  <si>
    <t>公务用车运行维护费</t>
  </si>
  <si>
    <t>30239</t>
  </si>
  <si>
    <t>其他交通费用</t>
  </si>
  <si>
    <t>玉溪市民族中学创建铸牢中华民族共同体意识教育示范学校专项资金</t>
  </si>
  <si>
    <t>530400231100001986928</t>
  </si>
  <si>
    <t>玉溪市省管校用和组团式帮扶教师补助专项资金</t>
  </si>
  <si>
    <t>530400231100002113093</t>
  </si>
  <si>
    <t>玉溪市民族中学运动场改造提升项目专项资金</t>
  </si>
  <si>
    <t>530400231100002129682</t>
  </si>
  <si>
    <t>31005</t>
  </si>
  <si>
    <t>基础设施建设</t>
  </si>
  <si>
    <t>玉溪市民族中学超课时绩效工资专项资金</t>
  </si>
  <si>
    <t>530400241100002105877</t>
  </si>
  <si>
    <t>玉溪市民族中学标准化考场建设专项资金</t>
  </si>
  <si>
    <t>530400241100002108938</t>
  </si>
  <si>
    <t>玉溪市民族中学办学条件改善提升项目专项资金</t>
  </si>
  <si>
    <t>530400241100002775230</t>
  </si>
  <si>
    <t>玉溪市民族中学扩改进工程项目前期工作经费</t>
  </si>
  <si>
    <t>530400241100003018132</t>
  </si>
  <si>
    <t>30906</t>
  </si>
  <si>
    <t>大型修缮</t>
  </si>
  <si>
    <t>玉溪市民族中学铸牢中华民族共同体意识主题教育馆专项资金</t>
  </si>
  <si>
    <t>530400241100003341264</t>
  </si>
  <si>
    <t>云南省教育科学规划项目思想政治工作专项专项经费</t>
  </si>
  <si>
    <t>530400251100003800454</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</si>
  <si>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</si>
  <si>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</si>
  <si>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</si>
  <si>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</si>
  <si>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</si>
  <si>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</si>
  <si>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</si>
  <si>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</si>
  <si>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</si>
  <si>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</si>
  <si>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</si>
  <si>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</si>
  <si>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</si>
  <si>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完成省级课题《大概念视角下高中思想政治教学策略研究》课题目标</t>
  </si>
  <si>
    <t>产出指标</t>
  </si>
  <si>
    <t>数量指标</t>
  </si>
  <si>
    <t>思政科研论文数</t>
  </si>
  <si>
    <t>&gt;=</t>
  </si>
  <si>
    <t>1.00</t>
  </si>
  <si>
    <t>篇（项）</t>
  </si>
  <si>
    <t>定量指标</t>
  </si>
  <si>
    <t>反映思想政治教育一线教学水平贡献情况。</t>
  </si>
  <si>
    <t>完成项目分析报告数</t>
  </si>
  <si>
    <t>份</t>
  </si>
  <si>
    <t>反映完成项目分析报告数量</t>
  </si>
  <si>
    <t>进行大概念教学调查报告人次</t>
  </si>
  <si>
    <t>90</t>
  </si>
  <si>
    <t>人次</t>
  </si>
  <si>
    <t>反映进行大概念教学调查报告的人次</t>
  </si>
  <si>
    <t>质量指标</t>
  </si>
  <si>
    <t>申报课题通过率</t>
  </si>
  <si>
    <t>%</t>
  </si>
  <si>
    <t>反映申报课题通过率</t>
  </si>
  <si>
    <t>时效指标</t>
  </si>
  <si>
    <t>项目资金使用时间</t>
  </si>
  <si>
    <t>&lt;=</t>
  </si>
  <si>
    <t>年</t>
  </si>
  <si>
    <t>反映资金使用时间应在1年内，特殊情况可在2年内使用完毕。</t>
  </si>
  <si>
    <t>效益指标</t>
  </si>
  <si>
    <t>社会效益</t>
  </si>
  <si>
    <t>教师参与数</t>
  </si>
  <si>
    <t>人</t>
  </si>
  <si>
    <t>反映思政教学教研开展情况，提高受益人群的思想政治教育水平。</t>
  </si>
  <si>
    <t>满意度指标</t>
  </si>
  <si>
    <t>服务对象满意度</t>
  </si>
  <si>
    <t>教学效果满意度</t>
  </si>
  <si>
    <t>80</t>
  </si>
  <si>
    <t>课题完成后，对课题参与人员和相关教师学生进行问卷调查，满意人数达80%以上</t>
  </si>
  <si>
    <t>该项目对于发挥评价学校教育教学具有正向导向作用，激励普通高中学校不断推进教学改革，全面提高质量，全面深化素质教育，促进学生的个性发展、特色发展、全面发展。高中阶段毛入学率进一步提高，高考成绩稳定，通过学年末组织严格的考核，激发普通高中学校及全体教职员工教书育人的积极性。结合学校实际，经学校教职工代表大会表决通过后，年度学校绩效增量用于发放毕业班教师绩效、非毕业班教师绩效、教师周末上班超工作量绩效、管理绩效、教辅工作人员绩效。2023年，我校在职教职工人次为175人次，项目计划用于激励一线教师占比不低于90%，参与周末学生管理教师人次不少于150，保障在校学生巩固率不低于95%。通过教育教学过程、教育教学质量、工作量、工作态度、师德师风等方面的管理考核进行分配，体现多劳多得、绩优酬高、奖优罚劣的原则，向高三教师、一线教师和教育教学成绩突出等人员倾斜，合理拉开收入差距，充分发挥激励导向作用，调动教职工的工作积极性，提高教育教学质量，努力完成市教育体育局下达的各项指标任务。</t>
  </si>
  <si>
    <t>资金奖励人数</t>
  </si>
  <si>
    <t>175</t>
  </si>
  <si>
    <t>反映该专项资金是用于激发普通高中学校及全体教职员工教书育人的积极性的人数</t>
  </si>
  <si>
    <t>周末学生管理教师人次</t>
  </si>
  <si>
    <t>150</t>
  </si>
  <si>
    <t>承担超工作量管理学生工作的教师人次</t>
  </si>
  <si>
    <t>一线教师激励资金占比</t>
  </si>
  <si>
    <t>按照多劳多得，绩优筹高的原则，向一线教师倾斜。</t>
  </si>
  <si>
    <t>2022-2023学年绩效增量发放及时率</t>
  </si>
  <si>
    <t>发放时间不晚于2022年12月</t>
  </si>
  <si>
    <t>在校学生巩固率</t>
  </si>
  <si>
    <t>95</t>
  </si>
  <si>
    <t>反映在校学生巩固情况</t>
  </si>
  <si>
    <t>学生对学校办学水平满意度</t>
  </si>
  <si>
    <t>反映学生对学校办学的满意程度</t>
  </si>
  <si>
    <t>发放去世职工遗属生活补助</t>
  </si>
  <si>
    <t>救助对象人数（人次）</t>
  </si>
  <si>
    <t>人/人次</t>
  </si>
  <si>
    <t>反映应保尽保、应救尽救对象的人数（人次）情况。</t>
  </si>
  <si>
    <t>救助对象认定准确率</t>
  </si>
  <si>
    <t>=</t>
  </si>
  <si>
    <t>100</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</si>
  <si>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</si>
  <si>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</si>
  <si>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</si>
  <si>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生活状况改善</t>
  </si>
  <si>
    <t>定性指标</t>
  </si>
  <si>
    <t>反映救助促进受助对象生活状况的改善情况。</t>
  </si>
  <si>
    <t>救助对象满意度</t>
  </si>
  <si>
    <t>反映获救助对象的满意程度。
救助对象满意度=调查中满意和较满意的获救助人员数/调查总人数*100%</t>
  </si>
  <si>
    <t>按照学校接受社会捐赠的资金情况，统筹其他资助项目，把该项资助款发放给家庭经济困难学生。该项目可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的工作目标。</t>
  </si>
  <si>
    <t>资助标准</t>
  </si>
  <si>
    <t>1000</t>
  </si>
  <si>
    <t>元/人</t>
  </si>
  <si>
    <t>反映获补助人员每次获补助金额。</t>
  </si>
  <si>
    <t>政策宣传次数</t>
  </si>
  <si>
    <t>次</t>
  </si>
  <si>
    <t>反映向学生宣传政策的次数；每年对学生进行不少于两次的资助政策宣传</t>
  </si>
  <si>
    <t>补助标准达标率</t>
  </si>
  <si>
    <t>反映受助学生符合受助标准情况；实际受助学生数/符合受助标准（有相关证明）学生数=1</t>
  </si>
  <si>
    <t>补助事项公示度</t>
  </si>
  <si>
    <t>反映所有资助项目拟受助学生名单公示程度
补助事项公示度=按规定公布事项/按规定应公布事项*100%</t>
  </si>
  <si>
    <t>资金发放年限</t>
  </si>
  <si>
    <t>反映资金到位后发放至学生的时间长度；按照资金管理办法，当年内发放完毕；</t>
  </si>
  <si>
    <t>政策知晓率</t>
  </si>
  <si>
    <t>反映补助政策的宣传效果情况。
政策知晓率=调查中补助政策知晓人数/调查总人数*100%</t>
  </si>
  <si>
    <t>困难学生因贫失学率</t>
  </si>
  <si>
    <t>&lt;</t>
  </si>
  <si>
    <t>反映补助促进受助对象生活状况改善的情况。</t>
  </si>
  <si>
    <t>受益对象满意度</t>
  </si>
  <si>
    <t>反映获补助受益对象的满意程度。</t>
  </si>
  <si>
    <t>用于学校2025年物业管理费、安保费、零星修缮、特殊困难学生免学杂费。保证教育教学工作顺利进行。</t>
  </si>
  <si>
    <t>物业管理面积</t>
  </si>
  <si>
    <t>145000</t>
  </si>
  <si>
    <t>平方米</t>
  </si>
  <si>
    <t>反映物业管理合同约定的服务区域、办公区域室内外（含绿化）面积之和。</t>
  </si>
  <si>
    <t>绿化管养面积</t>
  </si>
  <si>
    <t>72000</t>
  </si>
  <si>
    <t>反映办公区室外绿化管养面积的情况。</t>
  </si>
  <si>
    <t>零星修缮工程验收合格率</t>
  </si>
  <si>
    <t>反映零星修缮达标的情况。零星修缮验收合格率=零星修缮验收合格数量/零星修缮提交验收数量*100%</t>
  </si>
  <si>
    <t>安全事故发生次数</t>
  </si>
  <si>
    <t>反映安全事故发生的次数情况。</t>
  </si>
  <si>
    <t>师生满意度</t>
  </si>
  <si>
    <t>反映受益人员满意程度。</t>
  </si>
  <si>
    <t>从市直普通高中非税收入中安排部分作为学校奖励性绩效增量，用于解决教师超课时量绩效工资，充分调动教师课后服务的积极性，按照多劳多得的原则发放教师超课时量绩效工资，充分发挥奖励性绩效的激励作用，进一步激发和调动教职工干事创业和教书育人的工作积极性，建立我校“质量立校”为导向的激励机制，全面提升市直普通高中教育教学质量，办好人民满意的高中教育。</t>
  </si>
  <si>
    <t>发展对象</t>
  </si>
  <si>
    <t>反映发放对象的人数</t>
  </si>
  <si>
    <t>兑现准确率</t>
  </si>
  <si>
    <t>反映准确发放的情况。
发放兑现准确率=发放兑付额/应付额*100%</t>
  </si>
  <si>
    <t>发放及时率</t>
  </si>
  <si>
    <t>反映及时发放超课时绩效资金的情况。
发放及时率=在时限内发放资金/应发放资金*100%</t>
  </si>
  <si>
    <t>改善</t>
  </si>
  <si>
    <t>反映发放对象生活状况改善的情况。</t>
  </si>
  <si>
    <t>反映发放对象的满意程度</t>
  </si>
  <si>
    <t>我校申报成立数学专家工作站，资金预算100000元。数学工作站由马晓红作为召集人，聘请省级教学名师李德安校长担任专家，组建“李德安高中数学专家工作站，实施教师培训和培养；
2025年，通过工作站的活动开展，资金主要用于工作站成员的培训、聘请专家、开展教研活动、课题、论文、成果的印制。通过工作站活动的开展，实现引领示范，培育一批市内高中数学、教学骨干教师，并在每年年末做好工作站总结，对一年开展活动进行满意度调查。专家及成员的研究成果以论文、课题、校本教材形式呈现，编写适合本校学生的校本教材和习题集，申请省、市级课题至少2个，需要专项经费2万元；测算依据，根据之前做市级课题的情况，开题、结题费用，资料印制费用，每个课题1万元已经是最低标准。聘请专家进校进行讲座，开展教研活动，2025年计划每年开展讲座、活动3次，需要经费2.1万元。研究骨干教师的培养，加强数学教研组的建设。采取“走出去，请进来”的方式，派出教师到省内外名校去学习培训，到专家所在学校学习考察，建立教师培训机制，为学校培养一批数学学科的骨干教师，提升学校教学质量。</t>
  </si>
  <si>
    <t>成立工作站个数</t>
  </si>
  <si>
    <t>开设的讲座次数</t>
  </si>
  <si>
    <t>专业人才培养</t>
  </si>
  <si>
    <t>组织培训的期数。</t>
  </si>
  <si>
    <t>课题申报个数</t>
  </si>
  <si>
    <t>按实际参训人数计算</t>
  </si>
  <si>
    <t>工作站成员参训率</t>
  </si>
  <si>
    <t>70</t>
  </si>
  <si>
    <t>反映预算部门（单位）组织开展各类培训中预计参训情况。
参训率=（年参训人数/应参训人数）*100%。</t>
  </si>
  <si>
    <t>2024年资金支付及时率</t>
  </si>
  <si>
    <t>30</t>
  </si>
  <si>
    <t>反映资金使用时间应在3年内，平均每年支出应在30%。</t>
  </si>
  <si>
    <t>论文发表等成果效益</t>
  </si>
  <si>
    <t>略有增加</t>
  </si>
  <si>
    <t>按照相关文件要求执行</t>
  </si>
  <si>
    <t>工作站成员培训满意度</t>
  </si>
  <si>
    <t>培训后对参训教师进行问卷调查，满意人数达80%以上</t>
  </si>
  <si>
    <t>按照云南省财政厅云南省教育厅云南省人力资源和社会保障厅云南省退役军人事务厅云南省军区动员局关于印发《云南省学生资助资金管理实施办法》的通知（云财规〔2022〕2号）文件精神：普通高中国家助学金平均资助标准为每生每年2000元，云南分2档，其中一档每生每年2500元；二档每生每年1500元。2025年将对享受一等国家助学金的150人，按照2500元/人/年实施补助，对享受二等国家助学金的500人，按照1500元/人/年实施补助。按规定分春秋学期2次通过普通高中学生资助卡发放补助金，每次在学校公示栏进行受助人员、金额等公示，公示7个工作日；利用主题班会、家长会等进行政策宣传，政策知晓率达到90%。该项目可促进各级各类教育协调发展，使教育质量得到更快提升，优质教育资源总量不断扩大，基本满足人民群众接受高质量、高水平教育的需求；全面贯彻实施贫困学生资助体系，依法保障家庭经济困难学生平等受教育权，实现建档立卡贫困学生资助全覆盖，确保不让一名家庭经济困难学生因贫失学的工作目标。</t>
  </si>
  <si>
    <t>一等助学金资助人数</t>
  </si>
  <si>
    <t>根据云财规〔2022〕2号要求，学生申报后，学校组织申报核定家庭经济困难人数</t>
  </si>
  <si>
    <t>二等助学金资助人数</t>
  </si>
  <si>
    <t>500</t>
  </si>
  <si>
    <t>反映资金到位后发放至学生的时间长度；按照资金管理办法，当年内发放完毕。</t>
  </si>
  <si>
    <t>受助学生满意度</t>
  </si>
  <si>
    <t>80%</t>
  </si>
  <si>
    <t>（一）项目经济效果：此项目的建成，可以满足红塔区考区考场需求。
（二）可持续影响效果：保障学生上课基本条件，使学生更好的完成学业。
（三）项目绩效目标
1.产出指标
①数量指标：监控、屏蔽仪、挂钟11套，LED电子屏一块。
②质量指标：验收合格率达100%。
③时效指标：设备安装完成率达100%
④成本指标：建设成本小于等于21万元。
2.效益指标
①受益人覆盖率不低于全校师生的90%。
②可持续影响指标:设备使用年限大于等于8年。
3.满意度指标
服务对象满意度指标师生满意度不低于90%。</t>
  </si>
  <si>
    <t>标准化考场建设间数</t>
  </si>
  <si>
    <t>间</t>
  </si>
  <si>
    <t>反映标准化考场二期建设数量。</t>
  </si>
  <si>
    <t>验收通过率</t>
  </si>
  <si>
    <t>反映标准化考场建设的验收通过率。
验收通过率=（通过验收的数量/总数量）*100%。</t>
  </si>
  <si>
    <t>建设工程期</t>
  </si>
  <si>
    <t>反映标准化考场建设的工期。
设备部署及时率=（及时部署设备数量/新购设备总数）*100%。</t>
  </si>
  <si>
    <t>当年在校学生受益率</t>
  </si>
  <si>
    <t>反映在校学生受益情况</t>
  </si>
  <si>
    <t>可持续影响</t>
  </si>
  <si>
    <t>设备使用年限</t>
  </si>
  <si>
    <t>反映新投入设备使用年限情况。</t>
  </si>
  <si>
    <t>使用人员满意度</t>
  </si>
  <si>
    <t>反映服务对象对购置设备的整体满意情况。
使用人员满意度=（对购置设备满意的人数/问卷调查人数）*100%。</t>
  </si>
  <si>
    <t>按照云财教[2016]317号的文件精神，对普通高中建档立卡等家庭经济困难学生（含非建档立卡的家庭经济困难残疾学生、农村低保家庭学生、农村特困救助供养学生）免除学杂费，从2016年秋季学期开始实施。补助标准按照云发改收费[2004]536号文件确定的各地普通高中学校现在的收费标准执行（不含住宿费）。2025年将对115名符合受助条件的学生（普通高中建档立卡等家庭经济困难学生（含非建档立卡户的家庭经济困难残疾学生、农村低保家庭学生、农村特困救助供养学生）），按照1200元/人/年实施补助，按规定分春秋学期2次通过普通高中学生资助卡发放补助金，每次在学校公示栏进行受助人员、金额等公示，公示7个工作日；利用主题班会、家长会等进行政策宣传，政策知晓率达到90%。该项目可促进各级各类教育协调发展，使教育质量得到更快提升，优质教育资源总量不断扩大，基本满足人民群众接受高质量、高水平教育的需求；全面贯彻实施贫困学生资助体系，依法保障家庭经济困难学生平等受教育权，实现建档立卡贫困学生资助全覆盖，确保不让一名家庭经济困难学生因贫失学的工作目标。</t>
  </si>
  <si>
    <t>资助人数</t>
  </si>
  <si>
    <t>115</t>
  </si>
  <si>
    <t>反映受助学生人数情况，按照文件要求大于等于系统内建档立卡贫困学生人数</t>
  </si>
  <si>
    <t>反映所有资助项目拟受助学生名单公示程度</t>
  </si>
  <si>
    <t>1.0</t>
  </si>
  <si>
    <t>我校2025年非税收入（事业单位国有资产承包费等）约为53万元，扣除应缴税费后，可供返还收入约15.9万元，计划用于我校上半年的物业管理费（保安）支出。保安服务费全年313200元，将在4月、7月、按季度支付该项资金，下半年的经费由事业收入支付。2025年，继续按照保安服务合同为我校提供安保服务，其中保安不少于8人；2025年，保安人员主要工作职责是维护校园安全工作，进一步提高政治站位，强化责任意识，把学校安全责任落到实处，抓到细微处，强化“三防”，严控严管，做到0事故发生，每日巡查次数不少于2次，并在校园安全巡查登记本做记录，做实校园周边乱象的整治等工作，并定期全员进行安保演练及培训，保障教育教学工作的开展。学校组织师生在下一年初对学校物业管理服务满意度进行问卷调查，听取师生意见建议，改进物业管理服务水平。</t>
  </si>
  <si>
    <t>消防安保巡查次数</t>
  </si>
  <si>
    <t>次/天</t>
  </si>
  <si>
    <t>反映每天消防、安保巡查次数的情况。</t>
  </si>
  <si>
    <t>配备人员总数</t>
  </si>
  <si>
    <t>反映保安配备的人数</t>
  </si>
  <si>
    <t>物管人员在岗率</t>
  </si>
  <si>
    <t>反映安保、消防服务人员等物管人员在岗的情况。物管人员在岗率=实际在岗工时/应在岗工时*100%</t>
  </si>
  <si>
    <t>资金使用年限</t>
  </si>
  <si>
    <t>反映资金使用及时性</t>
  </si>
  <si>
    <t>安全事故发生率</t>
  </si>
  <si>
    <t>反映安全事故发生的几率。</t>
  </si>
  <si>
    <t>安保人员签订合同并培训的人数占比</t>
  </si>
  <si>
    <t>反映安保人员中签订合同并参与培训的情况安保人员签订合同并培训的人数占比=安保人员中签订合同并参与培训的人数/安保人员总数*100%</t>
  </si>
  <si>
    <t>服务受益人员满意度</t>
  </si>
  <si>
    <t>师生对物业满意度</t>
  </si>
  <si>
    <t>根据云南省教育厅等四部门《关于印发建档立卡贫困户学生精准资助实施方案和普通高中建档立卡贫困户家庭经济困难学生生活费补助实施方案的通知》(云教贷〔2017〕17号)要求，对普通高中全日制在校生中的建档立卡贫困户学生按每生每年2500元给予生活费补助。2020年及以前入学并在校就读的普通高中学生继续享受生活费补助政策至普通高中相应学制年限终止。对于2021年及以后入学的学生，原普通高中建档立卡贫困家庭学生生活费补助对象调整为“三类”农村低收入家庭学生，过渡期内（2021-2025年）每年评审一次确认当年受助资格，不再执行“一次评审在校期间连续享受资助”的政策。2025年将对12名符合受助条件的学生，按照2500元/人/年实施补助，按规定分春秋学期2次通过普通高中学生资助卡发放补助金，每次在学校公示栏进行受助人员、金额等公示，公示7个工作日；利用主题班会、家长会等进行政策宣传，政策知晓率达到90%。该项目可促进各级各类教育协调发展，使教育质量得到更快提升，优质教育资源总量不断扩大，基本满足人民群众接受高质量、高水平教育的需求；全面贯彻实施贫困学生资助体系，依法保障家庭经济困难学生平等受教育权，实现建档立卡贫困学生资助全覆盖，确保不让一名家庭经济困难学生因贫失学的工作目标。</t>
  </si>
  <si>
    <t>反映符合受助条件的学生人数。</t>
  </si>
  <si>
    <t>反映向学生宣传政策的次数；每年对学生进行不少于两次的资助政策宣传。</t>
  </si>
  <si>
    <t>反映所有资助项目拟受助学生名单公示程度
补助事项公示度=按规定公布事项/按规定应公布事项*100%</t>
  </si>
  <si>
    <t>家长满意度</t>
  </si>
  <si>
    <t>玉溪市民族中学2024年普通高中生均公用经费合计399.4万元，其中市级纳入预算363.45万元，省级35.95万。我校2024年普通高中生均公用费主要用于维持学校日常运转支出，包括：教学业务费、试验费、教师培训费、文体活动费、水电费、取暖费、办公费、邮电费、劳务费、交通差旅费、仪器设备及图书资料购置费、校舍及仪器设备的日常维修维护等，并且按照要求教师培训费由学校按照不低于年度公用经费总额的10%安排，用于教师参加培训所需的培训费、差旅费和资料费等。
经费按月据实支付，于2024年底前执行完毕。</t>
  </si>
  <si>
    <t>经费下达测算人数</t>
  </si>
  <si>
    <t>1867</t>
  </si>
  <si>
    <t>反映经费测算参考人次。</t>
  </si>
  <si>
    <t>教师培训经费占比</t>
  </si>
  <si>
    <t>反映教师培训支出费用占比情况</t>
  </si>
  <si>
    <t>资金使用及时率</t>
  </si>
  <si>
    <t>反映资金使用时间</t>
  </si>
  <si>
    <t>教育教学工作顺利开展</t>
  </si>
  <si>
    <t>正常</t>
  </si>
  <si>
    <t>反映补助学校办学情况的情况。</t>
  </si>
  <si>
    <t>反映学校师生对学校发展满意情况</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</si>
  <si>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</si>
  <si>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</si>
  <si>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</si>
  <si>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</si>
  <si>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</si>
  <si>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</si>
  <si>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</si>
  <si>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</si>
  <si>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</si>
  <si>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</si>
  <si>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</si>
  <si>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</si>
  <si>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</si>
  <si>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</si>
  <si>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</si>
  <si>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</si>
  <si>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玉溪市民族中学非税收入专项资金</t>
  </si>
  <si>
    <t>物业管理服务（物业、安保）</t>
  </si>
  <si>
    <t>C21040001  物业管理服务</t>
  </si>
  <si>
    <t>项</t>
  </si>
  <si>
    <t>物业管理服务（安保）</t>
  </si>
  <si>
    <t xml:space="preserve">      玉溪市民族中学物业管理（非税收入返还）专项经费</t>
  </si>
  <si>
    <t xml:space="preserve">      玉溪市民族中学普通高中生均公用经费</t>
  </si>
  <si>
    <t>公车油费</t>
  </si>
  <si>
    <t>A07070100  石油制品</t>
  </si>
  <si>
    <t>公车保险</t>
  </si>
  <si>
    <t>C18040000  保险服务</t>
  </si>
  <si>
    <t>办公椅</t>
  </si>
  <si>
    <t>A05010301  办公椅</t>
  </si>
  <si>
    <t>张</t>
  </si>
  <si>
    <t>电脑</t>
  </si>
  <si>
    <t>A02010105  台式计算机</t>
  </si>
  <si>
    <t>台</t>
  </si>
  <si>
    <t>教学一体机</t>
  </si>
  <si>
    <t>A02020400  多功能一体机</t>
  </si>
  <si>
    <t>设备储存柜</t>
  </si>
  <si>
    <t>A05010500  柜类</t>
  </si>
  <si>
    <t>个</t>
  </si>
  <si>
    <t>复印纸</t>
  </si>
  <si>
    <t>A05040000  办公用品</t>
  </si>
  <si>
    <t>办公桌</t>
  </si>
  <si>
    <t>A05010201  办公桌</t>
  </si>
  <si>
    <t>公车维修保养</t>
  </si>
  <si>
    <t>C23120300  车辆维修和保养服务</t>
  </si>
  <si>
    <t>扫描仪</t>
  </si>
  <si>
    <t>A02020000  办公设备</t>
  </si>
  <si>
    <t>相机及器材</t>
  </si>
  <si>
    <t>A02020500  照相机及器材</t>
  </si>
  <si>
    <t>打复印多功能一体机</t>
  </si>
  <si>
    <t>文件柜</t>
  </si>
  <si>
    <t>A05010502  文件柜</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</si>
  <si>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</si>
  <si>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</si>
  <si>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</si>
  <si>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</si>
  <si>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</si>
  <si>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</si>
  <si>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</si>
  <si>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</si>
  <si>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</si>
  <si>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</si>
  <si>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</si>
  <si>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</si>
  <si>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</si>
  <si>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</si>
  <si>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</si>
  <si>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</si>
  <si>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</si>
  <si>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</si>
  <si>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</si>
  <si>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</si>
  <si>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</si>
  <si>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</si>
  <si>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</si>
  <si>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</si>
  <si>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</si>
  <si>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</si>
  <si>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</si>
  <si>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</si>
  <si>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</si>
  <si>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</si>
  <si>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</si>
  <si>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A02010499 其他终端设备</t>
  </si>
  <si>
    <t>A02020400 多功能一体机</t>
  </si>
  <si>
    <t>打复印一体机</t>
  </si>
  <si>
    <t>A02010105 台式计算机</t>
  </si>
  <si>
    <t>A02020501 数字照相机</t>
  </si>
  <si>
    <t>相机</t>
  </si>
  <si>
    <t>A02021118 扫描仪</t>
  </si>
  <si>
    <t>图书和档案</t>
  </si>
  <si>
    <t>A04010199 其他普通图书</t>
  </si>
  <si>
    <t>图书</t>
  </si>
  <si>
    <t>本</t>
  </si>
  <si>
    <t>家具和用品</t>
  </si>
  <si>
    <t>A05010301 办公椅</t>
  </si>
  <si>
    <t>A05010503 更衣柜</t>
  </si>
  <si>
    <t>衣柜</t>
  </si>
  <si>
    <t>组</t>
  </si>
  <si>
    <t>A05010599 其他柜类</t>
  </si>
  <si>
    <t>A05010502 文件柜</t>
  </si>
  <si>
    <t>A05010201 办公桌</t>
  </si>
  <si>
    <t>预算11表</t>
  </si>
  <si>
    <t>2025年上级补助项目支出预算表</t>
  </si>
  <si>
    <t>上级补助</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</si>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</sst>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23">
    <font>
      <sz val="11"/>
      <color rgb="FF000000"/>
      <name val="Calibri"/>
      <scheme val="minor"/>
    </font>
    <font>
      <sz val="9"/>
      <color auto="1"/>
      <name val="宋体"/>
    </font>
    <font>
      <sz val="11"/>
      <color auto="1"/>
      <name val="Calibri"/>
      <scheme val="minor"/>
    </font>
    <font>
      <b/>
      <sz val="9"/>
      <color auto="1"/>
      <name val="宋体"/>
    </font>
    <font>
      <b/>
      <sz val="23.25"/>
      <color auto="1"/>
      <name val="宋体"/>
    </font>
    <font>
      <sz val="9.75"/>
      <color auto="1"/>
      <name val="宋体"/>
    </font>
    <font>
      <sz val="9"/>
      <color auto="1"/>
      <name val="SimSun"/>
    </font>
    <font>
      <sz val="11"/>
      <color theme="1"/>
      <name val="Calibri"/>
      <scheme val="minor"/>
    </font>
    <font>
      <sz val="10"/>
      <color rgb="FF000000"/>
      <name val="宋体"/>
    </font>
    <font>
      <b/>
      <sz val="23"/>
      <color rgb="FF000000"/>
      <name val="宋体"/>
    </font>
    <font>
      <sz val="9"/>
      <color rgb="FF000000"/>
      <name val="宋体"/>
    </font>
    <font>
      <sz val="9"/>
      <color theme="1"/>
      <name val="宋体"/>
    </font>
    <font>
      <sz val="11"/>
      <color rgb="FF000000"/>
      <name val="宋体"/>
    </font>
    <font>
      <sz val="9.75"/>
      <color rgb="FF000000"/>
      <name val="SimSun"/>
    </font>
    <font>
      <b/>
      <sz val="22"/>
      <color rgb="FF000000"/>
      <name val="宋体"/>
    </font>
    <font>
      <sz val="9.75"/>
      <color rgb="FF000000"/>
      <name val="宋体"/>
    </font>
    <font>
      <sz val="9"/>
      <color rgb="FF000000"/>
      <name val="SimSun"/>
    </font>
    <font>
      <sz val="8.25"/>
      <color rgb="FF000000"/>
      <name val="宋体"/>
    </font>
    <font>
      <b/>
      <sz val="23.25"/>
      <color rgb="FF000000"/>
      <name val="宋体"/>
    </font>
    <font>
      <b/>
      <sz val="24"/>
      <color rgb="FF000000"/>
      <name val="宋体"/>
    </font>
    <font>
      <sz val="9.75"/>
      <color auto="1"/>
      <name val="SimSun"/>
    </font>
    <font>
      <b/>
      <sz val="21"/>
      <color rgb="FF000000"/>
      <name val="宋体"/>
    </font>
    <font>
      <sz val="10"/>
      <color rgb="FF000000"/>
      <name val="SimSun"/>
    </font>
  </fonts>
  <fills count="2">
    <fill>
      <patternFill patternType="none"/>
    </fill>
    <fill>
      <patternFill patternType="gray125"/>
    </fill>
  </fills>
  <borders count="17">
    <border>
      <left/>
      <right/>
      <top/>
      <bottom/>
    </border>
    <border>
      <left style="thin">
        <color rgb="FF000000"/>
      </left>
      <right style="thin">
        <color rgb="FF000000"/>
      </right>
      <top style="thin">
        <color rgb="FF000000"/>
      </top>
      <bottom style="thin">
        <color rgb="FF000000"/>
      </bottom>
    </border>
    <border>
      <left>
        <color rgb="FF800080"/>
      </left>
      <right style="thin">
        <color rgb="FF000000"/>
      </right>
      <top>
        <color rgb="FF800080"/>
      </top>
      <bottom>
        <color rgb="FF800080"/>
      </bottom>
    </border>
    <border>
      <left>
        <color rgb="0"/>
      </left>
      <right>
        <color rgb="0"/>
      </right>
      <top>
        <color rgb="0"/>
      </top>
      <bottom>
        <color rgb="0"/>
      </bottom>
    </border>
    <border>
      <left style="thin">
        <color rgb="FF000000"/>
      </left>
      <right style="thin">
        <color rgb="FF000000"/>
      </right>
      <top style="thin">
        <color rgb="FF000000"/>
      </top>
      <bottom>
        <color rgb="0"/>
      </bottom>
    </border>
    <border>
      <left style="thin">
        <color rgb="FF000000"/>
      </left>
      <right>
        <color rgb="0"/>
      </right>
      <top style="thin">
        <color rgb="FF000000"/>
      </top>
      <bottom style="thin">
        <color rgb="FF000000"/>
      </bottom>
    </border>
    <border>
      <left>
        <color rgb="0"/>
      </left>
      <right>
        <color rgb="0"/>
      </right>
      <top style="thin">
        <color rgb="FF000000"/>
      </top>
      <bottom style="thin">
        <color rgb="FF000000"/>
      </bottom>
    </border>
    <border>
      <left>
        <color rgb="0"/>
      </left>
      <right style="thin">
        <color rgb="FF000000"/>
      </right>
      <top style="thin">
        <color rgb="FF000000"/>
      </top>
      <bottom style="thin">
        <color rgb="FF000000"/>
      </bottom>
    </border>
    <border>
      <left style="thin">
        <color rgb="FF000000"/>
      </left>
      <right style="thin">
        <color rgb="FF000000"/>
      </right>
      <top>
        <color rgb="0"/>
      </top>
      <bottom>
        <color rgb="0"/>
      </bottom>
    </border>
    <border>
      <left style="thin">
        <color rgb="FF000000"/>
      </left>
      <right style="thin">
        <color rgb="FF000000"/>
      </right>
      <top>
        <color rgb="0"/>
      </top>
      <bottom style="thin">
        <color rgb="FF000000"/>
      </bottom>
    </border>
    <border>
      <left>
        <color rgb="0"/>
      </left>
      <right style="thin">
        <color rgb="FF000000"/>
      </right>
      <top style="thin">
        <color rgb="FF000000"/>
      </top>
      <bottom>
        <color rgb="0"/>
      </bottom>
    </border>
    <border>
      <left>
        <color rgb="0"/>
      </left>
      <right style="thin">
        <color rgb="FF000000"/>
      </right>
      <top>
        <color rgb="0"/>
      </top>
      <bottom>
        <color rgb="0"/>
      </bottom>
    </border>
    <border>
      <left>
        <color rgb="0"/>
      </left>
      <right>
        <color rgb="0"/>
      </right>
      <top>
        <color rgb="0"/>
      </top>
      <bottom style="thin">
        <color rgb="FF000000"/>
      </bottom>
    </border>
    <border>
      <left>
        <color rgb="0"/>
      </left>
      <right style="thin">
        <color rgb="FF000000"/>
      </right>
      <top>
        <color rgb="0"/>
      </top>
      <bottom style="thin">
        <color rgb="FF000000"/>
      </bottom>
    </border>
    <border>
      <left style="thin">
        <color rgb="FF000000"/>
      </left>
      <right>
        <color rgb="0"/>
      </right>
      <top>
        <color rgb="0"/>
      </top>
      <bottom style="thin">
        <color rgb="FF000000"/>
      </bottom>
    </border>
    <border>
      <left style="thin">
        <color rgb="FF000000"/>
      </left>
      <right>
        <color rgb="0"/>
      </right>
      <top style="thin">
        <color rgb="FF000000"/>
      </top>
      <bottom>
        <color rgb="0"/>
      </bottom>
    </border>
    <border>
      <left>
        <color rgb="FF800080"/>
      </left>
      <right>
        <color rgb="FF800080"/>
      </right>
      <top>
        <color rgb="FF800080"/>
      </top>
      <bottom>
        <color rgb="FF800080"/>
      </bottom>
    </border>
  </borders>
  <cellStyleXfs count="8">
    <xf numFmtId="0" fontId="0" fillId="0" borderId="0">
      <alignment vertical="top"/>
    </xf>
    <xf numFmtId="171" fontId="1" fillId="0" borderId="1">
      <alignment horizontal="right" vertical="center"/>
    </xf>
    <xf numFmtId="49" fontId="1" fillId="0" borderId="1">
      <alignment horizontal="left" vertical="center" wrapText="1"/>
    </xf>
    <xf numFmtId="173" fontId="1" fillId="0" borderId="1">
      <alignment horizontal="right" vertical="center"/>
    </xf>
    <xf numFmtId="174" fontId="1" fillId="0" borderId="1">
      <alignment horizontal="right" vertical="center"/>
    </xf>
    <xf numFmtId="175" fontId="1" fillId="0" borderId="1">
      <alignment horizontal="right" vertical="center"/>
    </xf>
    <xf numFmtId="10" fontId="1" fillId="0" borderId="1">
      <alignment horizontal="right" vertical="center"/>
    </xf>
    <xf numFmtId="172" fontId="1" fillId="0" borderId="1">
      <alignment horizontal="right" vertical="center"/>
    </xf>
  </cellStyleXfs>
  <cellXfs count="175">
    <xf numFmtId="0" fontId="0" fillId="0" borderId="0" xfId="0" applyFont="1">
      <alignment vertical="top"/>
    </xf>
    <xf numFmtId="171" fontId="1" fillId="0" borderId="1" xfId="1" applyFont="1" applyBorder="1" applyNumberFormat="1">
      <alignment horizontal="right" vertical="center"/>
    </xf>
    <xf numFmtId="49" fontId="1" fillId="0" borderId="1" xfId="2" applyFont="1" applyBorder="1" applyNumberFormat="1">
      <alignment horizontal="left" vertical="center" wrapText="1"/>
    </xf>
    <xf numFmtId="173" fontId="1" fillId="0" borderId="1" xfId="3" applyFont="1" applyBorder="1" applyNumberFormat="1">
      <alignment horizontal="right" vertical="center"/>
    </xf>
    <xf numFmtId="174" fontId="1" fillId="0" borderId="1" xfId="4" applyFont="1" applyBorder="1" applyNumberFormat="1">
      <alignment horizontal="right" vertical="center"/>
    </xf>
    <xf numFmtId="175" fontId="1" fillId="0" borderId="1" xfId="5" applyFont="1" applyBorder="1" applyNumberFormat="1">
      <alignment horizontal="right" vertical="center"/>
    </xf>
    <xf numFmtId="10" fontId="1" fillId="0" borderId="1" xfId="6" applyFont="1" applyBorder="1" applyNumberFormat="1">
      <alignment horizontal="right" vertical="center"/>
    </xf>
    <xf numFmtId="172" fontId="1" fillId="0" borderId="1" xfId="7" applyFont="1" applyBorder="1" applyNumberFormat="1">
      <alignment horizontal="right" vertical="center"/>
    </xf>
    <xf numFmtId="0" fontId="2" fillId="0" borderId="0" xfId="0" applyFont="1">
      <alignment horizontal="center" vertical="center"/>
    </xf>
    <xf numFmtId="49" fontId="1" fillId="0" borderId="1" xfId="2" applyFont="1" applyBorder="1" applyNumberFormat="1">
      <alignment horizontal="right" vertical="center" wrapText="1"/>
    </xf>
    <xf numFmtId="49" fontId="3" fillId="0" borderId="1" xfId="0" applyFont="1" applyBorder="1" applyNumberFormat="1">
      <alignment horizontal="right" vertical="center" wrapText="1"/>
    </xf>
    <xf numFmtId="49" fontId="4" fillId="0" borderId="1" xfId="0" applyFont="1" applyBorder="1" applyNumberFormat="1">
      <alignment horizontal="center" vertical="center" wrapText="1"/>
    </xf>
    <xf numFmtId="49" fontId="1" fillId="0" borderId="1" xfId="2" applyFont="1" applyBorder="1" applyNumberFormat="1" quotePrefix="1">
      <alignment horizontal="left" vertical="center" wrapText="1"/>
    </xf>
    <xf numFmtId="49" fontId="5" fillId="0" borderId="1" xfId="2" applyFont="1" applyBorder="1" applyNumberFormat="1">
      <alignment horizontal="center" vertical="center" wrapText="1"/>
    </xf>
    <xf numFmtId="171" fontId="1" fillId="0" borderId="1" xfId="0" applyFont="1" applyBorder="1" applyNumberFormat="1">
      <alignment horizontal="right" vertical="center"/>
    </xf>
    <xf numFmtId="171" fontId="1" fillId="0" borderId="1" xfId="0" applyFont="1" applyBorder="1" applyNumberFormat="1">
      <alignment horizontal="left" vertical="center"/>
    </xf>
    <xf numFmtId="49" fontId="3" fillId="0" borderId="1" xfId="0" applyFont="1" applyBorder="1" applyNumberFormat="1">
      <alignment horizontal="center" vertical="center" wrapText="1"/>
    </xf>
    <xf numFmtId="49" fontId="3" fillId="0" borderId="1" xfId="2" applyFont="1" applyBorder="1" applyNumberFormat="1">
      <alignment horizontal="left" vertical="center" wrapText="1"/>
    </xf>
    <xf numFmtId="49" fontId="1" fillId="0" borderId="1" xfId="0" applyFont="1" applyBorder="1" applyNumberFormat="1">
      <alignment horizontal="left" vertical="center" wrapText="1"/>
    </xf>
    <xf numFmtId="49" fontId="2" fillId="0" borderId="1" xfId="2" applyFont="1" applyBorder="1" applyNumberFormat="1">
      <alignment horizontal="center" vertical="center" wrapText="1"/>
    </xf>
    <xf numFmtId="49" fontId="6" fillId="0" borderId="1" xfId="2" applyFont="1" applyBorder="1" applyNumberFormat="1">
      <alignment horizontal="right" vertical="center" wrapText="1"/>
    </xf>
    <xf numFmtId="49" fontId="4" fillId="0" borderId="1" xfId="2" applyFont="1" applyBorder="1" applyNumberFormat="1">
      <alignment horizontal="center" vertical="center" wrapText="1"/>
    </xf>
    <xf numFmtId="49" fontId="1" fillId="0" borderId="2" xfId="2" applyFont="1" applyBorder="1" applyNumberFormat="1">
      <alignment horizontal="right" vertical="center" wrapText="1"/>
    </xf>
    <xf numFmtId="172" fontId="1" fillId="0" borderId="1" xfId="7" applyFont="1" applyBorder="1" applyNumberFormat="1">
      <alignment horizontal="center" vertical="center" wrapText="1"/>
    </xf>
    <xf numFmtId="171" fontId="1" fillId="0" borderId="1" xfId="2" applyFont="1" applyBorder="1" applyNumberFormat="1">
      <alignment horizontal="right" vertical="center" wrapText="1"/>
    </xf>
    <xf numFmtId="171" fontId="1" fillId="0" borderId="1" xfId="0" applyFont="1" applyBorder="1" applyNumberFormat="1">
      <alignment horizontal="right" vertical="center" wrapText="1"/>
    </xf>
    <xf numFmtId="49" fontId="1" fillId="0" borderId="1" xfId="2" applyFont="1" applyBorder="1" applyNumberFormat="1">
      <alignment horizontal="center" vertical="center" wrapText="1"/>
    </xf>
    <xf numFmtId="49" fontId="1" fillId="0" borderId="1" xfId="2" applyFont="1" applyBorder="1" applyNumberFormat="1">
      <alignment horizontal="left" vertical="center" wrapText="1" indent="2"/>
    </xf>
    <xf numFmtId="49" fontId="1" fillId="0" borderId="1" xfId="2" applyFont="1" applyBorder="1" applyNumberFormat="1">
      <alignment horizontal="left" vertical="center" wrapText="1" indent="4"/>
    </xf>
    <xf numFmtId="49" fontId="5" fillId="0" borderId="1" xfId="0" applyFont="1" applyBorder="1" applyNumberFormat="1">
      <alignment horizontal="center" vertical="center" wrapText="1"/>
    </xf>
    <xf numFmtId="171" fontId="3" fillId="0" borderId="1" xfId="0" applyFont="1" applyBorder="1" applyNumberFormat="1">
      <alignment horizontal="left" vertical="center"/>
    </xf>
    <xf numFmtId="0" fontId="7" fillId="0" borderId="3" xfId="0" applyFont="1" applyBorder="1" quotePrefix="0">
      <alignment horizontal="center" vertical="center"/>
    </xf>
    <xf numFmtId="0" fontId="7" fillId="0" borderId="3" xfId="0" applyFont="1" applyBorder="1" quotePrefix="0"/>
    <xf numFmtId="49" fontId="8" fillId="0" borderId="3" xfId="0" applyFont="1" applyBorder="1" applyNumberFormat="1" quotePrefix="0"/>
    <xf numFmtId="0" fontId="8" fillId="0" borderId="3" xfId="0" applyFont="1" applyBorder="1" quotePrefix="0">
      <alignment vertical="top"/>
    </xf>
    <xf numFmtId="0" fontId="8" fillId="0" borderId="3" xfId="0" applyFont="1" applyBorder="1" quotePrefix="0">
      <alignment horizontal="right" vertical="center"/>
    </xf>
    <xf numFmtId="0" fontId="9" fillId="0" borderId="3" xfId="0" applyFont="1" applyBorder="1" quotePrefix="0">
      <alignment horizontal="center" vertical="center"/>
    </xf>
    <xf numFmtId="0" fontId="10" fillId="0" borderId="3" xfId="0" applyFont="1" applyBorder="1" quotePrefix="1">
      <alignment horizontal="left" vertical="center"/>
      <protection locked="0"/>
    </xf>
    <xf numFmtId="0" fontId="11" fillId="0" borderId="3" xfId="0" applyFont="1" applyBorder="1" quotePrefix="1">
      <alignment horizontal="left" vertical="center"/>
    </xf>
    <xf numFmtId="0" fontId="11" fillId="0" borderId="3" xfId="0" applyFont="1" applyBorder="1" quotePrefix="0">
      <alignment horizontal="left" vertical="center"/>
    </xf>
    <xf numFmtId="0" fontId="12" fillId="0" borderId="3" xfId="0" applyFont="1" applyBorder="1" quotePrefix="0"/>
    <xf numFmtId="0" fontId="8" fillId="0" borderId="3" xfId="0" applyFont="1" applyBorder="1" quotePrefix="0">
      <alignment horizontal="right"/>
    </xf>
    <xf numFmtId="0" fontId="13" fillId="0" borderId="4" xfId="0" applyFont="1" applyBorder="1" quotePrefix="0">
      <alignment horizontal="center" vertical="center" wrapText="1"/>
      <protection locked="0"/>
    </xf>
    <xf numFmtId="0" fontId="13" fillId="0" borderId="4" xfId="0" applyFont="1" applyBorder="1" quotePrefix="0">
      <alignment horizontal="center" vertical="center" wrapText="1"/>
    </xf>
    <xf numFmtId="0" fontId="13" fillId="0" borderId="1" xfId="0" applyFont="1" applyBorder="1" quotePrefix="0">
      <alignment horizontal="center" vertical="center"/>
    </xf>
    <xf numFmtId="0" fontId="13" fillId="0" borderId="5" xfId="0" applyFont="1" applyBorder="1" quotePrefix="0">
      <alignment horizontal="center" vertical="center"/>
    </xf>
    <xf numFmtId="0" fontId="13" fillId="0" borderId="6" xfId="0" applyFont="1" applyBorder="1" quotePrefix="0">
      <alignment horizontal="center" vertical="center"/>
    </xf>
    <xf numFmtId="0" fontId="13" fillId="0" borderId="7" xfId="0" applyFont="1" applyBorder="1" quotePrefix="0">
      <alignment horizontal="center" vertical="center"/>
    </xf>
    <xf numFmtId="0" fontId="13" fillId="0" borderId="8" xfId="0" applyFont="1" applyBorder="1" quotePrefix="0">
      <alignment horizontal="center" vertical="center" wrapText="1"/>
      <protection locked="0"/>
    </xf>
    <xf numFmtId="0" fontId="13" fillId="0" borderId="8" xfId="0" applyFont="1" applyBorder="1" quotePrefix="0">
      <alignment horizontal="center" vertical="center" wrapText="1"/>
    </xf>
    <xf numFmtId="0" fontId="13" fillId="0" borderId="1" xfId="0" applyFont="1" applyBorder="1" quotePrefix="0">
      <alignment horizontal="center" vertical="center" wrapText="1"/>
    </xf>
    <xf numFmtId="0" fontId="13" fillId="0" borderId="9" xfId="0" applyFont="1" applyBorder="1" quotePrefix="0">
      <alignment horizontal="center" vertical="center" wrapText="1"/>
      <protection locked="0"/>
    </xf>
    <xf numFmtId="0" fontId="13" fillId="0" borderId="9" xfId="0" applyFont="1" applyBorder="1" quotePrefix="0">
      <alignment horizontal="center" vertical="center" wrapText="1"/>
    </xf>
    <xf numFmtId="0" fontId="13" fillId="0" borderId="9" xfId="0" applyFont="1" applyBorder="1" quotePrefix="0">
      <alignment horizontal="center" vertical="center"/>
    </xf>
    <xf numFmtId="0" fontId="8" fillId="0" borderId="1" xfId="0" applyFont="1" applyBorder="1" quotePrefix="0">
      <alignment horizontal="center" vertical="center"/>
    </xf>
    <xf numFmtId="49" fontId="11" fillId="0" borderId="1" xfId="2" applyFont="1" applyBorder="1" applyNumberFormat="1" quotePrefix="0">
      <alignment horizontal="left" vertical="center" wrapText="1"/>
    </xf>
    <xf numFmtId="49" fontId="11" fillId="0" borderId="1" xfId="0" applyFont="1" applyBorder="1" applyNumberFormat="1" quotePrefix="0">
      <alignment horizontal="left" vertical="center" wrapText="1"/>
    </xf>
    <xf numFmtId="171" fontId="11" fillId="0" borderId="1" xfId="0" applyFont="1" applyBorder="1" applyNumberFormat="1" quotePrefix="0">
      <alignment horizontal="right" vertical="center" wrapText="1"/>
    </xf>
    <xf numFmtId="0" fontId="8" fillId="0" borderId="5" xfId="0" applyFont="1" applyBorder="1" quotePrefix="0">
      <alignment horizontal="center" vertical="center" wrapText="1"/>
      <protection locked="0"/>
    </xf>
    <xf numFmtId="0" fontId="10" fillId="0" borderId="6" xfId="0" applyFont="1" applyBorder="1" quotePrefix="0">
      <alignment horizontal="left" vertical="center"/>
    </xf>
    <xf numFmtId="0" fontId="10" fillId="0" borderId="7" xfId="0" applyFont="1" applyBorder="1" quotePrefix="0">
      <alignment horizontal="left" vertical="center"/>
    </xf>
    <xf numFmtId="0" fontId="10" fillId="0" borderId="3" xfId="0" applyFont="1" applyBorder="1" quotePrefix="0">
      <alignment horizontal="right" vertical="center"/>
      <protection locked="0"/>
    </xf>
    <xf numFmtId="0" fontId="14" fillId="0" borderId="3" xfId="0" applyFont="1" applyBorder="1" quotePrefix="0">
      <alignment horizontal="center" vertical="center"/>
    </xf>
    <xf numFmtId="0" fontId="9" fillId="0" borderId="3" xfId="0" applyFont="1" applyBorder="1" quotePrefix="0">
      <alignment horizontal="center" vertical="center"/>
      <protection locked="0"/>
    </xf>
    <xf numFmtId="0" fontId="15" fillId="0" borderId="1" xfId="0" applyFont="1" applyBorder="1" quotePrefix="0">
      <alignment horizontal="center" vertical="center" wrapText="1"/>
    </xf>
    <xf numFmtId="0" fontId="15" fillId="0" borderId="1" xfId="0" applyFont="1" applyBorder="1" quotePrefix="0">
      <alignment horizontal="center" vertical="center"/>
      <protection locked="0"/>
    </xf>
    <xf numFmtId="0" fontId="10" fillId="0" borderId="1" xfId="0" applyFont="1" applyBorder="1" quotePrefix="0">
      <alignment vertical="center" wrapText="1"/>
    </xf>
    <xf numFmtId="0" fontId="10" fillId="0" borderId="1" xfId="0" applyFont="1" applyBorder="1" quotePrefix="0">
      <alignment horizontal="center" vertical="center" wrapText="1"/>
    </xf>
    <xf numFmtId="0" fontId="10" fillId="0" borderId="1" xfId="0" applyFont="1" applyBorder="1" quotePrefix="0">
      <alignment horizontal="center" vertical="center"/>
      <protection locked="0"/>
    </xf>
    <xf numFmtId="0" fontId="10" fillId="0" borderId="1" xfId="0" applyFont="1" applyBorder="1" quotePrefix="0">
      <alignment horizontal="left" vertical="center" wrapText="1"/>
    </xf>
    <xf numFmtId="0" fontId="10" fillId="0" borderId="3" xfId="0" applyFont="1" applyBorder="1" quotePrefix="0">
      <alignment horizontal="left" vertical="center" wrapText="1"/>
      <protection locked="0"/>
    </xf>
    <xf numFmtId="0" fontId="12" fillId="0" borderId="3" xfId="0" applyFont="1" applyBorder="1" quotePrefix="0">
      <alignment horizontal="left" vertical="center" wrapText="1"/>
    </xf>
    <xf numFmtId="0" fontId="12" fillId="0" borderId="3" xfId="0" applyFont="1" applyBorder="1" quotePrefix="0">
      <alignment wrapText="1"/>
    </xf>
    <xf numFmtId="0" fontId="15" fillId="0" borderId="4" xfId="0" applyFont="1" applyBorder="1" quotePrefix="0">
      <alignment horizontal="center" vertical="center" wrapText="1"/>
    </xf>
    <xf numFmtId="0" fontId="15" fillId="0" borderId="4" xfId="0" applyFont="1" applyBorder="1" quotePrefix="0">
      <alignment horizontal="center" vertical="center"/>
    </xf>
    <xf numFmtId="0" fontId="15" fillId="0" borderId="1" xfId="0" applyFont="1" applyBorder="1" quotePrefix="0">
      <alignment horizontal="center" vertical="center"/>
    </xf>
    <xf numFmtId="0" fontId="15" fillId="0" borderId="9" xfId="0" applyFont="1" applyBorder="1" quotePrefix="0">
      <alignment horizontal="center" vertical="center"/>
    </xf>
    <xf numFmtId="171" fontId="11" fillId="0" borderId="1" xfId="0" applyFont="1" applyBorder="1" applyNumberFormat="1" quotePrefix="0">
      <alignment horizontal="right" vertical="center"/>
    </xf>
    <xf numFmtId="171" fontId="11" fillId="0" borderId="1" xfId="1" applyFont="1" applyBorder="1" applyNumberFormat="1" quotePrefix="0">
      <alignment horizontal="right" vertical="center"/>
    </xf>
    <xf numFmtId="0" fontId="8" fillId="0" borderId="1" xfId="0" applyFont="1" applyBorder="1" quotePrefix="0">
      <alignment horizontal="center" vertical="center" wrapText="1"/>
      <protection locked="0"/>
    </xf>
    <xf numFmtId="0" fontId="8" fillId="0" borderId="1" xfId="0" applyFont="1" applyBorder="1" quotePrefix="0">
      <alignment horizontal="center" vertical="center" wrapText="1"/>
    </xf>
    <xf numFmtId="0" fontId="16" fillId="0" borderId="3" xfId="0" applyFont="1" applyBorder="1" quotePrefix="0">
      <alignment horizontal="right" vertical="center"/>
    </xf>
    <xf numFmtId="0" fontId="16" fillId="0" borderId="3" xfId="0" applyFont="1" applyBorder="1" quotePrefix="0">
      <alignment horizontal="right" vertical="center"/>
      <protection locked="0"/>
    </xf>
    <xf numFmtId="0" fontId="14" fillId="0" borderId="3" xfId="0" applyFont="1" applyBorder="1" quotePrefix="0">
      <alignment horizontal="center" vertical="center" wrapText="1"/>
    </xf>
    <xf numFmtId="0" fontId="10" fillId="0" borderId="3" xfId="0" applyFont="1" applyBorder="1" quotePrefix="0">
      <alignment horizontal="left" vertical="center"/>
    </xf>
    <xf numFmtId="0" fontId="10" fillId="0" borderId="3" xfId="0" applyFont="1" applyBorder="1" quotePrefix="0">
      <alignment horizontal="right"/>
      <protection locked="0"/>
    </xf>
    <xf numFmtId="0" fontId="10" fillId="0" borderId="3" xfId="0" applyFont="1" applyBorder="1" quotePrefix="0">
      <alignment horizontal="right"/>
    </xf>
    <xf numFmtId="0" fontId="15" fillId="0" borderId="10" xfId="0" applyFont="1" applyBorder="1" quotePrefix="0">
      <alignment horizontal="center" vertical="center" wrapText="1"/>
    </xf>
    <xf numFmtId="0" fontId="15" fillId="0" borderId="6" xfId="0" applyFont="1" applyBorder="1" quotePrefix="0">
      <alignment horizontal="center" vertical="center" wrapText="1"/>
    </xf>
    <xf numFmtId="0" fontId="15" fillId="0" borderId="6" xfId="0" applyFont="1" applyBorder="1" quotePrefix="0">
      <alignment horizontal="center" vertical="center" wrapText="1"/>
      <protection locked="0"/>
    </xf>
    <xf numFmtId="0" fontId="15" fillId="0" borderId="6" xfId="0" applyFont="1" applyBorder="1" quotePrefix="0">
      <alignment horizontal="center" vertical="center"/>
      <protection locked="0"/>
    </xf>
    <xf numFmtId="0" fontId="15" fillId="0" borderId="7" xfId="0" applyFont="1" applyBorder="1" quotePrefix="0">
      <alignment horizontal="center" vertical="center" wrapText="1"/>
    </xf>
    <xf numFmtId="0" fontId="15" fillId="0" borderId="8" xfId="0" applyFont="1" applyBorder="1" quotePrefix="0">
      <alignment horizontal="center" vertical="center" wrapText="1"/>
    </xf>
    <xf numFmtId="0" fontId="15" fillId="0" borderId="11" xfId="0" applyFont="1" applyBorder="1" quotePrefix="0">
      <alignment horizontal="center" vertical="center" wrapText="1"/>
    </xf>
    <xf numFmtId="0" fontId="15" fillId="0" borderId="11" xfId="0" applyFont="1" applyBorder="1" quotePrefix="0">
      <alignment horizontal="center" vertical="center" wrapText="1"/>
      <protection locked="0"/>
    </xf>
    <xf numFmtId="0" fontId="15" fillId="0" borderId="12" xfId="0" applyFont="1" applyBorder="1" quotePrefix="0">
      <alignment horizontal="center" vertical="center" wrapText="1"/>
    </xf>
    <xf numFmtId="0" fontId="15" fillId="0" borderId="12" xfId="0" applyFont="1" applyBorder="1" quotePrefix="0">
      <alignment horizontal="center" vertical="center"/>
      <protection locked="0"/>
    </xf>
    <xf numFmtId="0" fontId="15" fillId="0" borderId="12" xfId="0" applyFont="1" applyBorder="1" quotePrefix="0">
      <alignment horizontal="center" vertical="center" wrapText="1"/>
      <protection locked="0"/>
    </xf>
    <xf numFmtId="0" fontId="15" fillId="0" borderId="13" xfId="0" applyFont="1" applyBorder="1" quotePrefix="0">
      <alignment horizontal="center" vertical="center" wrapText="1"/>
    </xf>
    <xf numFmtId="0" fontId="15" fillId="0" borderId="9" xfId="0" applyFont="1" applyBorder="1" quotePrefix="0">
      <alignment horizontal="center" vertical="center" wrapText="1"/>
    </xf>
    <xf numFmtId="0" fontId="15" fillId="0" borderId="13" xfId="0" applyFont="1" applyBorder="1" quotePrefix="0">
      <alignment horizontal="center" vertical="center" wrapText="1"/>
      <protection locked="0"/>
    </xf>
    <xf numFmtId="0" fontId="15" fillId="0" borderId="1" xfId="0" applyFont="1" applyBorder="1" quotePrefix="0">
      <alignment horizontal="center" vertical="center" wrapText="1"/>
      <protection locked="0"/>
    </xf>
    <xf numFmtId="0" fontId="15" fillId="0" borderId="13" xfId="0" applyFont="1" applyBorder="1" quotePrefix="0">
      <alignment horizontal="center" vertical="center"/>
    </xf>
    <xf numFmtId="0" fontId="15" fillId="0" borderId="13" xfId="0" applyFont="1" applyBorder="1" quotePrefix="0">
      <alignment horizontal="center" vertical="center"/>
      <protection locked="0"/>
    </xf>
    <xf numFmtId="0" fontId="10" fillId="0" borderId="9" xfId="0" applyFont="1" applyBorder="1" quotePrefix="0">
      <alignment horizontal="left" vertical="center" wrapText="1"/>
    </xf>
    <xf numFmtId="0" fontId="10" fillId="0" borderId="13" xfId="0" applyFont="1" applyBorder="1" quotePrefix="0">
      <alignment horizontal="left" vertical="center" wrapText="1"/>
    </xf>
    <xf numFmtId="0" fontId="10" fillId="0" borderId="13" xfId="0" applyFont="1" applyBorder="1" quotePrefix="0">
      <alignment horizontal="right" vertical="center"/>
    </xf>
    <xf numFmtId="171" fontId="10" fillId="0" borderId="1" xfId="0" applyFont="1" applyBorder="1" applyNumberFormat="1" quotePrefix="0">
      <alignment horizontal="right" vertical="center"/>
    </xf>
    <xf numFmtId="0" fontId="10" fillId="0" borderId="13" xfId="0" applyFont="1" applyBorder="1" quotePrefix="0">
      <alignment horizontal="center" vertical="center" wrapText="1"/>
    </xf>
    <xf numFmtId="172" fontId="11" fillId="0" borderId="1" xfId="7" applyFont="1" applyBorder="1" applyNumberFormat="1" quotePrefix="0">
      <alignment horizontal="center" vertical="center" wrapText="1"/>
    </xf>
    <xf numFmtId="0" fontId="10" fillId="0" borderId="14" xfId="0" applyFont="1" applyBorder="1" quotePrefix="0">
      <alignment horizontal="center" vertical="center"/>
    </xf>
    <xf numFmtId="0" fontId="10" fillId="0" borderId="12" xfId="0" applyFont="1" applyBorder="1" quotePrefix="0">
      <alignment horizontal="left" vertical="center"/>
    </xf>
    <xf numFmtId="0" fontId="10" fillId="0" borderId="3" xfId="0" applyFont="1" applyBorder="1" quotePrefix="0">
      <alignment horizontal="right" vertical="center" wrapText="1"/>
    </xf>
    <xf numFmtId="0" fontId="17" fillId="0" borderId="3" xfId="0" applyFont="1" applyBorder="1" quotePrefix="0">
      <alignment horizontal="right" vertical="center" wrapText="1"/>
      <protection locked="0"/>
    </xf>
    <xf numFmtId="0" fontId="17" fillId="0" borderId="3" xfId="0" applyFont="1" applyBorder="1" quotePrefix="0">
      <alignment horizontal="right" vertical="center"/>
      <protection locked="0"/>
    </xf>
    <xf numFmtId="0" fontId="17" fillId="0" borderId="3" xfId="0" applyFont="1" applyBorder="1" quotePrefix="0">
      <alignment horizontal="right" vertical="center" wrapText="1"/>
    </xf>
    <xf numFmtId="0" fontId="9" fillId="0" borderId="3" xfId="0" applyFont="1" applyBorder="1" quotePrefix="0">
      <alignment horizontal="center" vertical="center" wrapText="1"/>
    </xf>
    <xf numFmtId="0" fontId="9" fillId="0" borderId="3" xfId="0" applyFont="1" applyBorder="1" quotePrefix="0">
      <alignment horizontal="center" vertical="center" wrapText="1"/>
      <protection locked="0"/>
    </xf>
    <xf numFmtId="0" fontId="10" fillId="0" borderId="3" xfId="0" applyFont="1" applyBorder="1" quotePrefix="1">
      <alignment horizontal="left" vertical="center" wrapText="1"/>
    </xf>
    <xf numFmtId="0" fontId="10" fillId="0" borderId="3" xfId="0" applyFont="1" applyBorder="1" quotePrefix="0">
      <alignment vertical="top" wrapText="1"/>
      <protection locked="0"/>
    </xf>
    <xf numFmtId="0" fontId="8" fillId="0" borderId="3" xfId="0" applyFont="1" applyBorder="1" quotePrefix="0">
      <alignment wrapText="1"/>
    </xf>
    <xf numFmtId="0" fontId="10" fillId="0" borderId="3" xfId="0" applyFont="1" applyBorder="1" quotePrefix="0">
      <alignment horizontal="right" wrapText="1"/>
      <protection locked="0"/>
    </xf>
    <xf numFmtId="0" fontId="10" fillId="0" borderId="3" xfId="0" applyFont="1" applyBorder="1" quotePrefix="0">
      <alignment horizontal="right" wrapText="1"/>
    </xf>
    <xf numFmtId="0" fontId="12" fillId="0" borderId="4" xfId="0" applyFont="1" applyBorder="1" quotePrefix="0">
      <alignment horizontal="center" vertical="center" wrapText="1"/>
    </xf>
    <xf numFmtId="0" fontId="12" fillId="0" borderId="10" xfId="0" applyFont="1" applyBorder="1" quotePrefix="0">
      <alignment horizontal="center" vertical="center" wrapText="1"/>
    </xf>
    <xf numFmtId="0" fontId="12" fillId="0" borderId="6" xfId="0" applyFont="1" applyBorder="1" quotePrefix="0">
      <alignment horizontal="center" vertical="center" wrapText="1"/>
    </xf>
    <xf numFmtId="0" fontId="12" fillId="0" borderId="6" xfId="0" applyFont="1" applyBorder="1" quotePrefix="0">
      <alignment horizontal="center" vertical="center" wrapText="1"/>
      <protection locked="0"/>
    </xf>
    <xf numFmtId="0" fontId="12" fillId="0" borderId="6" xfId="0" applyFont="1" applyBorder="1" quotePrefix="0">
      <alignment horizontal="center" vertical="center"/>
      <protection locked="0"/>
    </xf>
    <xf numFmtId="0" fontId="12" fillId="0" borderId="7" xfId="0" applyFont="1" applyBorder="1" quotePrefix="0">
      <alignment horizontal="center" vertical="center" wrapText="1"/>
    </xf>
    <xf numFmtId="0" fontId="12" fillId="0" borderId="8" xfId="0" applyFont="1" applyBorder="1" quotePrefix="0">
      <alignment horizontal="center" vertical="center" wrapText="1"/>
    </xf>
    <xf numFmtId="0" fontId="12" fillId="0" borderId="11" xfId="0" applyFont="1" applyBorder="1" quotePrefix="0">
      <alignment horizontal="center" vertical="center" wrapText="1"/>
    </xf>
    <xf numFmtId="0" fontId="12" fillId="0" borderId="11" xfId="0" applyFont="1" applyBorder="1" quotePrefix="0">
      <alignment horizontal="center" vertical="center" wrapText="1"/>
      <protection locked="0"/>
    </xf>
    <xf numFmtId="0" fontId="12" fillId="0" borderId="12" xfId="0" applyFont="1" applyBorder="1" quotePrefix="0">
      <alignment horizontal="center" vertical="center" wrapText="1"/>
    </xf>
    <xf numFmtId="0" fontId="12" fillId="0" borderId="12" xfId="0" applyFont="1" applyBorder="1" quotePrefix="0">
      <alignment horizontal="center" vertical="center"/>
      <protection locked="0"/>
    </xf>
    <xf numFmtId="0" fontId="12" fillId="0" borderId="12" xfId="0" applyFont="1" applyBorder="1" quotePrefix="0">
      <alignment horizontal="center" vertical="center" wrapText="1"/>
      <protection locked="0"/>
    </xf>
    <xf numFmtId="0" fontId="12" fillId="0" borderId="13" xfId="0" applyFont="1" applyBorder="1" quotePrefix="0">
      <alignment horizontal="center" vertical="center" wrapText="1"/>
    </xf>
    <xf numFmtId="0" fontId="12" fillId="0" borderId="9" xfId="0" applyFont="1" applyBorder="1" quotePrefix="0">
      <alignment horizontal="center" vertical="center" wrapText="1"/>
    </xf>
    <xf numFmtId="0" fontId="12" fillId="0" borderId="13" xfId="0" applyFont="1" applyBorder="1" quotePrefix="0">
      <alignment horizontal="center" vertical="center" wrapText="1"/>
      <protection locked="0"/>
    </xf>
    <xf numFmtId="0" fontId="12" fillId="0" borderId="1" xfId="0" applyFont="1" applyBorder="1" quotePrefix="0">
      <alignment horizontal="center" vertical="center" wrapText="1"/>
      <protection locked="0"/>
    </xf>
    <xf numFmtId="0" fontId="10" fillId="0" borderId="13" xfId="0" applyFont="1" applyBorder="1" quotePrefix="0">
      <alignment horizontal="left" vertical="center"/>
    </xf>
    <xf numFmtId="0" fontId="8" fillId="0" borderId="3" xfId="0" applyFont="1" applyBorder="1" quotePrefix="0">
      <alignment horizontal="right" wrapText="1"/>
    </xf>
    <xf numFmtId="0" fontId="15" fillId="0" borderId="5" xfId="0" applyFont="1" applyBorder="1" quotePrefix="0">
      <alignment horizontal="center" vertical="center"/>
    </xf>
    <xf numFmtId="0" fontId="15" fillId="0" borderId="6" xfId="0" applyFont="1" applyBorder="1" quotePrefix="0">
      <alignment horizontal="center" vertical="center"/>
    </xf>
    <xf numFmtId="0" fontId="15" fillId="0" borderId="8" xfId="0" applyFont="1" applyBorder="1" quotePrefix="0">
      <alignment horizontal="center" vertical="center"/>
    </xf>
    <xf numFmtId="0" fontId="15" fillId="0" borderId="15" xfId="0" applyFont="1" applyBorder="1" quotePrefix="0">
      <alignment horizontal="center" vertical="center" wrapText="1"/>
    </xf>
    <xf numFmtId="0" fontId="18" fillId="0" borderId="3" xfId="0" applyFont="1" applyBorder="1" quotePrefix="0">
      <alignment horizontal="center" vertical="center"/>
    </xf>
    <xf numFmtId="0" fontId="19" fillId="0" borderId="3" xfId="0" applyFont="1" applyBorder="1" quotePrefix="0">
      <alignment horizontal="center" vertical="center"/>
    </xf>
    <xf numFmtId="0" fontId="19" fillId="0" borderId="3" xfId="0" applyFont="1" applyBorder="1" quotePrefix="0">
      <alignment horizontal="center" vertical="center"/>
      <protection locked="0"/>
    </xf>
    <xf numFmtId="49" fontId="1" fillId="0" borderId="16" xfId="2" applyFont="1" applyBorder="1" applyNumberFormat="1">
      <alignment horizontal="right" vertical="center" wrapText="1"/>
    </xf>
    <xf numFmtId="49" fontId="4" fillId="0" borderId="16" xfId="2" applyFont="1" applyBorder="1" applyNumberFormat="1">
      <alignment horizontal="center" vertical="center" wrapText="1"/>
    </xf>
    <xf numFmtId="49" fontId="1" fillId="0" borderId="16" xfId="2" applyFont="1" applyBorder="1" applyNumberFormat="1">
      <alignment horizontal="left" vertical="center" wrapText="1"/>
    </xf>
    <xf numFmtId="49" fontId="20" fillId="0" borderId="1" xfId="0" applyFont="1" applyBorder="1" applyNumberFormat="1">
      <alignment horizontal="center" vertical="center" wrapText="1"/>
    </xf>
    <xf numFmtId="49" fontId="1" fillId="0" borderId="1" xfId="0" applyFont="1" applyBorder="1" applyNumberFormat="1">
      <alignment horizontal="center" vertical="center" wrapText="1"/>
    </xf>
    <xf numFmtId="172" fontId="1" fillId="0" borderId="1" xfId="0" applyFont="1" applyBorder="1" applyNumberFormat="1">
      <alignment horizontal="right" vertical="center" wrapText="1"/>
    </xf>
    <xf numFmtId="49" fontId="16" fillId="0" borderId="3" xfId="0" applyFont="1" applyBorder="1" applyNumberFormat="1" quotePrefix="0">
      <alignment horizontal="right" vertical="center"/>
    </xf>
    <xf numFmtId="0" fontId="12" fillId="0" borderId="3" xfId="0" applyFont="1" applyBorder="1" quotePrefix="0">
      <alignment horizontal="left" vertical="center"/>
    </xf>
    <xf numFmtId="0" fontId="8" fillId="0" borderId="3" xfId="0" applyFont="1" applyBorder="1" quotePrefix="0">
      <alignment horizontal="right"/>
      <protection locked="0"/>
    </xf>
    <xf numFmtId="0" fontId="15" fillId="0" borderId="4" xfId="0" applyFont="1" applyBorder="1" quotePrefix="0">
      <alignment horizontal="center" vertical="center" wrapText="1"/>
      <protection locked="0"/>
    </xf>
    <xf numFmtId="0" fontId="15" fillId="0" borderId="7" xfId="0" applyFont="1" applyBorder="1" quotePrefix="0">
      <alignment horizontal="center" vertical="center"/>
    </xf>
    <xf numFmtId="0" fontId="15" fillId="0" borderId="8" xfId="0" applyFont="1" applyBorder="1" quotePrefix="0">
      <alignment horizontal="center" vertical="center" wrapText="1"/>
      <protection locked="0"/>
    </xf>
    <xf numFmtId="0" fontId="15" fillId="0" borderId="9" xfId="0" applyFont="1" applyBorder="1" quotePrefix="0">
      <alignment horizontal="center" vertical="center" wrapText="1"/>
      <protection locked="0"/>
    </xf>
    <xf numFmtId="0" fontId="10" fillId="0" borderId="1" xfId="0" applyFont="1" applyBorder="1" quotePrefix="0">
      <alignment horizontal="left" vertical="center" wrapText="1"/>
      <protection locked="0"/>
    </xf>
    <xf numFmtId="0" fontId="13" fillId="0" borderId="3" xfId="0" applyFont="1" applyBorder="1" quotePrefix="0">
      <alignment horizontal="right" vertical="center"/>
    </xf>
    <xf numFmtId="49" fontId="13" fillId="0" borderId="3" xfId="0" applyFont="1" applyBorder="1" applyNumberFormat="1" quotePrefix="0">
      <alignment horizontal="right" vertical="center"/>
    </xf>
    <xf numFmtId="0" fontId="13" fillId="0" borderId="3" xfId="0" applyFont="1" applyBorder="1" quotePrefix="0">
      <alignment horizontal="right" vertical="center"/>
      <protection locked="0"/>
    </xf>
    <xf numFmtId="0" fontId="21" fillId="0" borderId="3" xfId="0" applyFont="1" applyBorder="1" quotePrefix="0">
      <alignment horizontal="center" vertical="center"/>
    </xf>
    <xf numFmtId="0" fontId="22" fillId="0" borderId="3" xfId="0" applyFont="1" applyBorder="1" quotePrefix="0">
      <alignment horizontal="right"/>
      <protection locked="0"/>
    </xf>
    <xf numFmtId="0" fontId="13" fillId="0" borderId="4" xfId="0" applyFont="1" applyBorder="1" quotePrefix="0">
      <alignment horizontal="center" vertical="center"/>
    </xf>
    <xf numFmtId="0" fontId="16" fillId="0" borderId="1" xfId="0" applyFont="1" applyBorder="1" quotePrefix="0">
      <alignment horizontal="left" vertical="center" wrapText="1"/>
      <protection locked="0"/>
    </xf>
    <xf numFmtId="0" fontId="16" fillId="0" borderId="1" xfId="0" applyFont="1" applyBorder="1" quotePrefix="0">
      <alignment horizontal="left" vertical="center"/>
      <protection locked="0"/>
    </xf>
    <xf numFmtId="49" fontId="16" fillId="0" borderId="1" xfId="2" applyFont="1" applyBorder="1" applyNumberFormat="1" quotePrefix="0">
      <alignment horizontal="left" vertical="center" wrapText="1"/>
    </xf>
    <xf numFmtId="49" fontId="16" fillId="0" borderId="1" xfId="0" applyFont="1" applyBorder="1" applyNumberFormat="1" quotePrefix="0">
      <alignment horizontal="center" vertical="center" wrapText="1"/>
    </xf>
    <xf numFmtId="0" fontId="16" fillId="0" borderId="5" xfId="0" applyFont="1" applyBorder="1" quotePrefix="0">
      <alignment horizontal="center" vertical="center" wrapText="1"/>
      <protection locked="0"/>
    </xf>
    <xf numFmtId="0" fontId="16" fillId="0" borderId="6" xfId="0" applyFont="1" applyBorder="1" quotePrefix="0">
      <alignment horizontal="left" vertical="center" wrapText="1"/>
      <protection locked="0"/>
    </xf>
    <xf numFmtId="0" fontId="16" fillId="0" borderId="7" xfId="0" applyFont="1" applyBorder="1" quotePrefix="0">
      <alignment horizontal="left" vertical="center" wrapText="1"/>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79AA8-CE3A-E86F-5FA4-EC7C06EE24D4}" mc:Ignorable="x14ac xr xr2 xr3">
  <sheetPr>
    <outlinePr summaryRight="0"/>
  </sheetPr>
  <dimension ref="A1:D21"/>
  <sheetViews>
    <sheetView topLeftCell="A1" showZeros="0" workbookViewId="0">
      <pane ySplit="1" topLeftCell="A2" activePane="bottomLeft" state="frozen"/>
      <selection pane="bottomLeft" activeCell="A1" sqref="A1"/>
    </sheetView>
  </sheetViews>
  <sheetFormatPr defaultColWidth="8.8515625" customHeight="1" defaultRowHeight="15"/>
  <cols>
    <col min="1" max="2" width="28.57421875" customWidth="1"/>
    <col min="3" max="3" width="35.703125" customWidth="1"/>
    <col min="4" max="4" width="28.57421875" customWidth="1"/>
  </cols>
  <sheetData>
    <row customHeight="1" ht="15">
      <c r="A1" s="8"/>
      <c r="B1" s="8"/>
      <c r="C1" s="8"/>
      <c r="D1" s="8"/>
    </row>
    <row customHeight="1" ht="18.75">
      <c r="A2" s="9" t="s">
        <v>0</v>
      </c>
      <c r="B2" s="10"/>
      <c r="C2" s="10"/>
      <c r="D2" s="10"/>
    </row>
    <row customHeight="1" ht="28.5">
      <c r="A3" s="11" t="s">
        <v>1</v>
      </c>
      <c r="B3" s="11"/>
      <c r="C3" s="11"/>
      <c r="D3" s="11"/>
    </row>
    <row customHeight="1" ht="18.75">
      <c r="A4" s="12" t="str">
        <f>"单位名称："&amp;"玉溪市民族中学"</f>
        <v>单位名称：玉溪市民族中学</v>
      </c>
      <c r="B4" s="2"/>
      <c r="C4" s="2"/>
      <c r="D4" s="9" t="s">
        <v>3</v>
      </c>
    </row>
    <row customHeight="1" ht="18.75">
      <c r="A5" s="13" t="s">
        <v>4</v>
      </c>
      <c r="B5" s="13"/>
      <c r="C5" s="13" t="s">
        <v>5</v>
      </c>
      <c r="D5" s="13"/>
    </row>
    <row customHeight="1" ht="18.75">
      <c r="A6" s="13" t="s">
        <v>6</v>
      </c>
      <c r="B6" s="13" t="s">
        <v>7</v>
      </c>
      <c r="C6" s="13" t="s">
        <v>8</v>
      </c>
      <c r="D6" s="13" t="s">
        <v>7</v>
      </c>
    </row>
    <row customHeight="1" ht="18.75">
      <c r="A7" s="2" t="s">
        <v>9</v>
      </c>
      <c r="B7" s="1">
        <v>43564929.61</v>
      </c>
      <c r="C7" s="15" t="str">
        <f>"一"&amp;"、"&amp;"教育支出"</f>
        <v>一、教育支出</v>
      </c>
      <c r="D7" s="1">
        <v>38215324.5</v>
      </c>
    </row>
    <row customHeight="1" ht="18.75">
      <c r="A8" s="2" t="s">
        <v>11</v>
      </c>
      <c r="B8" s="1"/>
      <c r="C8" s="15" t="str">
        <f>"二"&amp;"、"&amp;"社会保障和就业支出"</f>
        <v>二、社会保障和就业支出</v>
      </c>
      <c r="D8" s="1">
        <v>6040673.56</v>
      </c>
    </row>
    <row customHeight="1" ht="18.75">
      <c r="A9" s="2" t="s">
        <v>13</v>
      </c>
      <c r="B9" s="1"/>
      <c r="C9" s="15" t="str">
        <f>"三"&amp;"、"&amp;"卫生健康支出"</f>
        <v>三、卫生健康支出</v>
      </c>
      <c r="D9" s="1">
        <v>2823595.32</v>
      </c>
    </row>
    <row customHeight="1" ht="18.75">
      <c r="A10" s="2" t="s">
        <v>15</v>
      </c>
      <c r="B10" s="1">
        <v>2584000</v>
      </c>
      <c r="C10" s="15" t="str">
        <f>"四"&amp;"、"&amp;"住房保障支出"</f>
        <v>四、住房保障支出</v>
      </c>
      <c r="D10" s="1">
        <v>3245304</v>
      </c>
    </row>
    <row customHeight="1" ht="18.75">
      <c r="A11" s="2" t="s">
        <v>17</v>
      </c>
      <c r="B11" s="1">
        <v>424000</v>
      </c>
      <c r="C11" s="2"/>
      <c r="D11" s="2"/>
    </row>
    <row customHeight="1" ht="18.75">
      <c r="A12" s="2" t="s">
        <v>18</v>
      </c>
      <c r="B12" s="1"/>
      <c r="C12" s="2"/>
      <c r="D12" s="2"/>
    </row>
    <row customHeight="1" ht="18.75">
      <c r="A13" s="2" t="s">
        <v>19</v>
      </c>
      <c r="B13" s="1"/>
      <c r="C13" s="2"/>
      <c r="D13" s="2"/>
    </row>
    <row customHeight="1" ht="18.75">
      <c r="A14" s="2" t="s">
        <v>20</v>
      </c>
      <c r="B14" s="1"/>
      <c r="C14" s="2"/>
      <c r="D14" s="2"/>
    </row>
    <row customHeight="1" ht="18.75">
      <c r="A15" s="2" t="s">
        <v>21</v>
      </c>
      <c r="B15" s="1"/>
      <c r="C15" s="2"/>
      <c r="D15" s="2"/>
    </row>
    <row customHeight="1" ht="18.75">
      <c r="A16" s="2" t="s">
        <v>22</v>
      </c>
      <c r="B16" s="1">
        <v>424000</v>
      </c>
      <c r="C16" s="2"/>
      <c r="D16" s="2"/>
    </row>
    <row customHeight="1" ht="18.75">
      <c r="A17" s="16" t="s">
        <v>23</v>
      </c>
      <c r="B17" s="1">
        <v>46572929.61</v>
      </c>
      <c r="C17" s="16" t="s">
        <v>24</v>
      </c>
      <c r="D17" s="1">
        <v>50324897.38</v>
      </c>
    </row>
    <row customHeight="1" ht="18.75">
      <c r="A18" s="17" t="s">
        <v>25</v>
      </c>
      <c r="B18" s="2"/>
      <c r="C18" s="17" t="s">
        <v>26</v>
      </c>
      <c r="D18" s="2"/>
    </row>
    <row customHeight="1" ht="18.75">
      <c r="A19" s="18" t="s">
        <v>27</v>
      </c>
      <c r="B19" s="1">
        <v>3728067.77</v>
      </c>
      <c r="C19" s="18" t="s">
        <v>27</v>
      </c>
      <c r="D19" s="1"/>
    </row>
    <row customHeight="1" ht="18.75">
      <c r="A20" s="18" t="s">
        <v>28</v>
      </c>
      <c r="B20" s="1">
        <v>23900</v>
      </c>
      <c r="C20" s="18" t="s">
        <v>28</v>
      </c>
      <c r="D20" s="1"/>
    </row>
    <row customHeight="1" ht="18.75">
      <c r="A21" s="16" t="s">
        <v>29</v>
      </c>
      <c r="B21" s="1">
        <v>50324897.38</v>
      </c>
      <c r="C21" s="16" t="s">
        <v>30</v>
      </c>
      <c r="D21" s="1">
        <v>50324897.38</v>
      </c>
    </row>
  </sheetData>
  <mergeCells count="5">
    <mergeCell ref="A5:B5"/>
    <mergeCell ref="C5:D5"/>
    <mergeCell ref="A3:D3"/>
    <mergeCell ref="A4:C4"/>
    <mergeCell ref="A2:D2"/>
  </mergeCells>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B793C-92E5-4CA6-402B-6FA5D0820574}" mc:Ignorable="x14ac xr xr2 xr3">
  <sheetPr>
    <outlinePr summaryRight="0"/>
  </sheetPr>
  <dimension ref="A1:S10"/>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17.84375" customWidth="1"/>
    <col min="2" max="2" width="53.1328125" customWidth="1"/>
    <col min="3" max="3" width="16.28125" customWidth="1"/>
    <col min="4" max="4" width="16.4140625" customWidth="1"/>
    <col min="5" max="6" width="16.28125" customWidth="1"/>
    <col min="7" max="11" width="16.4140625" customWidth="1"/>
    <col min="12" max="18" width="16.28125" customWidth="1"/>
    <col min="19" max="19" width="16.4140625" customWidth="1"/>
  </cols>
  <sheetData>
    <row customHeight="1" ht="15">
      <c r="A1" s="19"/>
      <c r="B1" s="19"/>
      <c r="C1" s="19"/>
      <c r="D1" s="19"/>
      <c r="E1" s="19"/>
      <c r="F1" s="19"/>
      <c r="G1" s="19"/>
      <c r="H1" s="19"/>
      <c r="I1" s="19"/>
      <c r="J1" s="19"/>
      <c r="K1" s="19"/>
      <c r="L1" s="19"/>
      <c r="M1" s="19"/>
      <c r="N1" s="19"/>
      <c r="O1" s="19"/>
      <c r="P1" s="19"/>
      <c r="Q1" s="19"/>
      <c r="R1" s="19"/>
      <c r="S1" s="19"/>
    </row>
    <row customHeight="1" ht="15">
      <c r="A2" s="20" t="s">
        <v>31</v>
      </c>
      <c r="B2" s="20"/>
      <c r="C2" s="20"/>
      <c r="D2" s="20"/>
      <c r="E2" s="20"/>
      <c r="F2" s="20"/>
      <c r="G2" s="20"/>
      <c r="H2" s="20"/>
      <c r="I2" s="20"/>
      <c r="J2" s="20"/>
      <c r="K2" s="20"/>
      <c r="L2" s="20"/>
      <c r="M2" s="20"/>
      <c r="N2" s="20"/>
      <c r="O2" s="20"/>
      <c r="P2" s="20"/>
      <c r="Q2" s="20"/>
      <c r="R2" s="20"/>
      <c r="S2" s="20"/>
    </row>
    <row customHeight="1" ht="28.5">
      <c r="A3" s="21" t="s">
        <v>32</v>
      </c>
      <c r="B3" s="21"/>
      <c r="C3" s="21"/>
      <c r="D3" s="21"/>
      <c r="E3" s="21"/>
      <c r="F3" s="21"/>
      <c r="G3" s="21"/>
      <c r="H3" s="21"/>
      <c r="I3" s="21"/>
      <c r="J3" s="21"/>
      <c r="K3" s="21"/>
      <c r="L3" s="21"/>
      <c r="M3" s="21"/>
      <c r="N3" s="21"/>
      <c r="O3" s="21"/>
      <c r="P3" s="21"/>
      <c r="Q3" s="21"/>
      <c r="R3" s="21"/>
      <c r="S3" s="21"/>
    </row>
    <row customHeight="1" ht="20.25">
      <c r="A4" s="2" t="str">
        <f>"单位名称："&amp;"玉溪市民族中学"</f>
        <v>单位名称：玉溪市民族中学</v>
      </c>
      <c r="B4" s="2"/>
      <c r="C4" s="2"/>
      <c r="D4" s="2"/>
      <c r="E4" s="2"/>
      <c r="F4" s="2"/>
      <c r="G4" s="2"/>
      <c r="H4" s="2"/>
      <c r="I4" s="2"/>
      <c r="J4" s="2"/>
      <c r="K4" s="2"/>
      <c r="L4" s="22"/>
      <c r="M4" s="22"/>
      <c r="N4" s="22"/>
      <c r="O4" s="22"/>
      <c r="P4" s="22"/>
      <c r="Q4" s="22"/>
      <c r="R4" s="22"/>
      <c r="S4" s="22" t="s">
        <v>3</v>
      </c>
    </row>
    <row customHeight="1" ht="27">
      <c r="A5" s="13" t="s">
        <v>33</v>
      </c>
      <c r="B5" s="13" t="s">
        <v>34</v>
      </c>
      <c r="C5" s="13" t="s">
        <v>35</v>
      </c>
      <c r="D5" s="13" t="s">
        <v>36</v>
      </c>
      <c r="E5" s="13"/>
      <c r="F5" s="13"/>
      <c r="G5" s="13"/>
      <c r="H5" s="13"/>
      <c r="I5" s="13"/>
      <c r="J5" s="13"/>
      <c r="K5" s="13"/>
      <c r="L5" s="13"/>
      <c r="M5" s="13"/>
      <c r="N5" s="13"/>
      <c r="O5" s="13" t="s">
        <v>25</v>
      </c>
      <c r="P5" s="13"/>
      <c r="Q5" s="13"/>
      <c r="R5" s="13"/>
      <c r="S5" s="13"/>
    </row>
    <row customHeight="1" ht="27">
      <c r="A6" s="13"/>
      <c r="B6" s="13"/>
      <c r="C6" s="13"/>
      <c r="D6" s="13" t="s">
        <v>37</v>
      </c>
      <c r="E6" s="13" t="s">
        <v>38</v>
      </c>
      <c r="F6" s="13" t="s">
        <v>39</v>
      </c>
      <c r="G6" s="13" t="s">
        <v>40</v>
      </c>
      <c r="H6" s="13" t="s">
        <v>41</v>
      </c>
      <c r="I6" s="13" t="s">
        <v>42</v>
      </c>
      <c r="J6" s="13"/>
      <c r="K6" s="13"/>
      <c r="L6" s="13"/>
      <c r="M6" s="13"/>
      <c r="N6" s="13"/>
      <c r="O6" s="13" t="s">
        <v>37</v>
      </c>
      <c r="P6" s="13" t="s">
        <v>38</v>
      </c>
      <c r="Q6" s="13" t="s">
        <v>39</v>
      </c>
      <c r="R6" s="13" t="s">
        <v>40</v>
      </c>
      <c r="S6" s="13" t="s">
        <v>43</v>
      </c>
    </row>
    <row customHeight="1" ht="27">
      <c r="A7" s="13"/>
      <c r="B7" s="13"/>
      <c r="C7" s="13"/>
      <c r="D7" s="13"/>
      <c r="E7" s="13"/>
      <c r="F7" s="13"/>
      <c r="G7" s="13"/>
      <c r="H7" s="13"/>
      <c r="I7" s="13" t="s">
        <v>37</v>
      </c>
      <c r="J7" s="13" t="s">
        <v>44</v>
      </c>
      <c r="K7" s="13" t="s">
        <v>45</v>
      </c>
      <c r="L7" s="13" t="s">
        <v>46</v>
      </c>
      <c r="M7" s="13" t="s">
        <v>47</v>
      </c>
      <c r="N7" s="13" t="s">
        <v>48</v>
      </c>
      <c r="O7" s="13"/>
      <c r="P7" s="13"/>
      <c r="Q7" s="13"/>
      <c r="R7" s="13"/>
      <c r="S7" s="13"/>
    </row>
    <row customHeight="1" ht="20.25">
      <c r="A8" s="23" t="s">
        <v>49</v>
      </c>
      <c r="B8" s="23" t="s">
        <v>50</v>
      </c>
      <c r="C8" s="23" t="s">
        <v>51</v>
      </c>
      <c r="D8" s="23" t="s">
        <v>52</v>
      </c>
      <c r="E8" s="23" t="s">
        <v>53</v>
      </c>
      <c r="F8" s="23" t="s">
        <v>54</v>
      </c>
      <c r="G8" s="23" t="s">
        <v>55</v>
      </c>
      <c r="H8" s="23" t="s">
        <v>56</v>
      </c>
      <c r="I8" s="23" t="s">
        <v>57</v>
      </c>
      <c r="J8" s="23" t="s">
        <v>58</v>
      </c>
      <c r="K8" s="23" t="s">
        <v>59</v>
      </c>
      <c r="L8" s="23" t="s">
        <v>60</v>
      </c>
      <c r="M8" s="23" t="s">
        <v>61</v>
      </c>
      <c r="N8" s="23" t="s">
        <v>62</v>
      </c>
      <c r="O8" s="23" t="s">
        <v>63</v>
      </c>
      <c r="P8" s="23" t="s">
        <v>64</v>
      </c>
      <c r="Q8" s="23" t="s">
        <v>65</v>
      </c>
      <c r="R8" s="23" t="s">
        <v>66</v>
      </c>
      <c r="S8" s="23" t="s">
        <v>67</v>
      </c>
    </row>
    <row customHeight="1" ht="20.25">
      <c r="A9" s="2" t="s">
        <v>68</v>
      </c>
      <c r="B9" s="2" t="s">
        <v>69</v>
      </c>
      <c r="C9" s="24">
        <v>50324897.38</v>
      </c>
      <c r="D9" s="24">
        <v>46572929.61</v>
      </c>
      <c r="E9" s="25">
        <v>43564929.61</v>
      </c>
      <c r="F9" s="25"/>
      <c r="G9" s="25"/>
      <c r="H9" s="25">
        <v>2584000</v>
      </c>
      <c r="I9" s="25">
        <v>424000</v>
      </c>
      <c r="J9" s="25"/>
      <c r="K9" s="25"/>
      <c r="L9" s="25"/>
      <c r="M9" s="25"/>
      <c r="N9" s="25">
        <v>424000</v>
      </c>
      <c r="O9" s="24">
        <v>3751967.77</v>
      </c>
      <c r="P9" s="24">
        <v>3728067.77</v>
      </c>
      <c r="Q9" s="24"/>
      <c r="R9" s="24"/>
      <c r="S9" s="24">
        <v>23900</v>
      </c>
    </row>
    <row customHeight="1" ht="20.25">
      <c r="A10" s="26" t="s">
        <v>35</v>
      </c>
      <c r="B10" s="2"/>
      <c r="C10" s="24">
        <v>50324897.38</v>
      </c>
      <c r="D10" s="24">
        <v>46572929.61</v>
      </c>
      <c r="E10" s="24">
        <v>43564929.61</v>
      </c>
      <c r="F10" s="24"/>
      <c r="G10" s="24"/>
      <c r="H10" s="24">
        <v>2584000</v>
      </c>
      <c r="I10" s="24">
        <v>424000</v>
      </c>
      <c r="J10" s="24"/>
      <c r="K10" s="24"/>
      <c r="L10" s="24"/>
      <c r="M10" s="24"/>
      <c r="N10" s="24">
        <v>424000</v>
      </c>
      <c r="O10" s="24">
        <v>3751967.77</v>
      </c>
      <c r="P10" s="24">
        <v>3728067.77</v>
      </c>
      <c r="Q10" s="24"/>
      <c r="R10" s="24"/>
      <c r="S10" s="24">
        <v>23900</v>
      </c>
    </row>
  </sheetData>
  <mergeCells count="20">
    <mergeCell ref="A3:S3"/>
    <mergeCell ref="A2:S2"/>
    <mergeCell ref="C5:C7"/>
    <mergeCell ref="B5:B7"/>
    <mergeCell ref="A5:A7"/>
    <mergeCell ref="D6:D7"/>
    <mergeCell ref="G6:G7"/>
    <mergeCell ref="H6:H7"/>
    <mergeCell ref="E6:E7"/>
    <mergeCell ref="F6:F7"/>
    <mergeCell ref="I6:N6"/>
    <mergeCell ref="D5:N5"/>
    <mergeCell ref="O5:S5"/>
    <mergeCell ref="O6:O7"/>
    <mergeCell ref="P6:P7"/>
    <mergeCell ref="Q6:Q7"/>
    <mergeCell ref="R6:R7"/>
    <mergeCell ref="S6:S7"/>
    <mergeCell ref="A4:R4"/>
    <mergeCell ref="A10:B10"/>
  </mergeCells>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6A435-7D09-E00B-57E8-33747A4C0DF6}" mc:Ignorable="x14ac xr xr2 xr3">
  <sheetPr>
    <outlinePr summaryRight="0"/>
  </sheetPr>
  <dimension ref="A1:O28"/>
  <sheetViews>
    <sheetView topLeftCell="B1" showZeros="0" workbookViewId="0" tabSelected="1">
      <pane ySplit="1" topLeftCell="A2" activePane="bottomLeft" state="frozen"/>
      <selection pane="bottomLeft" activeCell="A1" sqref="A1"/>
    </sheetView>
  </sheetViews>
  <sheetFormatPr defaultColWidth="8.8515625" customHeight="1" defaultRowHeight="15"/>
  <cols>
    <col min="1" max="1" width="17.84375" customWidth="1"/>
    <col min="2" max="2" width="53.1328125" customWidth="1"/>
    <col min="3" max="15" width="15.1328125" customWidth="1"/>
  </cols>
  <sheetData>
    <row customHeight="1" ht="15">
      <c r="A1" s="19"/>
      <c r="B1" s="19"/>
      <c r="C1" s="19"/>
      <c r="D1" s="19"/>
      <c r="E1" s="19"/>
      <c r="F1" s="19"/>
      <c r="G1" s="19"/>
      <c r="H1" s="19"/>
      <c r="I1" s="19"/>
      <c r="J1" s="19"/>
      <c r="K1" s="19"/>
      <c r="L1" s="19"/>
      <c r="M1" s="19"/>
      <c r="N1" s="19"/>
      <c r="O1" s="19"/>
    </row>
    <row customHeight="1" ht="15">
      <c r="A2" s="20" t="s">
        <v>70</v>
      </c>
      <c r="B2" s="20"/>
      <c r="C2" s="20"/>
      <c r="D2" s="20"/>
      <c r="E2" s="20"/>
      <c r="F2" s="20"/>
      <c r="G2" s="20"/>
      <c r="H2" s="20"/>
      <c r="I2" s="20"/>
      <c r="J2" s="20"/>
      <c r="K2" s="20"/>
      <c r="L2" s="20"/>
      <c r="M2" s="20"/>
      <c r="N2" s="20"/>
      <c r="O2" s="20"/>
    </row>
    <row customHeight="1" ht="28.5">
      <c r="A3" s="21" t="s">
        <v>71</v>
      </c>
      <c r="B3" s="21"/>
      <c r="C3" s="21"/>
      <c r="D3" s="21"/>
      <c r="E3" s="21"/>
      <c r="F3" s="21"/>
      <c r="G3" s="21"/>
      <c r="H3" s="21"/>
      <c r="I3" s="21"/>
      <c r="J3" s="21"/>
      <c r="K3" s="21"/>
      <c r="L3" s="21"/>
      <c r="M3" s="21"/>
      <c r="N3" s="21"/>
      <c r="O3" s="21"/>
    </row>
    <row customHeight="1" ht="20.25">
      <c r="A4" s="2" t="str">
        <f>"单位名称："&amp;"玉溪市民族中学"</f>
        <v>单位名称：玉溪市民族中学</v>
      </c>
      <c r="B4" s="2"/>
      <c r="C4" s="2"/>
      <c r="D4" s="2"/>
      <c r="E4" s="2"/>
      <c r="F4" s="2"/>
      <c r="G4" s="2"/>
      <c r="H4" s="2"/>
      <c r="I4" s="2"/>
      <c r="J4" s="22"/>
      <c r="K4" s="22"/>
      <c r="L4" s="22"/>
      <c r="M4" s="22"/>
      <c r="N4" s="22"/>
      <c r="O4" s="22" t="s">
        <v>3</v>
      </c>
    </row>
    <row customHeight="1" ht="27">
      <c r="A5" s="13" t="s">
        <v>72</v>
      </c>
      <c r="B5" s="13" t="s">
        <v>73</v>
      </c>
      <c r="C5" s="13" t="s">
        <v>35</v>
      </c>
      <c r="D5" s="13" t="s">
        <v>38</v>
      </c>
      <c r="E5" s="13"/>
      <c r="F5" s="13"/>
      <c r="G5" s="13" t="s">
        <v>39</v>
      </c>
      <c r="H5" s="13" t="s">
        <v>40</v>
      </c>
      <c r="I5" s="13" t="s">
        <v>74</v>
      </c>
      <c r="J5" s="13" t="s">
        <v>75</v>
      </c>
      <c r="K5" s="13"/>
      <c r="L5" s="13"/>
      <c r="M5" s="13"/>
      <c r="N5" s="13"/>
      <c r="O5" s="13"/>
    </row>
    <row customHeight="1" ht="27">
      <c r="A6" s="13"/>
      <c r="B6" s="13"/>
      <c r="C6" s="13"/>
      <c r="D6" s="13" t="s">
        <v>37</v>
      </c>
      <c r="E6" s="13" t="s">
        <v>76</v>
      </c>
      <c r="F6" s="13" t="s">
        <v>77</v>
      </c>
      <c r="G6" s="13"/>
      <c r="H6" s="13"/>
      <c r="I6" s="13"/>
      <c r="J6" s="13" t="s">
        <v>37</v>
      </c>
      <c r="K6" s="13" t="s">
        <v>78</v>
      </c>
      <c r="L6" s="13" t="s">
        <v>79</v>
      </c>
      <c r="M6" s="13" t="s">
        <v>80</v>
      </c>
      <c r="N6" s="13" t="s">
        <v>81</v>
      </c>
      <c r="O6" s="13" t="s">
        <v>82</v>
      </c>
    </row>
    <row customHeight="1" ht="20.25">
      <c r="A7" s="23" t="s">
        <v>49</v>
      </c>
      <c r="B7" s="23" t="s">
        <v>50</v>
      </c>
      <c r="C7" s="23" t="s">
        <v>51</v>
      </c>
      <c r="D7" s="23" t="s">
        <v>52</v>
      </c>
      <c r="E7" s="23" t="s">
        <v>53</v>
      </c>
      <c r="F7" s="23" t="s">
        <v>54</v>
      </c>
      <c r="G7" s="23" t="s">
        <v>55</v>
      </c>
      <c r="H7" s="23" t="s">
        <v>56</v>
      </c>
      <c r="I7" s="23" t="s">
        <v>57</v>
      </c>
      <c r="J7" s="23" t="s">
        <v>58</v>
      </c>
      <c r="K7" s="23" t="s">
        <v>59</v>
      </c>
      <c r="L7" s="23" t="s">
        <v>60</v>
      </c>
      <c r="M7" s="23" t="s">
        <v>61</v>
      </c>
      <c r="N7" s="23" t="s">
        <v>62</v>
      </c>
      <c r="O7" s="23" t="s">
        <v>63</v>
      </c>
    </row>
    <row customHeight="1" ht="20.25">
      <c r="A8" s="2" t="s">
        <v>83</v>
      </c>
      <c r="B8" s="2" t="str">
        <f>"        "&amp;"教育支出"</f>
        <v>        教育支出</v>
      </c>
      <c r="C8" s="25">
        <v>38215324.5</v>
      </c>
      <c r="D8" s="25">
        <v>35183424.5</v>
      </c>
      <c r="E8" s="25">
        <v>25913636.73</v>
      </c>
      <c r="F8" s="25">
        <v>9269787.77</v>
      </c>
      <c r="G8" s="25"/>
      <c r="H8" s="25"/>
      <c r="I8" s="25">
        <v>2607900</v>
      </c>
      <c r="J8" s="25">
        <v>424000</v>
      </c>
      <c r="K8" s="25"/>
      <c r="L8" s="25"/>
      <c r="M8" s="25"/>
      <c r="N8" s="25"/>
      <c r="O8" s="25">
        <v>424000</v>
      </c>
    </row>
    <row customHeight="1" ht="20.25">
      <c r="A9" s="27" t="s">
        <v>85</v>
      </c>
      <c r="B9" s="27" t="str">
        <f>"        "&amp;"普通教育"</f>
        <v>        普通教育</v>
      </c>
      <c r="C9" s="25">
        <v>38215324.5</v>
      </c>
      <c r="D9" s="25">
        <v>35183424.5</v>
      </c>
      <c r="E9" s="25">
        <v>25913636.73</v>
      </c>
      <c r="F9" s="25">
        <v>9269787.77</v>
      </c>
      <c r="G9" s="25"/>
      <c r="H9" s="25"/>
      <c r="I9" s="25">
        <v>2607900</v>
      </c>
      <c r="J9" s="25">
        <v>424000</v>
      </c>
      <c r="K9" s="25"/>
      <c r="L9" s="25"/>
      <c r="M9" s="25"/>
      <c r="N9" s="25"/>
      <c r="O9" s="25">
        <v>424000</v>
      </c>
    </row>
    <row customHeight="1" ht="20.25">
      <c r="A10" s="28" t="s">
        <v>87</v>
      </c>
      <c r="B10" s="28" t="str">
        <f>"        "&amp;"高中教育"</f>
        <v>        高中教育</v>
      </c>
      <c r="C10" s="25">
        <v>38215324.5</v>
      </c>
      <c r="D10" s="25">
        <v>35183424.5</v>
      </c>
      <c r="E10" s="25">
        <v>25913636.73</v>
      </c>
      <c r="F10" s="25">
        <v>9269787.77</v>
      </c>
      <c r="G10" s="25"/>
      <c r="H10" s="25"/>
      <c r="I10" s="25">
        <v>2607900</v>
      </c>
      <c r="J10" s="25">
        <v>424000</v>
      </c>
      <c r="K10" s="25"/>
      <c r="L10" s="25"/>
      <c r="M10" s="25"/>
      <c r="N10" s="25"/>
      <c r="O10" s="25">
        <v>424000</v>
      </c>
    </row>
    <row customHeight="1" ht="20.25">
      <c r="A11" s="2" t="s">
        <v>89</v>
      </c>
      <c r="B11" s="2" t="str">
        <f>"        "&amp;"社会保障和就业支出"</f>
        <v>        社会保障和就业支出</v>
      </c>
      <c r="C11" s="25">
        <v>6040673.56</v>
      </c>
      <c r="D11" s="25">
        <v>6040673.56</v>
      </c>
      <c r="E11" s="25">
        <v>6010019.56</v>
      </c>
      <c r="F11" s="25">
        <v>30654</v>
      </c>
      <c r="G11" s="25"/>
      <c r="H11" s="25"/>
      <c r="I11" s="25"/>
      <c r="J11" s="25"/>
      <c r="K11" s="25"/>
      <c r="L11" s="25"/>
      <c r="M11" s="25"/>
      <c r="N11" s="25"/>
      <c r="O11" s="25"/>
    </row>
    <row customHeight="1" ht="20.25">
      <c r="A12" s="27" t="s">
        <v>91</v>
      </c>
      <c r="B12" s="27" t="str">
        <f>"        "&amp;"行政事业单位养老支出"</f>
        <v>        行政事业单位养老支出</v>
      </c>
      <c r="C12" s="25">
        <v>6010019.56</v>
      </c>
      <c r="D12" s="25">
        <v>6010019.56</v>
      </c>
      <c r="E12" s="25">
        <v>6010019.56</v>
      </c>
      <c r="F12" s="25"/>
      <c r="G12" s="25"/>
      <c r="H12" s="25"/>
      <c r="I12" s="25"/>
      <c r="J12" s="25"/>
      <c r="K12" s="25"/>
      <c r="L12" s="25"/>
      <c r="M12" s="25"/>
      <c r="N12" s="25"/>
      <c r="O12" s="25"/>
    </row>
    <row customHeight="1" ht="20.25">
      <c r="A13" s="28" t="s">
        <v>93</v>
      </c>
      <c r="B13" s="28" t="str">
        <f>"        "&amp;"事业单位离退休"</f>
        <v>        事业单位离退休</v>
      </c>
      <c r="C13" s="25">
        <v>1687248</v>
      </c>
      <c r="D13" s="25">
        <v>1687248</v>
      </c>
      <c r="E13" s="25">
        <v>1687248</v>
      </c>
      <c r="F13" s="25"/>
      <c r="G13" s="25"/>
      <c r="H13" s="25"/>
      <c r="I13" s="25"/>
      <c r="J13" s="25"/>
      <c r="K13" s="25"/>
      <c r="L13" s="25"/>
      <c r="M13" s="25"/>
      <c r="N13" s="25"/>
      <c r="O13" s="25"/>
    </row>
    <row customHeight="1" ht="20.25">
      <c r="A14" s="28" t="s">
        <v>95</v>
      </c>
      <c r="B14" s="28" t="str">
        <f>"        "&amp;"机关事业单位基本养老保险缴费支出"</f>
        <v>        机关事业单位基本养老保险缴费支出</v>
      </c>
      <c r="C14" s="25">
        <v>2884354.56</v>
      </c>
      <c r="D14" s="25">
        <v>2884354.56</v>
      </c>
      <c r="E14" s="25">
        <v>2884354.56</v>
      </c>
      <c r="F14" s="25"/>
      <c r="G14" s="25"/>
      <c r="H14" s="25"/>
      <c r="I14" s="25"/>
      <c r="J14" s="25"/>
      <c r="K14" s="25"/>
      <c r="L14" s="25"/>
      <c r="M14" s="25"/>
      <c r="N14" s="25"/>
      <c r="O14" s="25"/>
    </row>
    <row customHeight="1" ht="20.25">
      <c r="A15" s="28" t="s">
        <v>97</v>
      </c>
      <c r="B15" s="28" t="str">
        <f>"        "&amp;"机关事业单位职业年金缴费支出"</f>
        <v>        机关事业单位职业年金缴费支出</v>
      </c>
      <c r="C15" s="25">
        <v>1438417</v>
      </c>
      <c r="D15" s="25">
        <v>1438417</v>
      </c>
      <c r="E15" s="25">
        <v>1438417</v>
      </c>
      <c r="F15" s="25"/>
      <c r="G15" s="25"/>
      <c r="H15" s="25"/>
      <c r="I15" s="25"/>
      <c r="J15" s="25"/>
      <c r="K15" s="25"/>
      <c r="L15" s="25"/>
      <c r="M15" s="25"/>
      <c r="N15" s="25"/>
      <c r="O15" s="25"/>
    </row>
    <row customHeight="1" ht="20.25">
      <c r="A16" s="27" t="s">
        <v>99</v>
      </c>
      <c r="B16" s="27" t="str">
        <f>"        "&amp;"抚恤"</f>
        <v>        抚恤</v>
      </c>
      <c r="C16" s="25">
        <v>30654</v>
      </c>
      <c r="D16" s="25">
        <v>30654</v>
      </c>
      <c r="E16" s="25"/>
      <c r="F16" s="25">
        <v>30654</v>
      </c>
      <c r="G16" s="25"/>
      <c r="H16" s="25"/>
      <c r="I16" s="25"/>
      <c r="J16" s="25"/>
      <c r="K16" s="25"/>
      <c r="L16" s="25"/>
      <c r="M16" s="25"/>
      <c r="N16" s="25"/>
      <c r="O16" s="25"/>
    </row>
    <row customHeight="1" ht="20.25">
      <c r="A17" s="28" t="s">
        <v>101</v>
      </c>
      <c r="B17" s="28" t="str">
        <f>"        "&amp;"死亡抚恤"</f>
        <v>        死亡抚恤</v>
      </c>
      <c r="C17" s="25">
        <v>30654</v>
      </c>
      <c r="D17" s="25">
        <v>30654</v>
      </c>
      <c r="E17" s="25"/>
      <c r="F17" s="25">
        <v>30654</v>
      </c>
      <c r="G17" s="25"/>
      <c r="H17" s="25"/>
      <c r="I17" s="25"/>
      <c r="J17" s="25"/>
      <c r="K17" s="25"/>
      <c r="L17" s="25"/>
      <c r="M17" s="25"/>
      <c r="N17" s="25"/>
      <c r="O17" s="25"/>
    </row>
    <row customHeight="1" ht="20.25">
      <c r="A18" s="2" t="s">
        <v>103</v>
      </c>
      <c r="B18" s="2" t="str">
        <f>"        "&amp;"卫生健康支出"</f>
        <v>        卫生健康支出</v>
      </c>
      <c r="C18" s="25">
        <v>2823595.32</v>
      </c>
      <c r="D18" s="25">
        <v>2823595.32</v>
      </c>
      <c r="E18" s="25">
        <v>2823595.32</v>
      </c>
      <c r="F18" s="25"/>
      <c r="G18" s="25"/>
      <c r="H18" s="25"/>
      <c r="I18" s="25"/>
      <c r="J18" s="25"/>
      <c r="K18" s="25"/>
      <c r="L18" s="25"/>
      <c r="M18" s="25"/>
      <c r="N18" s="25"/>
      <c r="O18" s="25"/>
    </row>
    <row customHeight="1" ht="20.25">
      <c r="A19" s="27" t="s">
        <v>105</v>
      </c>
      <c r="B19" s="27" t="str">
        <f>"        "&amp;"行政事业单位医疗"</f>
        <v>        行政事业单位医疗</v>
      </c>
      <c r="C19" s="25">
        <v>2823595.32</v>
      </c>
      <c r="D19" s="25">
        <v>2823595.32</v>
      </c>
      <c r="E19" s="25">
        <v>2823595.32</v>
      </c>
      <c r="F19" s="25"/>
      <c r="G19" s="25"/>
      <c r="H19" s="25"/>
      <c r="I19" s="25"/>
      <c r="J19" s="25"/>
      <c r="K19" s="25"/>
      <c r="L19" s="25"/>
      <c r="M19" s="25"/>
      <c r="N19" s="25"/>
      <c r="O19" s="25"/>
    </row>
    <row customHeight="1" ht="20.25">
      <c r="A20" s="28" t="s">
        <v>107</v>
      </c>
      <c r="B20" s="28" t="str">
        <f>"        "&amp;"行政单位医疗"</f>
        <v>        行政单位医疗</v>
      </c>
      <c r="C20" s="25"/>
      <c r="D20" s="25"/>
      <c r="E20" s="25"/>
      <c r="F20" s="25"/>
      <c r="G20" s="25"/>
      <c r="H20" s="25"/>
      <c r="I20" s="25"/>
      <c r="J20" s="25"/>
      <c r="K20" s="25"/>
      <c r="L20" s="25"/>
      <c r="M20" s="25"/>
      <c r="N20" s="25"/>
      <c r="O20" s="25"/>
    </row>
    <row customHeight="1" ht="20.25">
      <c r="A21" s="28" t="s">
        <v>109</v>
      </c>
      <c r="B21" s="28" t="str">
        <f>"        "&amp;"事业单位医疗"</f>
        <v>        事业单位医疗</v>
      </c>
      <c r="C21" s="25">
        <v>1567258.93</v>
      </c>
      <c r="D21" s="25">
        <v>1567258.93</v>
      </c>
      <c r="E21" s="25">
        <v>1567258.93</v>
      </c>
      <c r="F21" s="25"/>
      <c r="G21" s="25"/>
      <c r="H21" s="25"/>
      <c r="I21" s="25"/>
      <c r="J21" s="25"/>
      <c r="K21" s="25"/>
      <c r="L21" s="25"/>
      <c r="M21" s="25"/>
      <c r="N21" s="25"/>
      <c r="O21" s="25"/>
    </row>
    <row customHeight="1" ht="20.25">
      <c r="A22" s="28" t="s">
        <v>111</v>
      </c>
      <c r="B22" s="28" t="str">
        <f>"        "&amp;"公务员医疗补助"</f>
        <v>        公务员医疗补助</v>
      </c>
      <c r="C22" s="25">
        <v>1102960.8</v>
      </c>
      <c r="D22" s="25">
        <v>1102960.8</v>
      </c>
      <c r="E22" s="25">
        <v>1102960.8</v>
      </c>
      <c r="F22" s="25"/>
      <c r="G22" s="25"/>
      <c r="H22" s="25"/>
      <c r="I22" s="25"/>
      <c r="J22" s="25"/>
      <c r="K22" s="25"/>
      <c r="L22" s="25"/>
      <c r="M22" s="25"/>
      <c r="N22" s="25"/>
      <c r="O22" s="25"/>
    </row>
    <row customHeight="1" ht="20.25">
      <c r="A23" s="28" t="s">
        <v>113</v>
      </c>
      <c r="B23" s="28" t="str">
        <f>"        "&amp;"其他行政事业单位医疗支出"</f>
        <v>        其他行政事业单位医疗支出</v>
      </c>
      <c r="C23" s="25">
        <v>153375.59</v>
      </c>
      <c r="D23" s="25">
        <v>153375.59</v>
      </c>
      <c r="E23" s="25">
        <v>153375.59</v>
      </c>
      <c r="F23" s="25"/>
      <c r="G23" s="25"/>
      <c r="H23" s="25"/>
      <c r="I23" s="25"/>
      <c r="J23" s="25"/>
      <c r="K23" s="25"/>
      <c r="L23" s="25"/>
      <c r="M23" s="25"/>
      <c r="N23" s="25"/>
      <c r="O23" s="25"/>
    </row>
    <row customHeight="1" ht="20.25">
      <c r="A24" s="2" t="s">
        <v>115</v>
      </c>
      <c r="B24" s="2" t="str">
        <f>"        "&amp;"住房保障支出"</f>
        <v>        住房保障支出</v>
      </c>
      <c r="C24" s="25">
        <v>3245304</v>
      </c>
      <c r="D24" s="25">
        <v>3245304</v>
      </c>
      <c r="E24" s="25">
        <v>3245304</v>
      </c>
      <c r="F24" s="25"/>
      <c r="G24" s="25"/>
      <c r="H24" s="25"/>
      <c r="I24" s="25"/>
      <c r="J24" s="25"/>
      <c r="K24" s="25"/>
      <c r="L24" s="25"/>
      <c r="M24" s="25"/>
      <c r="N24" s="25"/>
      <c r="O24" s="25"/>
    </row>
    <row customHeight="1" ht="20.25">
      <c r="A25" s="27" t="s">
        <v>117</v>
      </c>
      <c r="B25" s="27" t="str">
        <f>"        "&amp;"住房改革支出"</f>
        <v>        住房改革支出</v>
      </c>
      <c r="C25" s="25">
        <v>3245304</v>
      </c>
      <c r="D25" s="25">
        <v>3245304</v>
      </c>
      <c r="E25" s="25">
        <v>3245304</v>
      </c>
      <c r="F25" s="25"/>
      <c r="G25" s="25"/>
      <c r="H25" s="25"/>
      <c r="I25" s="25"/>
      <c r="J25" s="25"/>
      <c r="K25" s="25"/>
      <c r="L25" s="25"/>
      <c r="M25" s="25"/>
      <c r="N25" s="25"/>
      <c r="O25" s="25"/>
    </row>
    <row customHeight="1" ht="20.25">
      <c r="A26" s="28" t="s">
        <v>119</v>
      </c>
      <c r="B26" s="28" t="str">
        <f>"        "&amp;"住房公积金"</f>
        <v>        住房公积金</v>
      </c>
      <c r="C26" s="25">
        <v>3067980</v>
      </c>
      <c r="D26" s="25">
        <v>3067980</v>
      </c>
      <c r="E26" s="25">
        <v>3067980</v>
      </c>
      <c r="F26" s="25"/>
      <c r="G26" s="25"/>
      <c r="H26" s="25"/>
      <c r="I26" s="25"/>
      <c r="J26" s="25"/>
      <c r="K26" s="25"/>
      <c r="L26" s="25"/>
      <c r="M26" s="25"/>
      <c r="N26" s="25"/>
      <c r="O26" s="25"/>
    </row>
    <row customHeight="1" ht="20.25">
      <c r="A27" s="28" t="s">
        <v>121</v>
      </c>
      <c r="B27" s="28" t="str">
        <f>"        "&amp;"购房补贴"</f>
        <v>        购房补贴</v>
      </c>
      <c r="C27" s="25">
        <v>177324</v>
      </c>
      <c r="D27" s="25">
        <v>177324</v>
      </c>
      <c r="E27" s="25">
        <v>177324</v>
      </c>
      <c r="F27" s="25"/>
      <c r="G27" s="25"/>
      <c r="H27" s="25"/>
      <c r="I27" s="25"/>
      <c r="J27" s="25"/>
      <c r="K27" s="25"/>
      <c r="L27" s="25"/>
      <c r="M27" s="25"/>
      <c r="N27" s="25"/>
      <c r="O27" s="25"/>
    </row>
    <row customHeight="1" ht="20.25">
      <c r="A28" s="26" t="s">
        <v>35</v>
      </c>
      <c r="B28" s="2"/>
      <c r="C28" s="24">
        <v>50324897.38</v>
      </c>
      <c r="D28" s="24">
        <v>47292997.38</v>
      </c>
      <c r="E28" s="24">
        <v>37992555.61</v>
      </c>
      <c r="F28" s="24">
        <v>9300441.77</v>
      </c>
      <c r="G28" s="24"/>
      <c r="H28" s="24"/>
      <c r="I28" s="24"/>
      <c r="J28" s="24">
        <v>424000</v>
      </c>
      <c r="K28" s="24"/>
      <c r="L28" s="24"/>
      <c r="M28" s="24"/>
      <c r="N28" s="24"/>
      <c r="O28" s="24">
        <v>424000</v>
      </c>
    </row>
  </sheetData>
  <mergeCells count="12">
    <mergeCell ref="A3:O3"/>
    <mergeCell ref="A2:O2"/>
    <mergeCell ref="D5:F5"/>
    <mergeCell ref="C5:C6"/>
    <mergeCell ref="G5:G6"/>
    <mergeCell ref="H5:H6"/>
    <mergeCell ref="I5:I6"/>
    <mergeCell ref="B5:B6"/>
    <mergeCell ref="A5:A6"/>
    <mergeCell ref="A4:N4"/>
    <mergeCell ref="J5:O5"/>
    <mergeCell ref="A28:B28"/>
  </mergeCells>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65BE9-C28E-5BEA-DFF5-338258F0B22C}" mc:Ignorable="x14ac xr xr2 xr3">
  <sheetPr>
    <outlinePr summaryRight="0"/>
  </sheetPr>
  <dimension ref="A1:D16"/>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2" width="28.57421875" customWidth="1"/>
    <col min="3" max="3" width="35.703125" customWidth="1"/>
    <col min="4" max="4" width="28.57421875" customWidth="1"/>
  </cols>
  <sheetData>
    <row customHeight="1" ht="15">
      <c r="A1" s="8"/>
      <c r="B1" s="8"/>
      <c r="C1" s="8"/>
      <c r="D1" s="8"/>
    </row>
    <row customHeight="1" ht="18.75">
      <c r="A2" s="9" t="s">
        <v>123</v>
      </c>
      <c r="B2" s="10"/>
      <c r="C2" s="10"/>
      <c r="D2" s="10"/>
    </row>
    <row customHeight="1" ht="28.5">
      <c r="A3" s="11" t="s">
        <v>124</v>
      </c>
      <c r="B3" s="11"/>
      <c r="C3" s="11"/>
      <c r="D3" s="11"/>
    </row>
    <row customHeight="1" ht="18.75">
      <c r="A4" s="12" t="str">
        <f>"单位名称："&amp;"玉溪市民族中学"</f>
        <v>单位名称：玉溪市民族中学</v>
      </c>
      <c r="B4" s="2"/>
      <c r="C4" s="2"/>
      <c r="D4" s="9" t="s">
        <v>3</v>
      </c>
    </row>
    <row customHeight="1" ht="18.75">
      <c r="A5" s="29" t="s">
        <v>4</v>
      </c>
      <c r="B5" s="29"/>
      <c r="C5" s="29" t="s">
        <v>5</v>
      </c>
      <c r="D5" s="29"/>
    </row>
    <row customHeight="1" ht="18.75">
      <c r="A6" s="29" t="s">
        <v>6</v>
      </c>
      <c r="B6" s="29" t="s">
        <v>7</v>
      </c>
      <c r="C6" s="29" t="s">
        <v>125</v>
      </c>
      <c r="D6" s="29" t="s">
        <v>7</v>
      </c>
    </row>
    <row customHeight="1" ht="18.75">
      <c r="A7" s="17" t="s">
        <v>126</v>
      </c>
      <c r="B7" s="14"/>
      <c r="C7" s="30" t="s">
        <v>127</v>
      </c>
      <c r="D7" s="14"/>
    </row>
    <row customHeight="1" ht="18.75">
      <c r="A8" s="2" t="s">
        <v>128</v>
      </c>
      <c r="B8" s="1">
        <v>43564929.61</v>
      </c>
      <c r="C8" s="15" t="str">
        <f>"（一）"&amp;"教育支出"</f>
        <v>（一）教育支出</v>
      </c>
      <c r="D8" s="1">
        <v>35183424.5</v>
      </c>
    </row>
    <row customHeight="1" ht="18.75">
      <c r="A9" s="2" t="s">
        <v>130</v>
      </c>
      <c r="B9" s="1"/>
      <c r="C9" s="15" t="str">
        <f>"（二）"&amp;"社会保障和就业支出"</f>
        <v>（二）社会保障和就业支出</v>
      </c>
      <c r="D9" s="1">
        <v>6040673.56</v>
      </c>
    </row>
    <row customHeight="1" ht="18.75">
      <c r="A10" s="2" t="s">
        <v>132</v>
      </c>
      <c r="B10" s="1"/>
      <c r="C10" s="15" t="str">
        <f>"（三）"&amp;"卫生健康支出"</f>
        <v>（三）卫生健康支出</v>
      </c>
      <c r="D10" s="1">
        <v>2823595.32</v>
      </c>
    </row>
    <row customHeight="1" ht="18.75">
      <c r="A11" s="2" t="s">
        <v>134</v>
      </c>
      <c r="B11" s="1"/>
      <c r="C11" s="15" t="str">
        <f>"（四）"&amp;"住房保障支出"</f>
        <v>（四）住房保障支出</v>
      </c>
      <c r="D11" s="1">
        <v>3245304</v>
      </c>
    </row>
    <row customHeight="1" ht="18.75">
      <c r="A12" s="18" t="s">
        <v>128</v>
      </c>
      <c r="B12" s="1">
        <v>3728067.77</v>
      </c>
      <c r="C12" s="2"/>
      <c r="D12" s="2"/>
    </row>
    <row customHeight="1" ht="18.75">
      <c r="A13" s="18" t="s">
        <v>130</v>
      </c>
      <c r="B13" s="1"/>
      <c r="C13" s="2"/>
      <c r="D13" s="2"/>
    </row>
    <row customHeight="1" ht="18.75">
      <c r="A14" s="18" t="s">
        <v>132</v>
      </c>
      <c r="B14" s="1"/>
      <c r="C14" s="2"/>
      <c r="D14" s="2"/>
    </row>
    <row customHeight="1" ht="18.75">
      <c r="A15" s="2"/>
      <c r="B15" s="2"/>
      <c r="C15" s="2" t="s">
        <v>136</v>
      </c>
      <c r="D15" s="2"/>
    </row>
    <row customHeight="1" ht="18.75">
      <c r="A16" s="16" t="s">
        <v>29</v>
      </c>
      <c r="B16" s="1">
        <v>47292997.38</v>
      </c>
      <c r="C16" s="16" t="s">
        <v>30</v>
      </c>
      <c r="D16" s="1">
        <v>47292997.38</v>
      </c>
    </row>
  </sheetData>
  <mergeCells count="5">
    <mergeCell ref="A5:B5"/>
    <mergeCell ref="C5:D5"/>
    <mergeCell ref="A3:D3"/>
    <mergeCell ref="A4:C4"/>
    <mergeCell ref="A2:D2"/>
  </mergeCells>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CD922-2F91-7311-7E17-9CF9448BB89A}" mc:Ignorable="x14ac xr xr2 xr3">
  <sheetPr>
    <outlinePr summaryRight="0"/>
  </sheetPr>
  <dimension ref="A1:G27"/>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17.84375" customWidth="1"/>
    <col min="2" max="2" width="53.1328125" customWidth="1"/>
    <col min="3" max="7" width="15.1328125" customWidth="1"/>
  </cols>
  <sheetData>
    <row customHeight="1" ht="15">
      <c r="A1" s="19"/>
      <c r="B1" s="19"/>
      <c r="C1" s="19"/>
      <c r="D1" s="19"/>
      <c r="E1" s="19"/>
      <c r="F1" s="19"/>
      <c r="G1" s="19"/>
    </row>
    <row customHeight="1" ht="15">
      <c r="A2" s="20" t="s">
        <v>137</v>
      </c>
      <c r="B2" s="20"/>
      <c r="C2" s="20"/>
      <c r="D2" s="20"/>
      <c r="E2" s="20"/>
      <c r="F2" s="20"/>
      <c r="G2" s="20"/>
    </row>
    <row customHeight="1" ht="28.5">
      <c r="A3" s="21" t="s">
        <v>138</v>
      </c>
      <c r="B3" s="21"/>
      <c r="C3" s="21"/>
      <c r="D3" s="21"/>
      <c r="E3" s="21"/>
      <c r="F3" s="21"/>
      <c r="G3" s="21"/>
    </row>
    <row customHeight="1" ht="20.25">
      <c r="A4" s="2" t="str">
        <f>"单位名称："&amp;"玉溪市民族中学"</f>
        <v>单位名称：玉溪市民族中学</v>
      </c>
      <c r="B4" s="2"/>
      <c r="C4" s="2"/>
      <c r="D4" s="2"/>
      <c r="E4" s="2"/>
      <c r="F4" s="2"/>
      <c r="G4" s="22" t="s">
        <v>3</v>
      </c>
    </row>
    <row customHeight="1" ht="27">
      <c r="A5" s="13" t="s">
        <v>139</v>
      </c>
      <c r="B5" s="13"/>
      <c r="C5" s="13" t="s">
        <v>35</v>
      </c>
      <c r="D5" s="13" t="s">
        <v>38</v>
      </c>
      <c r="E5" s="13"/>
      <c r="F5" s="13"/>
      <c r="G5" s="13" t="s">
        <v>77</v>
      </c>
    </row>
    <row customHeight="1" ht="27">
      <c r="A6" s="13" t="s">
        <v>72</v>
      </c>
      <c r="B6" s="13" t="s">
        <v>73</v>
      </c>
      <c r="C6" s="13"/>
      <c r="D6" s="13" t="s">
        <v>37</v>
      </c>
      <c r="E6" s="13" t="s">
        <v>140</v>
      </c>
      <c r="F6" s="13" t="s">
        <v>141</v>
      </c>
      <c r="G6" s="13"/>
    </row>
    <row customHeight="1" ht="20.25">
      <c r="A7" s="23" t="s">
        <v>49</v>
      </c>
      <c r="B7" s="23" t="s">
        <v>50</v>
      </c>
      <c r="C7" s="23" t="s">
        <v>51</v>
      </c>
      <c r="D7" s="23" t="s">
        <v>52</v>
      </c>
      <c r="E7" s="23" t="s">
        <v>53</v>
      </c>
      <c r="F7" s="23" t="s">
        <v>54</v>
      </c>
      <c r="G7" s="23">
        <v>7</v>
      </c>
    </row>
    <row customHeight="1" ht="20.25">
      <c r="A8" s="2" t="s">
        <v>83</v>
      </c>
      <c r="B8" s="2" t="str">
        <f>"        "&amp;"教育支出"</f>
        <v>        教育支出</v>
      </c>
      <c r="C8" s="25">
        <v>35183424.5</v>
      </c>
      <c r="D8" s="24">
        <v>25913636.73</v>
      </c>
      <c r="E8" s="25">
        <v>25913636.73</v>
      </c>
      <c r="F8" s="25"/>
      <c r="G8" s="25">
        <v>9269787.77</v>
      </c>
    </row>
    <row customHeight="1" ht="20.25">
      <c r="A9" s="27" t="s">
        <v>85</v>
      </c>
      <c r="B9" s="27" t="str">
        <f>"        "&amp;"普通教育"</f>
        <v>        普通教育</v>
      </c>
      <c r="C9" s="25">
        <v>35183424.5</v>
      </c>
      <c r="D9" s="24">
        <v>25913636.73</v>
      </c>
      <c r="E9" s="25">
        <v>25913636.73</v>
      </c>
      <c r="F9" s="25"/>
      <c r="G9" s="25">
        <v>9269787.77</v>
      </c>
    </row>
    <row customHeight="1" ht="20.25">
      <c r="A10" s="28" t="s">
        <v>87</v>
      </c>
      <c r="B10" s="28" t="str">
        <f>"        "&amp;"高中教育"</f>
        <v>        高中教育</v>
      </c>
      <c r="C10" s="25">
        <v>35183424.5</v>
      </c>
      <c r="D10" s="24">
        <v>25913636.73</v>
      </c>
      <c r="E10" s="25">
        <v>25913636.73</v>
      </c>
      <c r="F10" s="25"/>
      <c r="G10" s="25">
        <v>9269787.77</v>
      </c>
    </row>
    <row customHeight="1" ht="20.25">
      <c r="A11" s="2" t="s">
        <v>89</v>
      </c>
      <c r="B11" s="2" t="str">
        <f>"        "&amp;"社会保障和就业支出"</f>
        <v>        社会保障和就业支出</v>
      </c>
      <c r="C11" s="25">
        <v>6040673.56</v>
      </c>
      <c r="D11" s="24">
        <v>6010019.56</v>
      </c>
      <c r="E11" s="25">
        <v>6010019.56</v>
      </c>
      <c r="F11" s="25"/>
      <c r="G11" s="25">
        <v>30654</v>
      </c>
    </row>
    <row customHeight="1" ht="20.25">
      <c r="A12" s="27" t="s">
        <v>91</v>
      </c>
      <c r="B12" s="27" t="str">
        <f>"        "&amp;"行政事业单位养老支出"</f>
        <v>        行政事业单位养老支出</v>
      </c>
      <c r="C12" s="25">
        <v>6010019.56</v>
      </c>
      <c r="D12" s="24">
        <v>6010019.56</v>
      </c>
      <c r="E12" s="25">
        <v>6010019.56</v>
      </c>
      <c r="F12" s="25"/>
      <c r="G12" s="25"/>
    </row>
    <row customHeight="1" ht="20.25">
      <c r="A13" s="28" t="s">
        <v>93</v>
      </c>
      <c r="B13" s="28" t="str">
        <f>"        "&amp;"事业单位离退休"</f>
        <v>        事业单位离退休</v>
      </c>
      <c r="C13" s="25">
        <v>1687248</v>
      </c>
      <c r="D13" s="24">
        <v>1687248</v>
      </c>
      <c r="E13" s="25">
        <v>1687248</v>
      </c>
      <c r="F13" s="25"/>
      <c r="G13" s="25"/>
    </row>
    <row customHeight="1" ht="20.25">
      <c r="A14" s="28" t="s">
        <v>95</v>
      </c>
      <c r="B14" s="28" t="str">
        <f>"        "&amp;"机关事业单位基本养老保险缴费支出"</f>
        <v>        机关事业单位基本养老保险缴费支出</v>
      </c>
      <c r="C14" s="25">
        <v>2884354.56</v>
      </c>
      <c r="D14" s="24">
        <v>2884354.56</v>
      </c>
      <c r="E14" s="25">
        <v>2884354.56</v>
      </c>
      <c r="F14" s="25"/>
      <c r="G14" s="25"/>
    </row>
    <row customHeight="1" ht="20.25">
      <c r="A15" s="28" t="s">
        <v>97</v>
      </c>
      <c r="B15" s="28" t="str">
        <f>"        "&amp;"机关事业单位职业年金缴费支出"</f>
        <v>        机关事业单位职业年金缴费支出</v>
      </c>
      <c r="C15" s="25">
        <v>1438417</v>
      </c>
      <c r="D15" s="24">
        <v>1438417</v>
      </c>
      <c r="E15" s="25">
        <v>1438417</v>
      </c>
      <c r="F15" s="25"/>
      <c r="G15" s="25"/>
    </row>
    <row customHeight="1" ht="20.25">
      <c r="A16" s="27" t="s">
        <v>99</v>
      </c>
      <c r="B16" s="27" t="str">
        <f>"        "&amp;"抚恤"</f>
        <v>        抚恤</v>
      </c>
      <c r="C16" s="25">
        <v>30654</v>
      </c>
      <c r="D16" s="24"/>
      <c r="E16" s="25"/>
      <c r="F16" s="25"/>
      <c r="G16" s="25">
        <v>30654</v>
      </c>
    </row>
    <row customHeight="1" ht="20.25">
      <c r="A17" s="28" t="s">
        <v>101</v>
      </c>
      <c r="B17" s="28" t="str">
        <f>"        "&amp;"死亡抚恤"</f>
        <v>        死亡抚恤</v>
      </c>
      <c r="C17" s="25">
        <v>30654</v>
      </c>
      <c r="D17" s="24"/>
      <c r="E17" s="25"/>
      <c r="F17" s="25"/>
      <c r="G17" s="25">
        <v>30654</v>
      </c>
    </row>
    <row customHeight="1" ht="20.25">
      <c r="A18" s="2" t="s">
        <v>103</v>
      </c>
      <c r="B18" s="2" t="str">
        <f>"        "&amp;"卫生健康支出"</f>
        <v>        卫生健康支出</v>
      </c>
      <c r="C18" s="25">
        <v>2823595.32</v>
      </c>
      <c r="D18" s="24">
        <v>2823595.32</v>
      </c>
      <c r="E18" s="25">
        <v>2823595.32</v>
      </c>
      <c r="F18" s="25"/>
      <c r="G18" s="25"/>
    </row>
    <row customHeight="1" ht="20.25">
      <c r="A19" s="27" t="s">
        <v>105</v>
      </c>
      <c r="B19" s="27" t="str">
        <f>"        "&amp;"行政事业单位医疗"</f>
        <v>        行政事业单位医疗</v>
      </c>
      <c r="C19" s="25">
        <v>2823595.32</v>
      </c>
      <c r="D19" s="24">
        <v>2823595.32</v>
      </c>
      <c r="E19" s="25">
        <v>2823595.32</v>
      </c>
      <c r="F19" s="25"/>
      <c r="G19" s="25"/>
    </row>
    <row customHeight="1" ht="20.25">
      <c r="A20" s="28" t="s">
        <v>109</v>
      </c>
      <c r="B20" s="28" t="str">
        <f>"        "&amp;"事业单位医疗"</f>
        <v>        事业单位医疗</v>
      </c>
      <c r="C20" s="25">
        <v>1567258.93</v>
      </c>
      <c r="D20" s="24">
        <v>1567258.93</v>
      </c>
      <c r="E20" s="25">
        <v>1567258.93</v>
      </c>
      <c r="F20" s="25"/>
      <c r="G20" s="25"/>
    </row>
    <row customHeight="1" ht="20.25">
      <c r="A21" s="28" t="s">
        <v>111</v>
      </c>
      <c r="B21" s="28" t="str">
        <f>"        "&amp;"公务员医疗补助"</f>
        <v>        公务员医疗补助</v>
      </c>
      <c r="C21" s="25">
        <v>1102960.8</v>
      </c>
      <c r="D21" s="24">
        <v>1102960.8</v>
      </c>
      <c r="E21" s="25">
        <v>1102960.8</v>
      </c>
      <c r="F21" s="25"/>
      <c r="G21" s="25"/>
    </row>
    <row customHeight="1" ht="20.25">
      <c r="A22" s="28" t="s">
        <v>113</v>
      </c>
      <c r="B22" s="28" t="str">
        <f>"        "&amp;"其他行政事业单位医疗支出"</f>
        <v>        其他行政事业单位医疗支出</v>
      </c>
      <c r="C22" s="25">
        <v>153375.59</v>
      </c>
      <c r="D22" s="24">
        <v>153375.59</v>
      </c>
      <c r="E22" s="25">
        <v>153375.59</v>
      </c>
      <c r="F22" s="25"/>
      <c r="G22" s="25"/>
    </row>
    <row customHeight="1" ht="20.25">
      <c r="A23" s="2" t="s">
        <v>115</v>
      </c>
      <c r="B23" s="2" t="str">
        <f>"        "&amp;"住房保障支出"</f>
        <v>        住房保障支出</v>
      </c>
      <c r="C23" s="25">
        <v>3245304</v>
      </c>
      <c r="D23" s="24">
        <v>3245304</v>
      </c>
      <c r="E23" s="25">
        <v>3245304</v>
      </c>
      <c r="F23" s="25"/>
      <c r="G23" s="25"/>
    </row>
    <row customHeight="1" ht="20.25">
      <c r="A24" s="27" t="s">
        <v>117</v>
      </c>
      <c r="B24" s="27" t="str">
        <f>"        "&amp;"住房改革支出"</f>
        <v>        住房改革支出</v>
      </c>
      <c r="C24" s="25">
        <v>3245304</v>
      </c>
      <c r="D24" s="24">
        <v>3245304</v>
      </c>
      <c r="E24" s="25">
        <v>3245304</v>
      </c>
      <c r="F24" s="25"/>
      <c r="G24" s="25"/>
    </row>
    <row customHeight="1" ht="20.25">
      <c r="A25" s="28" t="s">
        <v>119</v>
      </c>
      <c r="B25" s="28" t="str">
        <f>"        "&amp;"住房公积金"</f>
        <v>        住房公积金</v>
      </c>
      <c r="C25" s="25">
        <v>3067980</v>
      </c>
      <c r="D25" s="24">
        <v>3067980</v>
      </c>
      <c r="E25" s="25">
        <v>3067980</v>
      </c>
      <c r="F25" s="25"/>
      <c r="G25" s="25"/>
    </row>
    <row customHeight="1" ht="20.25">
      <c r="A26" s="28" t="s">
        <v>121</v>
      </c>
      <c r="B26" s="28" t="str">
        <f>"        "&amp;"购房补贴"</f>
        <v>        购房补贴</v>
      </c>
      <c r="C26" s="25">
        <v>177324</v>
      </c>
      <c r="D26" s="24">
        <v>177324</v>
      </c>
      <c r="E26" s="25">
        <v>177324</v>
      </c>
      <c r="F26" s="25"/>
      <c r="G26" s="25"/>
    </row>
    <row customHeight="1" ht="20.25">
      <c r="A27" s="26" t="s">
        <v>35</v>
      </c>
      <c r="B27" s="2"/>
      <c r="C27" s="24">
        <v>47292997.38</v>
      </c>
      <c r="D27" s="24">
        <v>37992555.61</v>
      </c>
      <c r="E27" s="24">
        <v>37992555.61</v>
      </c>
      <c r="F27" s="24"/>
      <c r="G27" s="24">
        <v>9300441.77</v>
      </c>
    </row>
  </sheetData>
  <mergeCells count="8">
    <mergeCell ref="A3:G3"/>
    <mergeCell ref="A2:G2"/>
    <mergeCell ref="D5:F5"/>
    <mergeCell ref="C5:C6"/>
    <mergeCell ref="A4:F4"/>
    <mergeCell ref="A27:B27"/>
    <mergeCell ref="G5:G6"/>
    <mergeCell ref="A5:B5"/>
  </mergeCells>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4BC31-99C9-636D-74FD-0F1A54703932}" mc:Ignorable="x14ac xr xr2 xr3">
  <sheetPr>
    <outlinePr summaryRight="0"/>
  </sheetPr>
  <dimension ref="A1:F8"/>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6" width="25.1328125" customWidth="1"/>
  </cols>
  <sheetData>
    <row customHeight="1" ht="15">
      <c r="A1" s="19"/>
      <c r="B1" s="19"/>
      <c r="C1" s="19"/>
      <c r="D1" s="19"/>
      <c r="E1" s="19"/>
      <c r="F1" s="19"/>
    </row>
    <row customHeight="1" ht="15">
      <c r="A2" s="9" t="s">
        <v>142</v>
      </c>
      <c r="B2" s="9"/>
      <c r="C2" s="9"/>
      <c r="D2" s="9"/>
      <c r="E2" s="9"/>
      <c r="F2" s="9"/>
    </row>
    <row customHeight="1" ht="28.5">
      <c r="A3" s="21" t="s">
        <v>143</v>
      </c>
      <c r="B3" s="21"/>
      <c r="C3" s="21"/>
      <c r="D3" s="21"/>
      <c r="E3" s="21"/>
      <c r="F3" s="21"/>
    </row>
    <row customHeight="1" ht="20.25">
      <c r="A4" s="2" t="str">
        <f>"单位名称："&amp;"玉溪市民族中学"</f>
        <v>单位名称：玉溪市民族中学</v>
      </c>
      <c r="B4" s="2"/>
      <c r="C4" s="2"/>
      <c r="D4" s="2"/>
      <c r="E4" s="2"/>
      <c r="F4" s="9" t="s">
        <v>3</v>
      </c>
    </row>
    <row customHeight="1" ht="20.25">
      <c r="A5" s="13" t="s">
        <v>144</v>
      </c>
      <c r="B5" s="13" t="s">
        <v>145</v>
      </c>
      <c r="C5" s="13" t="s">
        <v>146</v>
      </c>
      <c r="D5" s="13"/>
      <c r="E5" s="13"/>
      <c r="F5" s="13"/>
    </row>
    <row customHeight="1" ht="35.25">
      <c r="A6" s="13"/>
      <c r="B6" s="13"/>
      <c r="C6" s="13" t="s">
        <v>37</v>
      </c>
      <c r="D6" s="13" t="s">
        <v>147</v>
      </c>
      <c r="E6" s="13" t="s">
        <v>148</v>
      </c>
      <c r="F6" s="13" t="s">
        <v>149</v>
      </c>
    </row>
    <row customHeight="1" ht="20.25">
      <c r="A7" s="23" t="s">
        <v>49</v>
      </c>
      <c r="B7" s="23">
        <v>2</v>
      </c>
      <c r="C7" s="23">
        <v>3</v>
      </c>
      <c r="D7" s="23">
        <v>4</v>
      </c>
      <c r="E7" s="23">
        <v>5</v>
      </c>
      <c r="F7" s="23">
        <v>6</v>
      </c>
    </row>
    <row customHeight="1" ht="20.25">
      <c r="A8" s="25">
        <v>69300</v>
      </c>
      <c r="B8" s="25"/>
      <c r="C8" s="25">
        <v>39300</v>
      </c>
      <c r="D8" s="25"/>
      <c r="E8" s="24">
        <v>39300</v>
      </c>
      <c r="F8" s="25">
        <v>30000</v>
      </c>
    </row>
  </sheetData>
  <mergeCells count="6">
    <mergeCell ref="A5:A6"/>
    <mergeCell ref="B5:B6"/>
    <mergeCell ref="A2:F2"/>
    <mergeCell ref="A3:F3"/>
    <mergeCell ref="C5:E5"/>
    <mergeCell ref="A4:E4"/>
  </mergeCells>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C9CD-42CE-82C8-338D-A805E4BDB96C}" mc:Ignorable="x14ac xr xr2 xr3">
  <sheetPr>
    <outlinePr summaryRight="0"/>
  </sheetPr>
  <dimension ref="A1:W31"/>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7.2734375" customWidth="1"/>
    <col min="2" max="2" width="20.84375" customWidth="1"/>
    <col min="3" max="3" width="22.703125" customWidth="1"/>
    <col min="4" max="4" width="11.1328125" customWidth="1"/>
    <col min="5" max="5" width="22.703125" customWidth="1"/>
    <col min="6" max="6" width="11.1328125" customWidth="1"/>
    <col min="7" max="7" width="22.703125" customWidth="1"/>
    <col min="8" max="8" width="16.28125" customWidth="1"/>
    <col min="9" max="9" width="16.4140625" customWidth="1"/>
    <col min="10" max="13" width="16.28125" customWidth="1"/>
    <col min="14" max="16" width="16.4140625" customWidth="1"/>
    <col min="17" max="22" width="16.28125" customWidth="1"/>
    <col min="23" max="23" width="16.4140625" customWidth="1"/>
  </cols>
  <sheetData>
    <row customHeight="1" ht="15">
      <c r="A1" s="19"/>
      <c r="B1" s="19"/>
      <c r="C1" s="19"/>
      <c r="D1" s="19"/>
      <c r="E1" s="19"/>
      <c r="F1" s="19"/>
      <c r="G1" s="19"/>
      <c r="H1" s="19"/>
      <c r="I1" s="19"/>
      <c r="J1" s="19"/>
      <c r="K1" s="19"/>
      <c r="L1" s="19"/>
      <c r="M1" s="19"/>
      <c r="N1" s="19"/>
      <c r="O1" s="19"/>
      <c r="P1" s="19"/>
      <c r="Q1" s="19"/>
      <c r="R1" s="19"/>
      <c r="S1" s="19"/>
      <c r="T1" s="19"/>
      <c r="U1" s="19"/>
      <c r="V1" s="19"/>
      <c r="W1" s="19"/>
    </row>
    <row customHeight="1" ht="15">
      <c r="A2" s="9" t="s">
        <v>150</v>
      </c>
      <c r="B2" s="9"/>
      <c r="C2" s="9"/>
      <c r="D2" s="9"/>
      <c r="E2" s="9"/>
      <c r="F2" s="9"/>
      <c r="G2" s="9"/>
      <c r="H2" s="9"/>
      <c r="I2" s="9"/>
      <c r="J2" s="9"/>
      <c r="K2" s="9"/>
      <c r="L2" s="9"/>
      <c r="M2" s="9"/>
      <c r="N2" s="9"/>
      <c r="O2" s="9"/>
      <c r="P2" s="9"/>
      <c r="Q2" s="9"/>
      <c r="R2" s="9"/>
      <c r="S2" s="9"/>
      <c r="T2" s="9"/>
      <c r="U2" s="9"/>
      <c r="V2" s="9"/>
      <c r="W2" s="9"/>
    </row>
    <row customHeight="1" ht="28.5">
      <c r="A3" s="21" t="s">
        <v>151</v>
      </c>
      <c r="B3" s="21"/>
      <c r="C3" s="21" t="s">
        <v>152</v>
      </c>
      <c r="D3" s="21"/>
      <c r="E3" s="21"/>
      <c r="F3" s="21"/>
      <c r="G3" s="21"/>
      <c r="H3" s="21"/>
      <c r="I3" s="21"/>
      <c r="J3" s="21"/>
      <c r="K3" s="21"/>
      <c r="L3" s="21"/>
      <c r="M3" s="21"/>
      <c r="N3" s="21"/>
      <c r="O3" s="21"/>
      <c r="P3" s="21"/>
      <c r="Q3" s="21"/>
      <c r="R3" s="21"/>
      <c r="S3" s="21"/>
      <c r="T3" s="21"/>
      <c r="U3" s="21"/>
      <c r="V3" s="21"/>
      <c r="W3" s="21"/>
    </row>
    <row customHeight="1" ht="19.5">
      <c r="A4" s="2" t="str">
        <f>"单位名称："&amp;"玉溪市民族中学"</f>
        <v>单位名称：玉溪市民族中学</v>
      </c>
      <c r="B4" s="2"/>
      <c r="C4" s="2"/>
      <c r="D4" s="2"/>
      <c r="E4" s="2"/>
      <c r="F4" s="2"/>
      <c r="G4" s="2"/>
      <c r="H4" s="2"/>
      <c r="I4" s="2"/>
      <c r="J4" s="2"/>
      <c r="K4" s="2"/>
      <c r="L4" s="2"/>
      <c r="M4" s="2"/>
      <c r="N4" s="2"/>
      <c r="O4" s="2"/>
      <c r="P4" s="2"/>
      <c r="Q4" s="2"/>
      <c r="R4" s="9"/>
      <c r="S4" s="9"/>
      <c r="T4" s="9"/>
      <c r="U4" s="9"/>
      <c r="V4" s="9"/>
      <c r="W4" s="9" t="s">
        <v>3</v>
      </c>
    </row>
    <row customHeight="1" ht="19.5">
      <c r="A5" s="13" t="s">
        <v>153</v>
      </c>
      <c r="B5" s="13" t="s">
        <v>154</v>
      </c>
      <c r="C5" s="13" t="s">
        <v>155</v>
      </c>
      <c r="D5" s="13" t="s">
        <v>156</v>
      </c>
      <c r="E5" s="13" t="s">
        <v>157</v>
      </c>
      <c r="F5" s="13" t="s">
        <v>158</v>
      </c>
      <c r="G5" s="13" t="s">
        <v>159</v>
      </c>
      <c r="H5" s="13" t="s">
        <v>160</v>
      </c>
      <c r="I5" s="13"/>
      <c r="J5" s="13"/>
      <c r="K5" s="13"/>
      <c r="L5" s="13"/>
      <c r="M5" s="13"/>
      <c r="N5" s="13"/>
      <c r="O5" s="13"/>
      <c r="P5" s="13"/>
      <c r="Q5" s="13"/>
      <c r="R5" s="13"/>
      <c r="S5" s="13"/>
      <c r="T5" s="13"/>
      <c r="U5" s="13"/>
      <c r="V5" s="13"/>
      <c r="W5" s="13"/>
    </row>
    <row customHeight="1" ht="19.5">
      <c r="A6" s="13"/>
      <c r="B6" s="13"/>
      <c r="C6" s="13"/>
      <c r="D6" s="13"/>
      <c r="E6" s="13"/>
      <c r="F6" s="13"/>
      <c r="G6" s="13"/>
      <c r="H6" s="13" t="s">
        <v>35</v>
      </c>
      <c r="I6" s="13" t="s">
        <v>38</v>
      </c>
      <c r="J6" s="13"/>
      <c r="K6" s="13"/>
      <c r="L6" s="13"/>
      <c r="M6" s="13"/>
      <c r="N6" s="13" t="s">
        <v>161</v>
      </c>
      <c r="O6" s="13"/>
      <c r="P6" s="13"/>
      <c r="Q6" s="13" t="s">
        <v>41</v>
      </c>
      <c r="R6" s="13" t="s">
        <v>75</v>
      </c>
      <c r="S6" s="13"/>
      <c r="T6" s="13"/>
      <c r="U6" s="13"/>
      <c r="V6" s="13"/>
      <c r="W6" s="13"/>
    </row>
    <row customHeight="1" ht="41.25">
      <c r="A7" s="13"/>
      <c r="B7" s="13"/>
      <c r="C7" s="13"/>
      <c r="D7" s="13"/>
      <c r="E7" s="13"/>
      <c r="F7" s="13"/>
      <c r="G7" s="13"/>
      <c r="H7" s="13"/>
      <c r="I7" s="13" t="s">
        <v>162</v>
      </c>
      <c r="J7" s="13" t="s">
        <v>163</v>
      </c>
      <c r="K7" s="13" t="s">
        <v>164</v>
      </c>
      <c r="L7" s="13" t="s">
        <v>165</v>
      </c>
      <c r="M7" s="13" t="s">
        <v>166</v>
      </c>
      <c r="N7" s="13" t="s">
        <v>38</v>
      </c>
      <c r="O7" s="13" t="s">
        <v>39</v>
      </c>
      <c r="P7" s="13" t="s">
        <v>40</v>
      </c>
      <c r="Q7" s="13"/>
      <c r="R7" s="13" t="s">
        <v>37</v>
      </c>
      <c r="S7" s="13" t="s">
        <v>44</v>
      </c>
      <c r="T7" s="13" t="s">
        <v>167</v>
      </c>
      <c r="U7" s="13" t="s">
        <v>46</v>
      </c>
      <c r="V7" s="13" t="s">
        <v>47</v>
      </c>
      <c r="W7" s="13" t="s">
        <v>48</v>
      </c>
    </row>
    <row customHeight="1" ht="20.25">
      <c r="A8" s="26" t="s">
        <v>49</v>
      </c>
      <c r="B8" s="26" t="s">
        <v>50</v>
      </c>
      <c r="C8" s="26" t="s">
        <v>51</v>
      </c>
      <c r="D8" s="26" t="s">
        <v>52</v>
      </c>
      <c r="E8" s="26" t="s">
        <v>53</v>
      </c>
      <c r="F8" s="26" t="s">
        <v>54</v>
      </c>
      <c r="G8" s="26" t="s">
        <v>55</v>
      </c>
      <c r="H8" s="26" t="s">
        <v>56</v>
      </c>
      <c r="I8" s="26" t="s">
        <v>57</v>
      </c>
      <c r="J8" s="26" t="s">
        <v>58</v>
      </c>
      <c r="K8" s="26" t="s">
        <v>59</v>
      </c>
      <c r="L8" s="26" t="s">
        <v>60</v>
      </c>
      <c r="M8" s="26" t="s">
        <v>61</v>
      </c>
      <c r="N8" s="26" t="s">
        <v>62</v>
      </c>
      <c r="O8" s="26" t="s">
        <v>63</v>
      </c>
      <c r="P8" s="26" t="s">
        <v>64</v>
      </c>
      <c r="Q8" s="26" t="s">
        <v>65</v>
      </c>
      <c r="R8" s="26" t="s">
        <v>66</v>
      </c>
      <c r="S8" s="26" t="s">
        <v>67</v>
      </c>
      <c r="T8" s="26" t="s">
        <v>168</v>
      </c>
      <c r="U8" s="26" t="s">
        <v>169</v>
      </c>
      <c r="V8" s="26" t="s">
        <v>170</v>
      </c>
      <c r="W8" s="26" t="s">
        <v>171</v>
      </c>
    </row>
    <row customHeight="1" ht="20.25">
      <c r="A9" s="0" t="s">
        <v>69</v>
      </c>
      <c r="C9" s="2"/>
      <c r="D9" s="2"/>
      <c r="E9" s="2"/>
      <c r="G9" s="2"/>
      <c r="H9" s="24">
        <v>38045555.61</v>
      </c>
      <c r="I9" s="25">
        <v>37992555.61</v>
      </c>
      <c r="J9" s="25">
        <v>18318971.4</v>
      </c>
      <c r="K9" s="25"/>
      <c r="L9" s="25">
        <v>19673584.21</v>
      </c>
      <c r="M9" s="25"/>
      <c r="N9" s="25"/>
      <c r="O9" s="25"/>
      <c r="P9" s="25"/>
      <c r="Q9" s="25">
        <v>48000</v>
      </c>
      <c r="R9" s="25">
        <v>5000</v>
      </c>
      <c r="S9" s="25"/>
      <c r="T9" s="25"/>
      <c r="U9" s="25"/>
      <c r="V9" s="25"/>
      <c r="W9" s="25">
        <v>5000</v>
      </c>
    </row>
    <row customHeight="1" ht="20.25">
      <c r="A10" s="0" t="str">
        <f t="shared" si="0" ref="A10:A30">"       "&amp;"玉溪市民族中学"</f>
        <v>       玉溪市民族中学</v>
      </c>
      <c r="B10" s="2" t="s">
        <v>173</v>
      </c>
      <c r="C10" s="2" t="s">
        <v>174</v>
      </c>
      <c r="D10" s="2" t="s">
        <v>87</v>
      </c>
      <c r="E10" s="2" t="s">
        <v>175</v>
      </c>
      <c r="F10" s="2" t="s">
        <v>176</v>
      </c>
      <c r="G10" s="2" t="s">
        <v>177</v>
      </c>
      <c r="H10" s="24">
        <v>9548952</v>
      </c>
      <c r="I10" s="25">
        <v>9548952</v>
      </c>
      <c r="J10" s="25">
        <v>4177666.5</v>
      </c>
      <c r="K10" s="25"/>
      <c r="L10" s="25">
        <v>5371285.5</v>
      </c>
      <c r="M10" s="25"/>
      <c r="N10" s="25"/>
      <c r="O10" s="25"/>
      <c r="P10" s="25"/>
      <c r="Q10" s="25"/>
      <c r="R10" s="25"/>
      <c r="S10" s="25"/>
      <c r="T10" s="25"/>
      <c r="U10" s="25"/>
      <c r="V10" s="25"/>
      <c r="W10" s="25"/>
    </row>
    <row customHeight="1" ht="20.25">
      <c r="A11" s="2" t="str">
        <f t="shared" si="0"/>
        <v>       玉溪市民族中学</v>
      </c>
      <c r="B11" s="2" t="s">
        <v>173</v>
      </c>
      <c r="C11" s="2" t="s">
        <v>174</v>
      </c>
      <c r="D11" s="2" t="s">
        <v>87</v>
      </c>
      <c r="E11" s="2" t="s">
        <v>175</v>
      </c>
      <c r="F11" s="2" t="s">
        <v>178</v>
      </c>
      <c r="G11" s="2" t="s">
        <v>179</v>
      </c>
      <c r="H11" s="24">
        <v>11064</v>
      </c>
      <c r="I11" s="25">
        <v>11064</v>
      </c>
      <c r="J11" s="25">
        <v>4840.5</v>
      </c>
      <c r="K11" s="2"/>
      <c r="L11" s="25">
        <v>6223.5</v>
      </c>
      <c r="M11" s="2"/>
      <c r="N11" s="25"/>
      <c r="O11" s="25"/>
      <c r="P11" s="2"/>
      <c r="Q11" s="25"/>
      <c r="R11" s="25"/>
      <c r="S11" s="25"/>
      <c r="T11" s="25"/>
      <c r="U11" s="25"/>
      <c r="V11" s="25"/>
      <c r="W11" s="25"/>
    </row>
    <row customHeight="1" ht="20.25">
      <c r="A12" s="2" t="str">
        <f t="shared" si="0"/>
        <v>       玉溪市民族中学</v>
      </c>
      <c r="B12" s="2" t="s">
        <v>173</v>
      </c>
      <c r="C12" s="2" t="s">
        <v>174</v>
      </c>
      <c r="D12" s="2" t="s">
        <v>87</v>
      </c>
      <c r="E12" s="2" t="s">
        <v>175</v>
      </c>
      <c r="F12" s="2" t="s">
        <v>180</v>
      </c>
      <c r="G12" s="2" t="s">
        <v>181</v>
      </c>
      <c r="H12" s="24">
        <v>3004260</v>
      </c>
      <c r="I12" s="25">
        <v>3004260</v>
      </c>
      <c r="J12" s="25">
        <v>1314363.75</v>
      </c>
      <c r="K12" s="2"/>
      <c r="L12" s="25">
        <v>1689896.25</v>
      </c>
      <c r="M12" s="2"/>
      <c r="N12" s="25"/>
      <c r="O12" s="25"/>
      <c r="P12" s="2"/>
      <c r="Q12" s="25"/>
      <c r="R12" s="25"/>
      <c r="S12" s="25"/>
      <c r="T12" s="25"/>
      <c r="U12" s="25"/>
      <c r="V12" s="25"/>
      <c r="W12" s="25"/>
    </row>
    <row customHeight="1" ht="20.25">
      <c r="A13" s="2" t="str">
        <f t="shared" si="0"/>
        <v>       玉溪市民族中学</v>
      </c>
      <c r="B13" s="2" t="s">
        <v>173</v>
      </c>
      <c r="C13" s="2" t="s">
        <v>174</v>
      </c>
      <c r="D13" s="2" t="s">
        <v>121</v>
      </c>
      <c r="E13" s="2" t="s">
        <v>182</v>
      </c>
      <c r="F13" s="2" t="s">
        <v>178</v>
      </c>
      <c r="G13" s="2" t="s">
        <v>179</v>
      </c>
      <c r="H13" s="24">
        <v>177324</v>
      </c>
      <c r="I13" s="25">
        <v>177324</v>
      </c>
      <c r="J13" s="25"/>
      <c r="K13" s="2"/>
      <c r="L13" s="25">
        <v>177324</v>
      </c>
      <c r="M13" s="2"/>
      <c r="N13" s="25"/>
      <c r="O13" s="25"/>
      <c r="P13" s="2"/>
      <c r="Q13" s="25"/>
      <c r="R13" s="25"/>
      <c r="S13" s="25"/>
      <c r="T13" s="25"/>
      <c r="U13" s="25"/>
      <c r="V13" s="25"/>
      <c r="W13" s="25"/>
    </row>
    <row customHeight="1" ht="20.25">
      <c r="A14" s="2" t="str">
        <f t="shared" si="0"/>
        <v>       玉溪市民族中学</v>
      </c>
      <c r="B14" s="2" t="s">
        <v>183</v>
      </c>
      <c r="C14" s="2" t="s">
        <v>184</v>
      </c>
      <c r="D14" s="2" t="s">
        <v>87</v>
      </c>
      <c r="E14" s="2" t="s">
        <v>175</v>
      </c>
      <c r="F14" s="2" t="s">
        <v>185</v>
      </c>
      <c r="G14" s="2" t="s">
        <v>186</v>
      </c>
      <c r="H14" s="24">
        <v>131760.73</v>
      </c>
      <c r="I14" s="25">
        <v>131760.73</v>
      </c>
      <c r="J14" s="25">
        <v>32940.18</v>
      </c>
      <c r="K14" s="2"/>
      <c r="L14" s="25">
        <v>98820.55</v>
      </c>
      <c r="M14" s="2"/>
      <c r="N14" s="25"/>
      <c r="O14" s="25"/>
      <c r="P14" s="2"/>
      <c r="Q14" s="25"/>
      <c r="R14" s="25"/>
      <c r="S14" s="25"/>
      <c r="T14" s="25"/>
      <c r="U14" s="25"/>
      <c r="V14" s="25"/>
      <c r="W14" s="25"/>
    </row>
    <row customHeight="1" ht="20.25">
      <c r="A15" s="2" t="str">
        <f t="shared" si="0"/>
        <v>       玉溪市民族中学</v>
      </c>
      <c r="B15" s="2" t="s">
        <v>183</v>
      </c>
      <c r="C15" s="2" t="s">
        <v>184</v>
      </c>
      <c r="D15" s="2" t="s">
        <v>95</v>
      </c>
      <c r="E15" s="2" t="s">
        <v>187</v>
      </c>
      <c r="F15" s="2" t="s">
        <v>188</v>
      </c>
      <c r="G15" s="2" t="s">
        <v>189</v>
      </c>
      <c r="H15" s="24">
        <v>2884354.56</v>
      </c>
      <c r="I15" s="25">
        <v>2884354.56</v>
      </c>
      <c r="J15" s="25">
        <v>721088.64</v>
      </c>
      <c r="K15" s="2"/>
      <c r="L15" s="25">
        <v>2163265.92</v>
      </c>
      <c r="M15" s="2"/>
      <c r="N15" s="25"/>
      <c r="O15" s="25"/>
      <c r="P15" s="2"/>
      <c r="Q15" s="25"/>
      <c r="R15" s="25"/>
      <c r="S15" s="25"/>
      <c r="T15" s="25"/>
      <c r="U15" s="25"/>
      <c r="V15" s="25"/>
      <c r="W15" s="25"/>
    </row>
    <row customHeight="1" ht="20.25">
      <c r="A16" s="2" t="str">
        <f t="shared" si="0"/>
        <v>       玉溪市民族中学</v>
      </c>
      <c r="B16" s="2" t="s">
        <v>183</v>
      </c>
      <c r="C16" s="2" t="s">
        <v>184</v>
      </c>
      <c r="D16" s="2" t="s">
        <v>109</v>
      </c>
      <c r="E16" s="2" t="s">
        <v>190</v>
      </c>
      <c r="F16" s="2" t="s">
        <v>191</v>
      </c>
      <c r="G16" s="2" t="s">
        <v>192</v>
      </c>
      <c r="H16" s="24">
        <v>1496258.93</v>
      </c>
      <c r="I16" s="25">
        <v>1496258.93</v>
      </c>
      <c r="J16" s="25">
        <v>374064.73</v>
      </c>
      <c r="K16" s="2"/>
      <c r="L16" s="25">
        <v>1122194.2</v>
      </c>
      <c r="M16" s="2"/>
      <c r="N16" s="25"/>
      <c r="O16" s="25"/>
      <c r="P16" s="2"/>
      <c r="Q16" s="25"/>
      <c r="R16" s="25"/>
      <c r="S16" s="25"/>
      <c r="T16" s="25"/>
      <c r="U16" s="25"/>
      <c r="V16" s="25"/>
      <c r="W16" s="25"/>
    </row>
    <row customHeight="1" ht="20.25">
      <c r="A17" s="2" t="str">
        <f t="shared" si="0"/>
        <v>       玉溪市民族中学</v>
      </c>
      <c r="B17" s="2" t="s">
        <v>183</v>
      </c>
      <c r="C17" s="2" t="s">
        <v>184</v>
      </c>
      <c r="D17" s="2" t="s">
        <v>109</v>
      </c>
      <c r="E17" s="2" t="s">
        <v>190</v>
      </c>
      <c r="F17" s="2" t="s">
        <v>193</v>
      </c>
      <c r="G17" s="2" t="s">
        <v>194</v>
      </c>
      <c r="H17" s="24">
        <v>55000</v>
      </c>
      <c r="I17" s="25">
        <v>55000</v>
      </c>
      <c r="J17" s="25">
        <v>13750</v>
      </c>
      <c r="K17" s="2"/>
      <c r="L17" s="25">
        <v>41250</v>
      </c>
      <c r="M17" s="2"/>
      <c r="N17" s="25"/>
      <c r="O17" s="25"/>
      <c r="P17" s="2"/>
      <c r="Q17" s="25"/>
      <c r="R17" s="25"/>
      <c r="S17" s="25"/>
      <c r="T17" s="25"/>
      <c r="U17" s="25"/>
      <c r="V17" s="25"/>
      <c r="W17" s="25"/>
    </row>
    <row customHeight="1" ht="20.25">
      <c r="A18" s="2" t="str">
        <f t="shared" si="0"/>
        <v>       玉溪市民族中学</v>
      </c>
      <c r="B18" s="2" t="s">
        <v>183</v>
      </c>
      <c r="C18" s="2" t="s">
        <v>184</v>
      </c>
      <c r="D18" s="2" t="s">
        <v>111</v>
      </c>
      <c r="E18" s="2" t="s">
        <v>195</v>
      </c>
      <c r="F18" s="2" t="s">
        <v>196</v>
      </c>
      <c r="G18" s="2" t="s">
        <v>197</v>
      </c>
      <c r="H18" s="24">
        <v>1102960.8</v>
      </c>
      <c r="I18" s="25">
        <v>1102960.8</v>
      </c>
      <c r="J18" s="25">
        <v>275740.2</v>
      </c>
      <c r="K18" s="2"/>
      <c r="L18" s="25">
        <v>827220.6</v>
      </c>
      <c r="M18" s="2"/>
      <c r="N18" s="25"/>
      <c r="O18" s="25"/>
      <c r="P18" s="2"/>
      <c r="Q18" s="25"/>
      <c r="R18" s="25"/>
      <c r="S18" s="25"/>
      <c r="T18" s="25"/>
      <c r="U18" s="25"/>
      <c r="V18" s="25"/>
      <c r="W18" s="25"/>
    </row>
    <row customHeight="1" ht="20.25">
      <c r="A19" s="2" t="str">
        <f t="shared" si="0"/>
        <v>       玉溪市民族中学</v>
      </c>
      <c r="B19" s="2" t="s">
        <v>183</v>
      </c>
      <c r="C19" s="2" t="s">
        <v>184</v>
      </c>
      <c r="D19" s="2" t="s">
        <v>113</v>
      </c>
      <c r="E19" s="2" t="s">
        <v>198</v>
      </c>
      <c r="F19" s="2" t="s">
        <v>185</v>
      </c>
      <c r="G19" s="2" t="s">
        <v>186</v>
      </c>
      <c r="H19" s="24">
        <v>153375.59</v>
      </c>
      <c r="I19" s="25">
        <v>153375.59</v>
      </c>
      <c r="J19" s="25">
        <v>97941.9</v>
      </c>
      <c r="K19" s="2"/>
      <c r="L19" s="25">
        <v>55433.69</v>
      </c>
      <c r="M19" s="2"/>
      <c r="N19" s="25"/>
      <c r="O19" s="25"/>
      <c r="P19" s="2"/>
      <c r="Q19" s="25"/>
      <c r="R19" s="25"/>
      <c r="S19" s="25"/>
      <c r="T19" s="25"/>
      <c r="U19" s="25"/>
      <c r="V19" s="25"/>
      <c r="W19" s="25"/>
    </row>
    <row customHeight="1" ht="20.25">
      <c r="A20" s="2" t="str">
        <f t="shared" si="0"/>
        <v>       玉溪市民族中学</v>
      </c>
      <c r="B20" s="2" t="s">
        <v>199</v>
      </c>
      <c r="C20" s="2" t="s">
        <v>200</v>
      </c>
      <c r="D20" s="2" t="s">
        <v>119</v>
      </c>
      <c r="E20" s="2" t="s">
        <v>200</v>
      </c>
      <c r="F20" s="2" t="s">
        <v>201</v>
      </c>
      <c r="G20" s="2" t="s">
        <v>200</v>
      </c>
      <c r="H20" s="24">
        <v>3067980</v>
      </c>
      <c r="I20" s="25">
        <v>3067980</v>
      </c>
      <c r="J20" s="25">
        <v>766995</v>
      </c>
      <c r="K20" s="2"/>
      <c r="L20" s="25">
        <v>2300985</v>
      </c>
      <c r="M20" s="2"/>
      <c r="N20" s="25"/>
      <c r="O20" s="25"/>
      <c r="P20" s="2"/>
      <c r="Q20" s="25"/>
      <c r="R20" s="25"/>
      <c r="S20" s="25"/>
      <c r="T20" s="25"/>
      <c r="U20" s="25"/>
      <c r="V20" s="25"/>
      <c r="W20" s="25"/>
    </row>
    <row customHeight="1" ht="20.25">
      <c r="A21" s="2" t="str">
        <f t="shared" si="0"/>
        <v>       玉溪市民族中学</v>
      </c>
      <c r="B21" s="2" t="s">
        <v>202</v>
      </c>
      <c r="C21" s="2" t="s">
        <v>203</v>
      </c>
      <c r="D21" s="2" t="s">
        <v>93</v>
      </c>
      <c r="E21" s="2" t="s">
        <v>204</v>
      </c>
      <c r="F21" s="2" t="s">
        <v>205</v>
      </c>
      <c r="G21" s="2" t="s">
        <v>206</v>
      </c>
      <c r="H21" s="24">
        <v>163248</v>
      </c>
      <c r="I21" s="25">
        <v>163248</v>
      </c>
      <c r="J21" s="25">
        <v>163248</v>
      </c>
      <c r="K21" s="2"/>
      <c r="L21" s="25"/>
      <c r="M21" s="2"/>
      <c r="N21" s="25"/>
      <c r="O21" s="25"/>
      <c r="P21" s="2"/>
      <c r="Q21" s="25"/>
      <c r="R21" s="25"/>
      <c r="S21" s="25"/>
      <c r="T21" s="25"/>
      <c r="U21" s="25"/>
      <c r="V21" s="25"/>
      <c r="W21" s="25"/>
    </row>
    <row customHeight="1" ht="20.25">
      <c r="A22" s="2" t="str">
        <f t="shared" si="0"/>
        <v>       玉溪市民族中学</v>
      </c>
      <c r="B22" s="2" t="s">
        <v>202</v>
      </c>
      <c r="C22" s="2" t="s">
        <v>203</v>
      </c>
      <c r="D22" s="2" t="s">
        <v>93</v>
      </c>
      <c r="E22" s="2" t="s">
        <v>204</v>
      </c>
      <c r="F22" s="2" t="s">
        <v>207</v>
      </c>
      <c r="G22" s="2" t="s">
        <v>208</v>
      </c>
      <c r="H22" s="24">
        <v>1524000</v>
      </c>
      <c r="I22" s="25">
        <v>1524000</v>
      </c>
      <c r="J22" s="25">
        <v>1524000</v>
      </c>
      <c r="K22" s="2"/>
      <c r="L22" s="25"/>
      <c r="M22" s="2"/>
      <c r="N22" s="25"/>
      <c r="O22" s="25"/>
      <c r="P22" s="2"/>
      <c r="Q22" s="25"/>
      <c r="R22" s="25"/>
      <c r="S22" s="25"/>
      <c r="T22" s="25"/>
      <c r="U22" s="25"/>
      <c r="V22" s="25"/>
      <c r="W22" s="25"/>
    </row>
    <row customHeight="1" ht="20.25">
      <c r="A23" s="2" t="str">
        <f t="shared" si="0"/>
        <v>       玉溪市民族中学</v>
      </c>
      <c r="B23" s="2" t="s">
        <v>209</v>
      </c>
      <c r="C23" s="2" t="s">
        <v>210</v>
      </c>
      <c r="D23" s="2" t="s">
        <v>87</v>
      </c>
      <c r="E23" s="2" t="s">
        <v>175</v>
      </c>
      <c r="F23" s="2" t="s">
        <v>211</v>
      </c>
      <c r="G23" s="2" t="s">
        <v>212</v>
      </c>
      <c r="H23" s="24">
        <v>48000</v>
      </c>
      <c r="I23" s="25"/>
      <c r="J23" s="25"/>
      <c r="K23" s="2"/>
      <c r="L23" s="25"/>
      <c r="M23" s="2"/>
      <c r="N23" s="25"/>
      <c r="O23" s="25"/>
      <c r="P23" s="2"/>
      <c r="Q23" s="25">
        <v>48000</v>
      </c>
      <c r="R23" s="25"/>
      <c r="S23" s="25"/>
      <c r="T23" s="25"/>
      <c r="U23" s="25"/>
      <c r="V23" s="25"/>
      <c r="W23" s="25"/>
    </row>
    <row customHeight="1" ht="20.25">
      <c r="A24" s="2" t="str">
        <f t="shared" si="0"/>
        <v>       玉溪市民族中学</v>
      </c>
      <c r="B24" s="2" t="s">
        <v>213</v>
      </c>
      <c r="C24" s="2" t="s">
        <v>214</v>
      </c>
      <c r="D24" s="2" t="s">
        <v>87</v>
      </c>
      <c r="E24" s="2" t="s">
        <v>175</v>
      </c>
      <c r="F24" s="2" t="s">
        <v>211</v>
      </c>
      <c r="G24" s="2" t="s">
        <v>212</v>
      </c>
      <c r="H24" s="24">
        <v>72000</v>
      </c>
      <c r="I24" s="25">
        <v>72000</v>
      </c>
      <c r="J24" s="25"/>
      <c r="K24" s="2"/>
      <c r="L24" s="25">
        <v>72000</v>
      </c>
      <c r="M24" s="2"/>
      <c r="N24" s="25"/>
      <c r="O24" s="25"/>
      <c r="P24" s="2"/>
      <c r="Q24" s="25"/>
      <c r="R24" s="25"/>
      <c r="S24" s="25"/>
      <c r="T24" s="25"/>
      <c r="U24" s="25"/>
      <c r="V24" s="25"/>
      <c r="W24" s="25"/>
    </row>
    <row customHeight="1" ht="20.25">
      <c r="A25" s="2" t="str">
        <f t="shared" si="0"/>
        <v>       玉溪市民族中学</v>
      </c>
      <c r="B25" s="2" t="s">
        <v>215</v>
      </c>
      <c r="C25" s="2" t="s">
        <v>216</v>
      </c>
      <c r="D25" s="2" t="s">
        <v>97</v>
      </c>
      <c r="E25" s="2" t="s">
        <v>217</v>
      </c>
      <c r="F25" s="2" t="s">
        <v>218</v>
      </c>
      <c r="G25" s="2" t="s">
        <v>219</v>
      </c>
      <c r="H25" s="24">
        <v>1438417</v>
      </c>
      <c r="I25" s="25">
        <v>1438417</v>
      </c>
      <c r="J25" s="25">
        <v>256732</v>
      </c>
      <c r="K25" s="2"/>
      <c r="L25" s="25">
        <v>1181685</v>
      </c>
      <c r="M25" s="2"/>
      <c r="N25" s="25"/>
      <c r="O25" s="25"/>
      <c r="P25" s="2"/>
      <c r="Q25" s="25"/>
      <c r="R25" s="25"/>
      <c r="S25" s="25"/>
      <c r="T25" s="25"/>
      <c r="U25" s="25"/>
      <c r="V25" s="25"/>
      <c r="W25" s="25"/>
    </row>
    <row customHeight="1" ht="20.25">
      <c r="A26" s="2" t="str">
        <f t="shared" si="0"/>
        <v>       玉溪市民族中学</v>
      </c>
      <c r="B26" s="2" t="s">
        <v>220</v>
      </c>
      <c r="C26" s="2" t="s">
        <v>221</v>
      </c>
      <c r="D26" s="2" t="s">
        <v>87</v>
      </c>
      <c r="E26" s="2" t="s">
        <v>175</v>
      </c>
      <c r="F26" s="2" t="s">
        <v>180</v>
      </c>
      <c r="G26" s="2" t="s">
        <v>181</v>
      </c>
      <c r="H26" s="24">
        <v>8595600</v>
      </c>
      <c r="I26" s="25">
        <v>8595600</v>
      </c>
      <c r="J26" s="25">
        <v>8595600</v>
      </c>
      <c r="K26" s="2"/>
      <c r="L26" s="25"/>
      <c r="M26" s="2"/>
      <c r="N26" s="25"/>
      <c r="O26" s="25"/>
      <c r="P26" s="2"/>
      <c r="Q26" s="25"/>
      <c r="R26" s="25"/>
      <c r="S26" s="25"/>
      <c r="T26" s="25"/>
      <c r="U26" s="25"/>
      <c r="V26" s="25"/>
      <c r="W26" s="25"/>
    </row>
    <row customHeight="1" ht="20.25">
      <c r="A27" s="2" t="str">
        <f t="shared" si="0"/>
        <v>       玉溪市民族中学</v>
      </c>
      <c r="B27" s="2" t="s">
        <v>222</v>
      </c>
      <c r="C27" s="2" t="s">
        <v>223</v>
      </c>
      <c r="D27" s="2" t="s">
        <v>87</v>
      </c>
      <c r="E27" s="2" t="s">
        <v>175</v>
      </c>
      <c r="F27" s="2" t="s">
        <v>180</v>
      </c>
      <c r="G27" s="2" t="s">
        <v>181</v>
      </c>
      <c r="H27" s="24">
        <v>4350000</v>
      </c>
      <c r="I27" s="25">
        <v>4350000</v>
      </c>
      <c r="J27" s="25"/>
      <c r="K27" s="2"/>
      <c r="L27" s="25">
        <v>4350000</v>
      </c>
      <c r="M27" s="2"/>
      <c r="N27" s="25"/>
      <c r="O27" s="25"/>
      <c r="P27" s="2"/>
      <c r="Q27" s="25"/>
      <c r="R27" s="25"/>
      <c r="S27" s="25"/>
      <c r="T27" s="25"/>
      <c r="U27" s="25"/>
      <c r="V27" s="25"/>
      <c r="W27" s="25"/>
    </row>
    <row customHeight="1" ht="20.25">
      <c r="A28" s="2" t="str">
        <f t="shared" si="0"/>
        <v>       玉溪市民族中学</v>
      </c>
      <c r="B28" s="2" t="s">
        <v>224</v>
      </c>
      <c r="C28" s="2" t="s">
        <v>225</v>
      </c>
      <c r="D28" s="2" t="s">
        <v>87</v>
      </c>
      <c r="E28" s="2" t="s">
        <v>175</v>
      </c>
      <c r="F28" s="2" t="s">
        <v>185</v>
      </c>
      <c r="G28" s="2" t="s">
        <v>186</v>
      </c>
      <c r="H28" s="24">
        <v>200000</v>
      </c>
      <c r="I28" s="25">
        <v>200000</v>
      </c>
      <c r="J28" s="25"/>
      <c r="K28" s="2"/>
      <c r="L28" s="25">
        <v>200000</v>
      </c>
      <c r="M28" s="2"/>
      <c r="N28" s="25"/>
      <c r="O28" s="25"/>
      <c r="P28" s="2"/>
      <c r="Q28" s="25"/>
      <c r="R28" s="25"/>
      <c r="S28" s="25"/>
      <c r="T28" s="25"/>
      <c r="U28" s="25"/>
      <c r="V28" s="25"/>
      <c r="W28" s="25"/>
    </row>
    <row customHeight="1" ht="20.25">
      <c r="A29" s="2" t="str">
        <f t="shared" si="0"/>
        <v>       玉溪市民族中学</v>
      </c>
      <c r="B29" s="2" t="s">
        <v>226</v>
      </c>
      <c r="C29" s="2" t="s">
        <v>227</v>
      </c>
      <c r="D29" s="2" t="s">
        <v>109</v>
      </c>
      <c r="E29" s="2" t="s">
        <v>190</v>
      </c>
      <c r="F29" s="2" t="s">
        <v>193</v>
      </c>
      <c r="G29" s="2" t="s">
        <v>194</v>
      </c>
      <c r="H29" s="24">
        <v>16000</v>
      </c>
      <c r="I29" s="25">
        <v>16000</v>
      </c>
      <c r="J29" s="25"/>
      <c r="K29" s="2"/>
      <c r="L29" s="25">
        <v>16000</v>
      </c>
      <c r="M29" s="2"/>
      <c r="N29" s="25"/>
      <c r="O29" s="25"/>
      <c r="P29" s="2"/>
      <c r="Q29" s="25"/>
      <c r="R29" s="25"/>
      <c r="S29" s="25"/>
      <c r="T29" s="25"/>
      <c r="U29" s="25"/>
      <c r="V29" s="25"/>
      <c r="W29" s="25"/>
    </row>
    <row customHeight="1" ht="20.25">
      <c r="A30" s="2" t="str">
        <f t="shared" si="0"/>
        <v>       玉溪市民族中学</v>
      </c>
      <c r="B30" s="2" t="s">
        <v>228</v>
      </c>
      <c r="C30" s="2" t="s">
        <v>229</v>
      </c>
      <c r="D30" s="2" t="s">
        <v>87</v>
      </c>
      <c r="E30" s="2" t="s">
        <v>175</v>
      </c>
      <c r="F30" s="2" t="s">
        <v>230</v>
      </c>
      <c r="G30" s="2" t="s">
        <v>231</v>
      </c>
      <c r="H30" s="24">
        <v>5000</v>
      </c>
      <c r="I30" s="25"/>
      <c r="J30" s="25"/>
      <c r="K30" s="2"/>
      <c r="L30" s="25"/>
      <c r="M30" s="2"/>
      <c r="N30" s="25"/>
      <c r="O30" s="25"/>
      <c r="P30" s="2"/>
      <c r="Q30" s="25"/>
      <c r="R30" s="25">
        <v>5000</v>
      </c>
      <c r="S30" s="25"/>
      <c r="T30" s="25"/>
      <c r="U30" s="25"/>
      <c r="V30" s="25"/>
      <c r="W30" s="25">
        <v>5000</v>
      </c>
    </row>
    <row customHeight="1" ht="20.25">
      <c r="A31" s="26" t="s">
        <v>35</v>
      </c>
      <c r="B31" s="26"/>
      <c r="C31" s="26"/>
      <c r="D31" s="26"/>
      <c r="E31" s="26"/>
      <c r="F31" s="26"/>
      <c r="G31" s="26"/>
      <c r="H31" s="25">
        <v>38045555.61</v>
      </c>
      <c r="I31" s="25">
        <v>37992555.61</v>
      </c>
      <c r="J31" s="25">
        <v>18318971.4</v>
      </c>
      <c r="K31" s="25"/>
      <c r="L31" s="25">
        <v>19673584.21</v>
      </c>
      <c r="M31" s="25"/>
      <c r="N31" s="25"/>
      <c r="O31" s="25"/>
      <c r="P31" s="25"/>
      <c r="Q31" s="25">
        <v>48000</v>
      </c>
      <c r="R31" s="25">
        <v>5000</v>
      </c>
      <c r="S31" s="25"/>
      <c r="T31" s="25"/>
      <c r="U31" s="25"/>
      <c r="V31" s="25"/>
      <c r="W31" s="25">
        <v>5000</v>
      </c>
    </row>
  </sheetData>
  <mergeCells count="17">
    <mergeCell ref="A3:W3"/>
    <mergeCell ref="A2:W2"/>
    <mergeCell ref="H6:H7"/>
    <mergeCell ref="N6:P6"/>
    <mergeCell ref="I6:M6"/>
    <mergeCell ref="R6:W6"/>
    <mergeCell ref="H5:W5"/>
    <mergeCell ref="A4:V4"/>
    <mergeCell ref="A5:A7"/>
    <mergeCell ref="B5:B7"/>
    <mergeCell ref="C5:C7"/>
    <mergeCell ref="D5:D7"/>
    <mergeCell ref="E5:E7"/>
    <mergeCell ref="F5:F7"/>
    <mergeCell ref="G5:G7"/>
    <mergeCell ref="A31:G31"/>
    <mergeCell ref="Q6:Q7"/>
  </mergeCells>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2321-7AA8-72DD-57CD-1175D620CD93}" mc:Ignorable="x14ac xr xr2 xr3">
  <sheetPr>
    <outlinePr summaryRight="0"/>
  </sheetPr>
  <dimension ref="A1:W74"/>
  <sheetViews>
    <sheetView topLeftCell="F1" showZeros="0" workbookViewId="0" tabSelected="1">
      <pane ySplit="1" topLeftCell="A2" activePane="bottomLeft" state="frozen"/>
      <selection pane="bottomLeft" activeCell="A1" sqref="A1"/>
    </sheetView>
  </sheetViews>
  <sheetFormatPr defaultColWidth="9.140625" customHeight="1" defaultRowHeight="14.25"/>
  <cols>
    <col min="1" max="1" width="14.57421875" customWidth="1"/>
    <col min="2" max="2" width="21.03125" customWidth="1"/>
    <col min="3" max="3" width="31.3125" customWidth="1"/>
    <col min="4" max="4" width="23.8515625" customWidth="1"/>
    <col min="5" max="5" width="15.6015625" customWidth="1"/>
    <col min="6" max="6" width="19.7421875" customWidth="1"/>
    <col min="7" max="7" width="14.8828125" customWidth="1"/>
    <col min="8" max="8" width="19.7421875" customWidth="1"/>
    <col min="9" max="16" width="14.171875" customWidth="1"/>
    <col min="17" max="17" width="13.6015625" customWidth="1"/>
    <col min="18" max="23" width="15.171875" customWidth="1"/>
  </cols>
  <sheetData>
    <row customHeight="1" ht="14.25">
      <c r="A1" s="31"/>
      <c r="B1" s="31"/>
      <c r="C1" s="31"/>
      <c r="D1" s="31"/>
      <c r="E1" s="31"/>
      <c r="F1" s="31"/>
      <c r="G1" s="31"/>
      <c r="H1" s="31"/>
      <c r="I1" s="31"/>
      <c r="J1" s="31"/>
      <c r="K1" s="31"/>
      <c r="L1" s="31"/>
      <c r="M1" s="31"/>
      <c r="N1" s="31"/>
      <c r="O1" s="31"/>
      <c r="P1" s="31"/>
      <c r="Q1" s="31"/>
      <c r="R1" s="31"/>
      <c r="S1" s="31"/>
      <c r="T1" s="31"/>
      <c r="U1" s="31"/>
      <c r="V1" s="31"/>
      <c r="W1" s="31"/>
    </row>
    <row customHeight="1" ht="13.5">
      <c r="B2" s="32"/>
      <c r="E2" s="33"/>
      <c r="F2" s="33"/>
      <c r="G2" s="33"/>
      <c r="H2" s="33"/>
      <c r="K2" s="32"/>
      <c r="N2" s="32"/>
      <c r="O2" s="32"/>
      <c r="P2" s="32"/>
      <c r="U2" s="34"/>
      <c r="W2" s="35" t="s">
        <v>232</v>
      </c>
    </row>
    <row customHeight="1" ht="27.75">
      <c r="A3" s="36" t="s">
        <v>233</v>
      </c>
      <c r="B3" s="36"/>
      <c r="C3" s="36"/>
      <c r="D3" s="36"/>
      <c r="E3" s="36"/>
      <c r="F3" s="36"/>
      <c r="G3" s="36"/>
      <c r="H3" s="36"/>
      <c r="I3" s="36"/>
      <c r="J3" s="36"/>
      <c r="K3" s="36"/>
      <c r="L3" s="36"/>
      <c r="M3" s="36"/>
      <c r="N3" s="36"/>
      <c r="O3" s="36"/>
      <c r="P3" s="36"/>
      <c r="Q3" s="36"/>
      <c r="R3" s="36"/>
      <c r="S3" s="36"/>
      <c r="T3" s="36"/>
      <c r="U3" s="36"/>
      <c r="V3" s="36"/>
      <c r="W3" s="36"/>
    </row>
    <row customHeight="1" ht="13.5">
      <c r="A4" s="37" t="str">
        <f t="shared" si="0" ref="A4:B4">"单位名称："&amp;"玉溪市民族中学"</f>
        <v>单位名称：玉溪市民族中学</v>
      </c>
      <c r="B4" s="38" t="str">
        <f t="shared" si="0"/>
        <v>单位名称：玉溪市民族中学</v>
      </c>
      <c r="C4" s="39"/>
      <c r="D4" s="39"/>
      <c r="E4" s="39"/>
      <c r="F4" s="39"/>
      <c r="G4" s="39"/>
      <c r="H4" s="39"/>
      <c r="I4" s="39"/>
      <c r="J4" s="40"/>
      <c r="K4" s="40"/>
      <c r="L4" s="40"/>
      <c r="M4" s="40"/>
      <c r="N4" s="40"/>
      <c r="O4" s="40"/>
      <c r="P4" s="40"/>
      <c r="Q4" s="40"/>
      <c r="U4" s="34"/>
      <c r="W4" s="41" t="s">
        <v>3</v>
      </c>
    </row>
    <row customHeight="1" ht="21.75">
      <c r="A5" s="42" t="s">
        <v>234</v>
      </c>
      <c r="B5" s="42" t="s">
        <v>154</v>
      </c>
      <c r="C5" s="42" t="s">
        <v>155</v>
      </c>
      <c r="D5" s="42" t="s">
        <v>235</v>
      </c>
      <c r="E5" s="43" t="s">
        <v>156</v>
      </c>
      <c r="F5" s="43" t="s">
        <v>157</v>
      </c>
      <c r="G5" s="43" t="s">
        <v>158</v>
      </c>
      <c r="H5" s="43" t="s">
        <v>159</v>
      </c>
      <c r="I5" s="44" t="s">
        <v>35</v>
      </c>
      <c r="J5" s="44" t="s">
        <v>236</v>
      </c>
      <c r="K5" s="44"/>
      <c r="L5" s="44"/>
      <c r="M5" s="44"/>
      <c r="N5" s="44" t="s">
        <v>161</v>
      </c>
      <c r="O5" s="44"/>
      <c r="P5" s="44"/>
      <c r="Q5" s="43" t="s">
        <v>41</v>
      </c>
      <c r="R5" s="45" t="s">
        <v>237</v>
      </c>
      <c r="S5" s="46"/>
      <c r="T5" s="46"/>
      <c r="U5" s="46"/>
      <c r="V5" s="46"/>
      <c r="W5" s="47"/>
    </row>
    <row customHeight="1" ht="21.75">
      <c r="A6" s="48"/>
      <c r="B6" s="48"/>
      <c r="C6" s="48"/>
      <c r="D6" s="48"/>
      <c r="E6" s="49"/>
      <c r="F6" s="49"/>
      <c r="G6" s="49"/>
      <c r="H6" s="49"/>
      <c r="I6" s="44"/>
      <c r="J6" s="50" t="s">
        <v>38</v>
      </c>
      <c r="K6" s="50"/>
      <c r="L6" s="50" t="s">
        <v>39</v>
      </c>
      <c r="M6" s="50" t="s">
        <v>40</v>
      </c>
      <c r="N6" s="43" t="s">
        <v>38</v>
      </c>
      <c r="O6" s="43" t="s">
        <v>39</v>
      </c>
      <c r="P6" s="43" t="s">
        <v>40</v>
      </c>
      <c r="Q6" s="49"/>
      <c r="R6" s="43" t="s">
        <v>37</v>
      </c>
      <c r="S6" s="43" t="s">
        <v>44</v>
      </c>
      <c r="T6" s="43" t="s">
        <v>167</v>
      </c>
      <c r="U6" s="43" t="s">
        <v>46</v>
      </c>
      <c r="V6" s="43" t="s">
        <v>47</v>
      </c>
      <c r="W6" s="43" t="s">
        <v>48</v>
      </c>
    </row>
    <row customHeight="1" ht="40.5">
      <c r="A7" s="51"/>
      <c r="B7" s="51"/>
      <c r="C7" s="51"/>
      <c r="D7" s="51"/>
      <c r="E7" s="52"/>
      <c r="F7" s="52"/>
      <c r="G7" s="52"/>
      <c r="H7" s="52"/>
      <c r="I7" s="44"/>
      <c r="J7" s="50" t="s">
        <v>37</v>
      </c>
      <c r="K7" s="50" t="s">
        <v>238</v>
      </c>
      <c r="L7" s="50"/>
      <c r="M7" s="50"/>
      <c r="N7" s="52"/>
      <c r="O7" s="52"/>
      <c r="P7" s="52"/>
      <c r="Q7" s="52"/>
      <c r="R7" s="52"/>
      <c r="S7" s="52"/>
      <c r="T7" s="52"/>
      <c r="U7" s="53"/>
      <c r="V7" s="52"/>
      <c r="W7" s="52"/>
    </row>
    <row customHeight="1" ht="15">
      <c r="A8" s="54">
        <v>1</v>
      </c>
      <c r="B8" s="54">
        <v>2</v>
      </c>
      <c r="C8" s="54">
        <v>3</v>
      </c>
      <c r="D8" s="54">
        <v>4</v>
      </c>
      <c r="E8" s="54">
        <v>5</v>
      </c>
      <c r="F8" s="54">
        <v>6</v>
      </c>
      <c r="G8" s="54">
        <v>7</v>
      </c>
      <c r="H8" s="54">
        <v>8</v>
      </c>
      <c r="I8" s="54">
        <v>9</v>
      </c>
      <c r="J8" s="54">
        <v>10</v>
      </c>
      <c r="K8" s="54">
        <v>11</v>
      </c>
      <c r="L8" s="54">
        <v>12</v>
      </c>
      <c r="M8" s="54">
        <v>13</v>
      </c>
      <c r="N8" s="54">
        <v>14</v>
      </c>
      <c r="O8" s="54">
        <v>15</v>
      </c>
      <c r="P8" s="54">
        <v>16</v>
      </c>
      <c r="Q8" s="54">
        <v>17</v>
      </c>
      <c r="R8" s="54">
        <v>18</v>
      </c>
      <c r="S8" s="54">
        <v>19</v>
      </c>
      <c r="T8" s="54">
        <v>20</v>
      </c>
      <c r="U8" s="54">
        <v>21</v>
      </c>
      <c r="V8" s="54">
        <v>22</v>
      </c>
      <c r="W8" s="54">
        <v>23</v>
      </c>
    </row>
    <row customHeight="1" ht="32.914306640625">
      <c r="A9" s="55"/>
      <c r="B9" s="56"/>
      <c r="C9" s="55" t="s">
        <v>239</v>
      </c>
      <c r="D9" s="55"/>
      <c r="E9" s="55"/>
      <c r="F9" s="55"/>
      <c r="G9" s="55"/>
      <c r="H9" s="55"/>
      <c r="I9" s="57">
        <v>15750</v>
      </c>
      <c r="J9" s="57">
        <v>9000</v>
      </c>
      <c r="K9" s="57">
        <v>9000</v>
      </c>
      <c r="L9" s="57"/>
      <c r="M9" s="57"/>
      <c r="N9" s="57">
        <v>6750</v>
      </c>
      <c r="O9" s="57"/>
      <c r="P9" s="57"/>
      <c r="Q9" s="57"/>
      <c r="R9" s="57"/>
      <c r="S9" s="57"/>
      <c r="T9" s="57"/>
      <c r="U9" s="57"/>
      <c r="V9" s="57"/>
      <c r="W9" s="57"/>
    </row>
    <row customHeight="1" ht="32.914306640625">
      <c r="A10" s="55" t="s">
        <v>240</v>
      </c>
      <c r="B10" s="56" t="s">
        <v>241</v>
      </c>
      <c r="C10" s="55" t="s">
        <v>239</v>
      </c>
      <c r="D10" s="55" t="s">
        <v>69</v>
      </c>
      <c r="E10" s="55" t="s">
        <v>87</v>
      </c>
      <c r="F10" s="55" t="s">
        <v>175</v>
      </c>
      <c r="G10" s="55" t="s">
        <v>242</v>
      </c>
      <c r="H10" s="55" t="s">
        <v>243</v>
      </c>
      <c r="I10" s="57">
        <v>15750</v>
      </c>
      <c r="J10" s="57">
        <v>9000</v>
      </c>
      <c r="K10" s="57">
        <v>9000</v>
      </c>
      <c r="L10" s="57"/>
      <c r="M10" s="57"/>
      <c r="N10" s="57">
        <v>6750</v>
      </c>
      <c r="O10" s="57"/>
      <c r="P10" s="57"/>
      <c r="Q10" s="57"/>
      <c r="R10" s="57"/>
      <c r="S10" s="57"/>
      <c r="T10" s="57"/>
      <c r="U10" s="57"/>
      <c r="V10" s="57"/>
      <c r="W10" s="57"/>
    </row>
    <row customHeight="1" ht="32.914306640625">
      <c r="A11" s="55"/>
      <c r="B11" s="55"/>
      <c r="C11" s="55" t="s">
        <v>244</v>
      </c>
      <c r="D11" s="55"/>
      <c r="E11" s="55"/>
      <c r="F11" s="55"/>
      <c r="G11" s="55"/>
      <c r="H11" s="55"/>
      <c r="I11" s="57">
        <v>8280</v>
      </c>
      <c r="J11" s="57">
        <v>8280</v>
      </c>
      <c r="K11" s="57">
        <v>8280</v>
      </c>
      <c r="L11" s="57"/>
      <c r="M11" s="57"/>
      <c r="N11" s="57"/>
      <c r="O11" s="57"/>
      <c r="P11" s="57"/>
      <c r="Q11" s="57"/>
      <c r="R11" s="57"/>
      <c r="S11" s="57"/>
      <c r="T11" s="57"/>
      <c r="U11" s="57"/>
      <c r="V11" s="57"/>
      <c r="W11" s="57"/>
    </row>
    <row customHeight="1" ht="32.914306640625">
      <c r="A12" s="55" t="s">
        <v>240</v>
      </c>
      <c r="B12" s="56" t="s">
        <v>245</v>
      </c>
      <c r="C12" s="55" t="s">
        <v>244</v>
      </c>
      <c r="D12" s="55" t="s">
        <v>69</v>
      </c>
      <c r="E12" s="55" t="s">
        <v>87</v>
      </c>
      <c r="F12" s="55" t="s">
        <v>175</v>
      </c>
      <c r="G12" s="55" t="s">
        <v>242</v>
      </c>
      <c r="H12" s="55" t="s">
        <v>243</v>
      </c>
      <c r="I12" s="57">
        <v>8280</v>
      </c>
      <c r="J12" s="57">
        <v>8280</v>
      </c>
      <c r="K12" s="57">
        <v>8280</v>
      </c>
      <c r="L12" s="57"/>
      <c r="M12" s="57"/>
      <c r="N12" s="57"/>
      <c r="O12" s="57"/>
      <c r="P12" s="57"/>
      <c r="Q12" s="57"/>
      <c r="R12" s="57"/>
      <c r="S12" s="57"/>
      <c r="T12" s="57"/>
      <c r="U12" s="57"/>
      <c r="V12" s="57"/>
      <c r="W12" s="57"/>
    </row>
    <row customHeight="1" ht="32.914306640625">
      <c r="A13" s="55"/>
      <c r="B13" s="55"/>
      <c r="C13" s="55" t="s">
        <v>246</v>
      </c>
      <c r="D13" s="55"/>
      <c r="E13" s="55"/>
      <c r="F13" s="55"/>
      <c r="G13" s="55"/>
      <c r="H13" s="55"/>
      <c r="I13" s="57">
        <v>1561240</v>
      </c>
      <c r="J13" s="57">
        <v>67500</v>
      </c>
      <c r="K13" s="57">
        <v>67500</v>
      </c>
      <c r="L13" s="57"/>
      <c r="M13" s="57"/>
      <c r="N13" s="57">
        <v>1493740</v>
      </c>
      <c r="O13" s="57"/>
      <c r="P13" s="57"/>
      <c r="Q13" s="57"/>
      <c r="R13" s="57"/>
      <c r="S13" s="57"/>
      <c r="T13" s="57"/>
      <c r="U13" s="57"/>
      <c r="V13" s="57"/>
      <c r="W13" s="57"/>
    </row>
    <row customHeight="1" ht="32.914306640625">
      <c r="A14" s="55" t="s">
        <v>240</v>
      </c>
      <c r="B14" s="56" t="s">
        <v>247</v>
      </c>
      <c r="C14" s="55" t="s">
        <v>246</v>
      </c>
      <c r="D14" s="55" t="s">
        <v>69</v>
      </c>
      <c r="E14" s="55" t="s">
        <v>87</v>
      </c>
      <c r="F14" s="55" t="s">
        <v>175</v>
      </c>
      <c r="G14" s="55" t="s">
        <v>242</v>
      </c>
      <c r="H14" s="55" t="s">
        <v>243</v>
      </c>
      <c r="I14" s="57">
        <v>1561240</v>
      </c>
      <c r="J14" s="57">
        <v>67500</v>
      </c>
      <c r="K14" s="57">
        <v>67500</v>
      </c>
      <c r="L14" s="57"/>
      <c r="M14" s="57"/>
      <c r="N14" s="57">
        <v>1493740</v>
      </c>
      <c r="O14" s="57"/>
      <c r="P14" s="57"/>
      <c r="Q14" s="57"/>
      <c r="R14" s="57"/>
      <c r="S14" s="57"/>
      <c r="T14" s="57"/>
      <c r="U14" s="57"/>
      <c r="V14" s="57"/>
      <c r="W14" s="57"/>
    </row>
    <row customHeight="1" ht="32.914306640625">
      <c r="A15" s="55"/>
      <c r="B15" s="55"/>
      <c r="C15" s="55" t="s">
        <v>248</v>
      </c>
      <c r="D15" s="55"/>
      <c r="E15" s="55"/>
      <c r="F15" s="55"/>
      <c r="G15" s="55"/>
      <c r="H15" s="55"/>
      <c r="I15" s="57">
        <v>2100</v>
      </c>
      <c r="J15" s="57"/>
      <c r="K15" s="57"/>
      <c r="L15" s="57"/>
      <c r="M15" s="57"/>
      <c r="N15" s="57">
        <v>2100</v>
      </c>
      <c r="O15" s="57"/>
      <c r="P15" s="57"/>
      <c r="Q15" s="57"/>
      <c r="R15" s="57"/>
      <c r="S15" s="57"/>
      <c r="T15" s="57"/>
      <c r="U15" s="57"/>
      <c r="V15" s="57"/>
      <c r="W15" s="57"/>
    </row>
    <row customHeight="1" ht="32.914306640625">
      <c r="A16" s="55" t="s">
        <v>240</v>
      </c>
      <c r="B16" s="56" t="s">
        <v>249</v>
      </c>
      <c r="C16" s="55" t="s">
        <v>248</v>
      </c>
      <c r="D16" s="55" t="s">
        <v>69</v>
      </c>
      <c r="E16" s="55" t="s">
        <v>87</v>
      </c>
      <c r="F16" s="55" t="s">
        <v>175</v>
      </c>
      <c r="G16" s="55" t="s">
        <v>242</v>
      </c>
      <c r="H16" s="55" t="s">
        <v>243</v>
      </c>
      <c r="I16" s="57">
        <v>2100</v>
      </c>
      <c r="J16" s="57"/>
      <c r="K16" s="57"/>
      <c r="L16" s="57"/>
      <c r="M16" s="57"/>
      <c r="N16" s="57">
        <v>2100</v>
      </c>
      <c r="O16" s="57"/>
      <c r="P16" s="57"/>
      <c r="Q16" s="57"/>
      <c r="R16" s="57"/>
      <c r="S16" s="57"/>
      <c r="T16" s="57"/>
      <c r="U16" s="57"/>
      <c r="V16" s="57"/>
      <c r="W16" s="57"/>
    </row>
    <row customHeight="1" ht="32.914306640625">
      <c r="A17" s="55"/>
      <c r="B17" s="55"/>
      <c r="C17" s="55" t="s">
        <v>250</v>
      </c>
      <c r="D17" s="55"/>
      <c r="E17" s="55"/>
      <c r="F17" s="55"/>
      <c r="G17" s="55"/>
      <c r="H17" s="55"/>
      <c r="I17" s="57">
        <v>2000000</v>
      </c>
      <c r="J17" s="57">
        <v>2000000</v>
      </c>
      <c r="K17" s="57">
        <v>2000000</v>
      </c>
      <c r="L17" s="57"/>
      <c r="M17" s="57"/>
      <c r="N17" s="57"/>
      <c r="O17" s="57"/>
      <c r="P17" s="57"/>
      <c r="Q17" s="57"/>
      <c r="R17" s="57"/>
      <c r="S17" s="57"/>
      <c r="T17" s="57"/>
      <c r="U17" s="57"/>
      <c r="V17" s="57"/>
      <c r="W17" s="57"/>
    </row>
    <row customHeight="1" ht="32.914306640625">
      <c r="A18" s="55" t="s">
        <v>240</v>
      </c>
      <c r="B18" s="56" t="s">
        <v>251</v>
      </c>
      <c r="C18" s="55" t="s">
        <v>250</v>
      </c>
      <c r="D18" s="55" t="s">
        <v>69</v>
      </c>
      <c r="E18" s="55" t="s">
        <v>87</v>
      </c>
      <c r="F18" s="55" t="s">
        <v>175</v>
      </c>
      <c r="G18" s="55" t="s">
        <v>252</v>
      </c>
      <c r="H18" s="55" t="s">
        <v>253</v>
      </c>
      <c r="I18" s="57">
        <v>2000000</v>
      </c>
      <c r="J18" s="57">
        <v>2000000</v>
      </c>
      <c r="K18" s="57">
        <v>2000000</v>
      </c>
      <c r="L18" s="57"/>
      <c r="M18" s="57"/>
      <c r="N18" s="57"/>
      <c r="O18" s="57"/>
      <c r="P18" s="57"/>
      <c r="Q18" s="57"/>
      <c r="R18" s="57"/>
      <c r="S18" s="57"/>
      <c r="T18" s="57"/>
      <c r="U18" s="57"/>
      <c r="V18" s="57"/>
      <c r="W18" s="57"/>
    </row>
    <row customHeight="1" ht="32.914306640625">
      <c r="A19" s="55"/>
      <c r="B19" s="55"/>
      <c r="C19" s="55" t="s">
        <v>254</v>
      </c>
      <c r="D19" s="55"/>
      <c r="E19" s="55"/>
      <c r="F19" s="55"/>
      <c r="G19" s="55"/>
      <c r="H19" s="55"/>
      <c r="I19" s="57">
        <v>1760800</v>
      </c>
      <c r="J19" s="57"/>
      <c r="K19" s="57"/>
      <c r="L19" s="57"/>
      <c r="M19" s="57"/>
      <c r="N19" s="57"/>
      <c r="O19" s="57"/>
      <c r="P19" s="57"/>
      <c r="Q19" s="57">
        <v>1760800</v>
      </c>
      <c r="R19" s="57"/>
      <c r="S19" s="57"/>
      <c r="T19" s="57"/>
      <c r="U19" s="57"/>
      <c r="V19" s="57"/>
      <c r="W19" s="57"/>
    </row>
    <row customHeight="1" ht="32.914306640625">
      <c r="A20" s="55" t="s">
        <v>255</v>
      </c>
      <c r="B20" s="56" t="s">
        <v>256</v>
      </c>
      <c r="C20" s="55" t="s">
        <v>254</v>
      </c>
      <c r="D20" s="55" t="s">
        <v>69</v>
      </c>
      <c r="E20" s="55" t="s">
        <v>87</v>
      </c>
      <c r="F20" s="55" t="s">
        <v>175</v>
      </c>
      <c r="G20" s="55" t="s">
        <v>257</v>
      </c>
      <c r="H20" s="55" t="s">
        <v>258</v>
      </c>
      <c r="I20" s="57">
        <v>836515</v>
      </c>
      <c r="J20" s="57"/>
      <c r="K20" s="57"/>
      <c r="L20" s="57"/>
      <c r="M20" s="57"/>
      <c r="N20" s="57"/>
      <c r="O20" s="57"/>
      <c r="P20" s="57"/>
      <c r="Q20" s="57">
        <v>836515</v>
      </c>
      <c r="R20" s="57"/>
      <c r="S20" s="57"/>
      <c r="T20" s="57"/>
      <c r="U20" s="57"/>
      <c r="V20" s="57"/>
      <c r="W20" s="57"/>
    </row>
    <row customHeight="1" ht="32.914306640625">
      <c r="A21" s="55" t="s">
        <v>255</v>
      </c>
      <c r="B21" s="56" t="s">
        <v>256</v>
      </c>
      <c r="C21" s="55" t="s">
        <v>254</v>
      </c>
      <c r="D21" s="55" t="s">
        <v>69</v>
      </c>
      <c r="E21" s="55" t="s">
        <v>87</v>
      </c>
      <c r="F21" s="55" t="s">
        <v>175</v>
      </c>
      <c r="G21" s="55" t="s">
        <v>259</v>
      </c>
      <c r="H21" s="55" t="s">
        <v>260</v>
      </c>
      <c r="I21" s="57">
        <v>904285</v>
      </c>
      <c r="J21" s="57"/>
      <c r="K21" s="57"/>
      <c r="L21" s="57"/>
      <c r="M21" s="57"/>
      <c r="N21" s="57"/>
      <c r="O21" s="57"/>
      <c r="P21" s="57"/>
      <c r="Q21" s="57">
        <v>904285</v>
      </c>
      <c r="R21" s="57"/>
      <c r="S21" s="57"/>
      <c r="T21" s="57"/>
      <c r="U21" s="57"/>
      <c r="V21" s="57"/>
      <c r="W21" s="57"/>
    </row>
    <row customHeight="1" ht="32.914306640625">
      <c r="A22" s="55" t="s">
        <v>255</v>
      </c>
      <c r="B22" s="56" t="s">
        <v>256</v>
      </c>
      <c r="C22" s="55" t="s">
        <v>254</v>
      </c>
      <c r="D22" s="55" t="s">
        <v>69</v>
      </c>
      <c r="E22" s="55" t="s">
        <v>87</v>
      </c>
      <c r="F22" s="55" t="s">
        <v>175</v>
      </c>
      <c r="G22" s="55" t="s">
        <v>242</v>
      </c>
      <c r="H22" s="55" t="s">
        <v>243</v>
      </c>
      <c r="I22" s="57">
        <v>20000</v>
      </c>
      <c r="J22" s="57"/>
      <c r="K22" s="57"/>
      <c r="L22" s="57"/>
      <c r="M22" s="57"/>
      <c r="N22" s="57"/>
      <c r="O22" s="57"/>
      <c r="P22" s="57"/>
      <c r="Q22" s="57">
        <v>20000</v>
      </c>
      <c r="R22" s="57"/>
      <c r="S22" s="57"/>
      <c r="T22" s="57"/>
      <c r="U22" s="57"/>
      <c r="V22" s="57"/>
      <c r="W22" s="57"/>
    </row>
    <row customHeight="1" ht="32.914306640625">
      <c r="A23" s="55"/>
      <c r="B23" s="55"/>
      <c r="C23" s="55" t="s">
        <v>261</v>
      </c>
      <c r="D23" s="55"/>
      <c r="E23" s="55"/>
      <c r="F23" s="55"/>
      <c r="G23" s="55"/>
      <c r="H23" s="55"/>
      <c r="I23" s="57">
        <v>170769.6</v>
      </c>
      <c r="J23" s="57"/>
      <c r="K23" s="57"/>
      <c r="L23" s="57"/>
      <c r="M23" s="57"/>
      <c r="N23" s="57">
        <v>170769.6</v>
      </c>
      <c r="O23" s="57"/>
      <c r="P23" s="57"/>
      <c r="Q23" s="57"/>
      <c r="R23" s="57"/>
      <c r="S23" s="57"/>
      <c r="T23" s="57"/>
      <c r="U23" s="57"/>
      <c r="V23" s="57"/>
      <c r="W23" s="57"/>
    </row>
    <row customHeight="1" ht="32.914306640625">
      <c r="A24" s="55" t="s">
        <v>255</v>
      </c>
      <c r="B24" s="56" t="s">
        <v>262</v>
      </c>
      <c r="C24" s="55" t="s">
        <v>261</v>
      </c>
      <c r="D24" s="55" t="s">
        <v>69</v>
      </c>
      <c r="E24" s="55" t="s">
        <v>87</v>
      </c>
      <c r="F24" s="55" t="s">
        <v>175</v>
      </c>
      <c r="G24" s="55" t="s">
        <v>263</v>
      </c>
      <c r="H24" s="55" t="s">
        <v>264</v>
      </c>
      <c r="I24" s="57">
        <v>170769.6</v>
      </c>
      <c r="J24" s="57"/>
      <c r="K24" s="57"/>
      <c r="L24" s="57"/>
      <c r="M24" s="57"/>
      <c r="N24" s="57">
        <v>170769.6</v>
      </c>
      <c r="O24" s="57"/>
      <c r="P24" s="57"/>
      <c r="Q24" s="57"/>
      <c r="R24" s="57"/>
      <c r="S24" s="57"/>
      <c r="T24" s="57"/>
      <c r="U24" s="57"/>
      <c r="V24" s="57"/>
      <c r="W24" s="57"/>
    </row>
    <row customHeight="1" ht="32.914306640625">
      <c r="A25" s="55"/>
      <c r="B25" s="55"/>
      <c r="C25" s="55" t="s">
        <v>265</v>
      </c>
      <c r="D25" s="55"/>
      <c r="E25" s="55"/>
      <c r="F25" s="55"/>
      <c r="G25" s="55"/>
      <c r="H25" s="55"/>
      <c r="I25" s="57">
        <v>159000</v>
      </c>
      <c r="J25" s="57">
        <v>159000</v>
      </c>
      <c r="K25" s="57">
        <v>159000</v>
      </c>
      <c r="L25" s="57"/>
      <c r="M25" s="57"/>
      <c r="N25" s="57"/>
      <c r="O25" s="57"/>
      <c r="P25" s="57"/>
      <c r="Q25" s="57"/>
      <c r="R25" s="57"/>
      <c r="S25" s="57"/>
      <c r="T25" s="57"/>
      <c r="U25" s="57"/>
      <c r="V25" s="57"/>
      <c r="W25" s="57"/>
    </row>
    <row customHeight="1" ht="32.914306640625">
      <c r="A26" s="55" t="s">
        <v>266</v>
      </c>
      <c r="B26" s="56" t="s">
        <v>267</v>
      </c>
      <c r="C26" s="55" t="s">
        <v>265</v>
      </c>
      <c r="D26" s="55" t="s">
        <v>69</v>
      </c>
      <c r="E26" s="55" t="s">
        <v>87</v>
      </c>
      <c r="F26" s="55" t="s">
        <v>175</v>
      </c>
      <c r="G26" s="55" t="s">
        <v>257</v>
      </c>
      <c r="H26" s="55" t="s">
        <v>258</v>
      </c>
      <c r="I26" s="57">
        <v>159000</v>
      </c>
      <c r="J26" s="57">
        <v>159000</v>
      </c>
      <c r="K26" s="57">
        <v>159000</v>
      </c>
      <c r="L26" s="57"/>
      <c r="M26" s="57"/>
      <c r="N26" s="57"/>
      <c r="O26" s="57"/>
      <c r="P26" s="57"/>
      <c r="Q26" s="57"/>
      <c r="R26" s="57"/>
      <c r="S26" s="57"/>
      <c r="T26" s="57"/>
      <c r="U26" s="57"/>
      <c r="V26" s="57"/>
      <c r="W26" s="57"/>
    </row>
    <row customHeight="1" ht="32.914306640625">
      <c r="A27" s="55"/>
      <c r="B27" s="55"/>
      <c r="C27" s="55" t="s">
        <v>268</v>
      </c>
      <c r="D27" s="55"/>
      <c r="E27" s="55"/>
      <c r="F27" s="55"/>
      <c r="G27" s="55"/>
      <c r="H27" s="55"/>
      <c r="I27" s="57">
        <v>200000</v>
      </c>
      <c r="J27" s="57"/>
      <c r="K27" s="57"/>
      <c r="L27" s="57"/>
      <c r="M27" s="57"/>
      <c r="N27" s="57"/>
      <c r="O27" s="57"/>
      <c r="P27" s="57"/>
      <c r="Q27" s="57"/>
      <c r="R27" s="57">
        <v>200000</v>
      </c>
      <c r="S27" s="57"/>
      <c r="T27" s="57"/>
      <c r="U27" s="57"/>
      <c r="V27" s="57"/>
      <c r="W27" s="57">
        <v>200000</v>
      </c>
    </row>
    <row customHeight="1" ht="32.914306640625">
      <c r="A28" s="55" t="s">
        <v>266</v>
      </c>
      <c r="B28" s="56" t="s">
        <v>269</v>
      </c>
      <c r="C28" s="55" t="s">
        <v>268</v>
      </c>
      <c r="D28" s="55" t="s">
        <v>69</v>
      </c>
      <c r="E28" s="55" t="s">
        <v>87</v>
      </c>
      <c r="F28" s="55" t="s">
        <v>175</v>
      </c>
      <c r="G28" s="55" t="s">
        <v>259</v>
      </c>
      <c r="H28" s="55" t="s">
        <v>260</v>
      </c>
      <c r="I28" s="57">
        <v>50000</v>
      </c>
      <c r="J28" s="57"/>
      <c r="K28" s="57"/>
      <c r="L28" s="57"/>
      <c r="M28" s="57"/>
      <c r="N28" s="57"/>
      <c r="O28" s="57"/>
      <c r="P28" s="57"/>
      <c r="Q28" s="57"/>
      <c r="R28" s="57">
        <v>50000</v>
      </c>
      <c r="S28" s="57"/>
      <c r="T28" s="57"/>
      <c r="U28" s="57"/>
      <c r="V28" s="57"/>
      <c r="W28" s="57">
        <v>50000</v>
      </c>
    </row>
    <row customHeight="1" ht="32.914306640625">
      <c r="A29" s="55" t="s">
        <v>266</v>
      </c>
      <c r="B29" s="56" t="s">
        <v>269</v>
      </c>
      <c r="C29" s="55" t="s">
        <v>268</v>
      </c>
      <c r="D29" s="55" t="s">
        <v>69</v>
      </c>
      <c r="E29" s="55" t="s">
        <v>87</v>
      </c>
      <c r="F29" s="55" t="s">
        <v>175</v>
      </c>
      <c r="G29" s="55" t="s">
        <v>242</v>
      </c>
      <c r="H29" s="55" t="s">
        <v>243</v>
      </c>
      <c r="I29" s="57">
        <v>150000</v>
      </c>
      <c r="J29" s="57"/>
      <c r="K29" s="57"/>
      <c r="L29" s="57"/>
      <c r="M29" s="57"/>
      <c r="N29" s="57"/>
      <c r="O29" s="57"/>
      <c r="P29" s="57"/>
      <c r="Q29" s="57"/>
      <c r="R29" s="57">
        <v>150000</v>
      </c>
      <c r="S29" s="57"/>
      <c r="T29" s="57"/>
      <c r="U29" s="57"/>
      <c r="V29" s="57"/>
      <c r="W29" s="57">
        <v>150000</v>
      </c>
    </row>
    <row customHeight="1" ht="32.914306640625">
      <c r="A30" s="55"/>
      <c r="B30" s="55"/>
      <c r="C30" s="55" t="s">
        <v>270</v>
      </c>
      <c r="D30" s="55"/>
      <c r="E30" s="55"/>
      <c r="F30" s="55"/>
      <c r="G30" s="55"/>
      <c r="H30" s="55"/>
      <c r="I30" s="57">
        <v>100000</v>
      </c>
      <c r="J30" s="57">
        <v>100000</v>
      </c>
      <c r="K30" s="57">
        <v>100000</v>
      </c>
      <c r="L30" s="57"/>
      <c r="M30" s="57"/>
      <c r="N30" s="57"/>
      <c r="O30" s="57"/>
      <c r="P30" s="57"/>
      <c r="Q30" s="57"/>
      <c r="R30" s="57"/>
      <c r="S30" s="57"/>
      <c r="T30" s="57"/>
      <c r="U30" s="57"/>
      <c r="V30" s="57"/>
      <c r="W30" s="57"/>
    </row>
    <row customHeight="1" ht="32.914306640625">
      <c r="A31" s="55" t="s">
        <v>266</v>
      </c>
      <c r="B31" s="56" t="s">
        <v>271</v>
      </c>
      <c r="C31" s="55" t="s">
        <v>270</v>
      </c>
      <c r="D31" s="55" t="s">
        <v>69</v>
      </c>
      <c r="E31" s="55" t="s">
        <v>87</v>
      </c>
      <c r="F31" s="55" t="s">
        <v>175</v>
      </c>
      <c r="G31" s="55" t="s">
        <v>263</v>
      </c>
      <c r="H31" s="55" t="s">
        <v>264</v>
      </c>
      <c r="I31" s="57">
        <v>100000</v>
      </c>
      <c r="J31" s="57">
        <v>100000</v>
      </c>
      <c r="K31" s="57">
        <v>100000</v>
      </c>
      <c r="L31" s="57"/>
      <c r="M31" s="57"/>
      <c r="N31" s="57"/>
      <c r="O31" s="57"/>
      <c r="P31" s="57"/>
      <c r="Q31" s="57"/>
      <c r="R31" s="57"/>
      <c r="S31" s="57"/>
      <c r="T31" s="57"/>
      <c r="U31" s="57"/>
      <c r="V31" s="57"/>
      <c r="W31" s="57"/>
    </row>
    <row customHeight="1" ht="32.914306640625">
      <c r="A32" s="55"/>
      <c r="B32" s="55"/>
      <c r="C32" s="55" t="s">
        <v>272</v>
      </c>
      <c r="D32" s="55"/>
      <c r="E32" s="55"/>
      <c r="F32" s="55"/>
      <c r="G32" s="55"/>
      <c r="H32" s="55"/>
      <c r="I32" s="57">
        <v>30654</v>
      </c>
      <c r="J32" s="57">
        <v>30654</v>
      </c>
      <c r="K32" s="57">
        <v>30654</v>
      </c>
      <c r="L32" s="57"/>
      <c r="M32" s="57"/>
      <c r="N32" s="57"/>
      <c r="O32" s="57"/>
      <c r="P32" s="57"/>
      <c r="Q32" s="57"/>
      <c r="R32" s="57"/>
      <c r="S32" s="57"/>
      <c r="T32" s="57"/>
      <c r="U32" s="57"/>
      <c r="V32" s="57"/>
      <c r="W32" s="57"/>
    </row>
    <row customHeight="1" ht="32.914306640625">
      <c r="A33" s="55" t="s">
        <v>240</v>
      </c>
      <c r="B33" s="56" t="s">
        <v>273</v>
      </c>
      <c r="C33" s="55" t="s">
        <v>272</v>
      </c>
      <c r="D33" s="55" t="s">
        <v>69</v>
      </c>
      <c r="E33" s="55" t="s">
        <v>101</v>
      </c>
      <c r="F33" s="55" t="s">
        <v>274</v>
      </c>
      <c r="G33" s="55" t="s">
        <v>207</v>
      </c>
      <c r="H33" s="55" t="s">
        <v>208</v>
      </c>
      <c r="I33" s="57">
        <v>30654</v>
      </c>
      <c r="J33" s="57">
        <v>30654</v>
      </c>
      <c r="K33" s="57">
        <v>30654</v>
      </c>
      <c r="L33" s="57"/>
      <c r="M33" s="57"/>
      <c r="N33" s="57"/>
      <c r="O33" s="57"/>
      <c r="P33" s="57"/>
      <c r="Q33" s="57"/>
      <c r="R33" s="57"/>
      <c r="S33" s="57"/>
      <c r="T33" s="57"/>
      <c r="U33" s="57"/>
      <c r="V33" s="57"/>
      <c r="W33" s="57"/>
    </row>
    <row customHeight="1" ht="32.914306640625">
      <c r="A34" s="55"/>
      <c r="B34" s="55"/>
      <c r="C34" s="55" t="s">
        <v>275</v>
      </c>
      <c r="D34" s="55"/>
      <c r="E34" s="55"/>
      <c r="F34" s="55"/>
      <c r="G34" s="55"/>
      <c r="H34" s="55"/>
      <c r="I34" s="57">
        <v>3296476.5</v>
      </c>
      <c r="J34" s="57">
        <v>3197940</v>
      </c>
      <c r="K34" s="57">
        <v>3197940</v>
      </c>
      <c r="L34" s="57"/>
      <c r="M34" s="57"/>
      <c r="N34" s="57">
        <v>98536.5</v>
      </c>
      <c r="O34" s="57"/>
      <c r="P34" s="57"/>
      <c r="Q34" s="57"/>
      <c r="R34" s="57"/>
      <c r="S34" s="57"/>
      <c r="T34" s="57"/>
      <c r="U34" s="57"/>
      <c r="V34" s="57"/>
      <c r="W34" s="57"/>
    </row>
    <row customHeight="1" ht="32.914306640625">
      <c r="A35" s="55" t="s">
        <v>240</v>
      </c>
      <c r="B35" s="56" t="s">
        <v>276</v>
      </c>
      <c r="C35" s="55" t="s">
        <v>275</v>
      </c>
      <c r="D35" s="55" t="s">
        <v>69</v>
      </c>
      <c r="E35" s="55" t="s">
        <v>87</v>
      </c>
      <c r="F35" s="55" t="s">
        <v>175</v>
      </c>
      <c r="G35" s="55" t="s">
        <v>277</v>
      </c>
      <c r="H35" s="55" t="s">
        <v>278</v>
      </c>
      <c r="I35" s="57">
        <v>771640</v>
      </c>
      <c r="J35" s="57">
        <v>771640</v>
      </c>
      <c r="K35" s="57">
        <v>771640</v>
      </c>
      <c r="L35" s="57"/>
      <c r="M35" s="57"/>
      <c r="N35" s="57"/>
      <c r="O35" s="57"/>
      <c r="P35" s="57"/>
      <c r="Q35" s="57"/>
      <c r="R35" s="57"/>
      <c r="S35" s="57"/>
      <c r="T35" s="57"/>
      <c r="U35" s="57"/>
      <c r="V35" s="57"/>
      <c r="W35" s="57"/>
    </row>
    <row customHeight="1" ht="32.914306640625">
      <c r="A36" s="55" t="s">
        <v>240</v>
      </c>
      <c r="B36" s="56" t="s">
        <v>276</v>
      </c>
      <c r="C36" s="55" t="s">
        <v>275</v>
      </c>
      <c r="D36" s="55" t="s">
        <v>69</v>
      </c>
      <c r="E36" s="55" t="s">
        <v>87</v>
      </c>
      <c r="F36" s="55" t="s">
        <v>175</v>
      </c>
      <c r="G36" s="55" t="s">
        <v>279</v>
      </c>
      <c r="H36" s="55" t="s">
        <v>280</v>
      </c>
      <c r="I36" s="57">
        <v>60000</v>
      </c>
      <c r="J36" s="57">
        <v>60000</v>
      </c>
      <c r="K36" s="57">
        <v>60000</v>
      </c>
      <c r="L36" s="57"/>
      <c r="M36" s="57"/>
      <c r="N36" s="57"/>
      <c r="O36" s="57"/>
      <c r="P36" s="57"/>
      <c r="Q36" s="57"/>
      <c r="R36" s="57"/>
      <c r="S36" s="57"/>
      <c r="T36" s="57"/>
      <c r="U36" s="57"/>
      <c r="V36" s="57"/>
      <c r="W36" s="57"/>
    </row>
    <row customHeight="1" ht="32.914306640625">
      <c r="A37" s="55" t="s">
        <v>240</v>
      </c>
      <c r="B37" s="56" t="s">
        <v>276</v>
      </c>
      <c r="C37" s="55" t="s">
        <v>275</v>
      </c>
      <c r="D37" s="55" t="s">
        <v>69</v>
      </c>
      <c r="E37" s="55" t="s">
        <v>87</v>
      </c>
      <c r="F37" s="55" t="s">
        <v>175</v>
      </c>
      <c r="G37" s="55" t="s">
        <v>281</v>
      </c>
      <c r="H37" s="55" t="s">
        <v>282</v>
      </c>
      <c r="I37" s="57">
        <v>350000</v>
      </c>
      <c r="J37" s="57">
        <v>350000</v>
      </c>
      <c r="K37" s="57">
        <v>350000</v>
      </c>
      <c r="L37" s="57"/>
      <c r="M37" s="57"/>
      <c r="N37" s="57"/>
      <c r="O37" s="57"/>
      <c r="P37" s="57"/>
      <c r="Q37" s="57"/>
      <c r="R37" s="57"/>
      <c r="S37" s="57"/>
      <c r="T37" s="57"/>
      <c r="U37" s="57"/>
      <c r="V37" s="57"/>
      <c r="W37" s="57"/>
    </row>
    <row customHeight="1" ht="32.914306640625">
      <c r="A38" s="55" t="s">
        <v>240</v>
      </c>
      <c r="B38" s="56" t="s">
        <v>276</v>
      </c>
      <c r="C38" s="55" t="s">
        <v>275</v>
      </c>
      <c r="D38" s="55" t="s">
        <v>69</v>
      </c>
      <c r="E38" s="55" t="s">
        <v>87</v>
      </c>
      <c r="F38" s="55" t="s">
        <v>175</v>
      </c>
      <c r="G38" s="55" t="s">
        <v>283</v>
      </c>
      <c r="H38" s="55" t="s">
        <v>284</v>
      </c>
      <c r="I38" s="57">
        <v>450000</v>
      </c>
      <c r="J38" s="57">
        <v>450000</v>
      </c>
      <c r="K38" s="57">
        <v>450000</v>
      </c>
      <c r="L38" s="57"/>
      <c r="M38" s="57"/>
      <c r="N38" s="57"/>
      <c r="O38" s="57"/>
      <c r="P38" s="57"/>
      <c r="Q38" s="57"/>
      <c r="R38" s="57"/>
      <c r="S38" s="57"/>
      <c r="T38" s="57"/>
      <c r="U38" s="57"/>
      <c r="V38" s="57"/>
      <c r="W38" s="57"/>
    </row>
    <row customHeight="1" ht="32.914306640625">
      <c r="A39" s="55" t="s">
        <v>240</v>
      </c>
      <c r="B39" s="56" t="s">
        <v>276</v>
      </c>
      <c r="C39" s="55" t="s">
        <v>275</v>
      </c>
      <c r="D39" s="55" t="s">
        <v>69</v>
      </c>
      <c r="E39" s="55" t="s">
        <v>87</v>
      </c>
      <c r="F39" s="55" t="s">
        <v>175</v>
      </c>
      <c r="G39" s="55" t="s">
        <v>285</v>
      </c>
      <c r="H39" s="55" t="s">
        <v>286</v>
      </c>
      <c r="I39" s="57">
        <v>10000</v>
      </c>
      <c r="J39" s="57">
        <v>10000</v>
      </c>
      <c r="K39" s="57">
        <v>10000</v>
      </c>
      <c r="L39" s="57"/>
      <c r="M39" s="57"/>
      <c r="N39" s="57"/>
      <c r="O39" s="57"/>
      <c r="P39" s="57"/>
      <c r="Q39" s="57"/>
      <c r="R39" s="57"/>
      <c r="S39" s="57"/>
      <c r="T39" s="57"/>
      <c r="U39" s="57"/>
      <c r="V39" s="57"/>
      <c r="W39" s="57"/>
    </row>
    <row customHeight="1" ht="32.914306640625">
      <c r="A40" s="55" t="s">
        <v>240</v>
      </c>
      <c r="B40" s="56" t="s">
        <v>276</v>
      </c>
      <c r="C40" s="55" t="s">
        <v>275</v>
      </c>
      <c r="D40" s="55" t="s">
        <v>69</v>
      </c>
      <c r="E40" s="55" t="s">
        <v>87</v>
      </c>
      <c r="F40" s="55" t="s">
        <v>175</v>
      </c>
      <c r="G40" s="55" t="s">
        <v>287</v>
      </c>
      <c r="H40" s="55" t="s">
        <v>288</v>
      </c>
      <c r="I40" s="57">
        <v>100000</v>
      </c>
      <c r="J40" s="57">
        <v>100000</v>
      </c>
      <c r="K40" s="57">
        <v>100000</v>
      </c>
      <c r="L40" s="57"/>
      <c r="M40" s="57"/>
      <c r="N40" s="57"/>
      <c r="O40" s="57"/>
      <c r="P40" s="57"/>
      <c r="Q40" s="57"/>
      <c r="R40" s="57"/>
      <c r="S40" s="57"/>
      <c r="T40" s="57"/>
      <c r="U40" s="57"/>
      <c r="V40" s="57"/>
      <c r="W40" s="57"/>
    </row>
    <row customHeight="1" ht="32.914306640625">
      <c r="A41" s="55" t="s">
        <v>240</v>
      </c>
      <c r="B41" s="56" t="s">
        <v>276</v>
      </c>
      <c r="C41" s="55" t="s">
        <v>275</v>
      </c>
      <c r="D41" s="55" t="s">
        <v>69</v>
      </c>
      <c r="E41" s="55" t="s">
        <v>87</v>
      </c>
      <c r="F41" s="55" t="s">
        <v>175</v>
      </c>
      <c r="G41" s="55" t="s">
        <v>259</v>
      </c>
      <c r="H41" s="55" t="s">
        <v>260</v>
      </c>
      <c r="I41" s="57">
        <v>180000</v>
      </c>
      <c r="J41" s="57">
        <v>180000</v>
      </c>
      <c r="K41" s="57">
        <v>180000</v>
      </c>
      <c r="L41" s="57"/>
      <c r="M41" s="57"/>
      <c r="N41" s="57"/>
      <c r="O41" s="57"/>
      <c r="P41" s="57"/>
      <c r="Q41" s="57"/>
      <c r="R41" s="57"/>
      <c r="S41" s="57"/>
      <c r="T41" s="57"/>
      <c r="U41" s="57"/>
      <c r="V41" s="57"/>
      <c r="W41" s="57"/>
    </row>
    <row customHeight="1" ht="32.914306640625">
      <c r="A42" s="55" t="s">
        <v>240</v>
      </c>
      <c r="B42" s="56" t="s">
        <v>276</v>
      </c>
      <c r="C42" s="55" t="s">
        <v>275</v>
      </c>
      <c r="D42" s="55" t="s">
        <v>69</v>
      </c>
      <c r="E42" s="55" t="s">
        <v>87</v>
      </c>
      <c r="F42" s="55" t="s">
        <v>175</v>
      </c>
      <c r="G42" s="55" t="s">
        <v>289</v>
      </c>
      <c r="H42" s="55" t="s">
        <v>290</v>
      </c>
      <c r="I42" s="57">
        <v>30000</v>
      </c>
      <c r="J42" s="57">
        <v>30000</v>
      </c>
      <c r="K42" s="57">
        <v>30000</v>
      </c>
      <c r="L42" s="57"/>
      <c r="M42" s="57"/>
      <c r="N42" s="57"/>
      <c r="O42" s="57"/>
      <c r="P42" s="57"/>
      <c r="Q42" s="57"/>
      <c r="R42" s="57"/>
      <c r="S42" s="57"/>
      <c r="T42" s="57"/>
      <c r="U42" s="57"/>
      <c r="V42" s="57"/>
      <c r="W42" s="57"/>
    </row>
    <row customHeight="1" ht="32.914306640625">
      <c r="A43" s="55" t="s">
        <v>240</v>
      </c>
      <c r="B43" s="56" t="s">
        <v>276</v>
      </c>
      <c r="C43" s="55" t="s">
        <v>275</v>
      </c>
      <c r="D43" s="55" t="s">
        <v>69</v>
      </c>
      <c r="E43" s="55" t="s">
        <v>87</v>
      </c>
      <c r="F43" s="55" t="s">
        <v>175</v>
      </c>
      <c r="G43" s="55" t="s">
        <v>263</v>
      </c>
      <c r="H43" s="55" t="s">
        <v>264</v>
      </c>
      <c r="I43" s="57">
        <v>248536.5</v>
      </c>
      <c r="J43" s="57">
        <v>150000</v>
      </c>
      <c r="K43" s="57">
        <v>150000</v>
      </c>
      <c r="L43" s="57"/>
      <c r="M43" s="57"/>
      <c r="N43" s="57">
        <v>98536.5</v>
      </c>
      <c r="O43" s="57"/>
      <c r="P43" s="57"/>
      <c r="Q43" s="57"/>
      <c r="R43" s="57"/>
      <c r="S43" s="57"/>
      <c r="T43" s="57"/>
      <c r="U43" s="57"/>
      <c r="V43" s="57"/>
      <c r="W43" s="57"/>
    </row>
    <row customHeight="1" ht="32.914306640625">
      <c r="A44" s="55" t="s">
        <v>240</v>
      </c>
      <c r="B44" s="56" t="s">
        <v>276</v>
      </c>
      <c r="C44" s="55" t="s">
        <v>275</v>
      </c>
      <c r="D44" s="55" t="s">
        <v>69</v>
      </c>
      <c r="E44" s="55" t="s">
        <v>87</v>
      </c>
      <c r="F44" s="55" t="s">
        <v>175</v>
      </c>
      <c r="G44" s="55" t="s">
        <v>291</v>
      </c>
      <c r="H44" s="55" t="s">
        <v>149</v>
      </c>
      <c r="I44" s="57">
        <v>30000</v>
      </c>
      <c r="J44" s="57">
        <v>30000</v>
      </c>
      <c r="K44" s="57">
        <v>30000</v>
      </c>
      <c r="L44" s="57"/>
      <c r="M44" s="57"/>
      <c r="N44" s="57"/>
      <c r="O44" s="57"/>
      <c r="P44" s="57"/>
      <c r="Q44" s="57"/>
      <c r="R44" s="57"/>
      <c r="S44" s="57"/>
      <c r="T44" s="57"/>
      <c r="U44" s="57"/>
      <c r="V44" s="57"/>
      <c r="W44" s="57"/>
    </row>
    <row customHeight="1" ht="32.914306640625">
      <c r="A45" s="55" t="s">
        <v>240</v>
      </c>
      <c r="B45" s="56" t="s">
        <v>276</v>
      </c>
      <c r="C45" s="55" t="s">
        <v>275</v>
      </c>
      <c r="D45" s="55" t="s">
        <v>69</v>
      </c>
      <c r="E45" s="55" t="s">
        <v>87</v>
      </c>
      <c r="F45" s="55" t="s">
        <v>175</v>
      </c>
      <c r="G45" s="55" t="s">
        <v>292</v>
      </c>
      <c r="H45" s="55" t="s">
        <v>293</v>
      </c>
      <c r="I45" s="57">
        <v>50000</v>
      </c>
      <c r="J45" s="57">
        <v>50000</v>
      </c>
      <c r="K45" s="57">
        <v>50000</v>
      </c>
      <c r="L45" s="57"/>
      <c r="M45" s="57"/>
      <c r="N45" s="57"/>
      <c r="O45" s="57"/>
      <c r="P45" s="57"/>
      <c r="Q45" s="57"/>
      <c r="R45" s="57"/>
      <c r="S45" s="57"/>
      <c r="T45" s="57"/>
      <c r="U45" s="57"/>
      <c r="V45" s="57"/>
      <c r="W45" s="57"/>
    </row>
    <row customHeight="1" ht="32.914306640625">
      <c r="A46" s="55" t="s">
        <v>240</v>
      </c>
      <c r="B46" s="56" t="s">
        <v>276</v>
      </c>
      <c r="C46" s="55" t="s">
        <v>275</v>
      </c>
      <c r="D46" s="55" t="s">
        <v>69</v>
      </c>
      <c r="E46" s="55" t="s">
        <v>87</v>
      </c>
      <c r="F46" s="55" t="s">
        <v>175</v>
      </c>
      <c r="G46" s="55" t="s">
        <v>294</v>
      </c>
      <c r="H46" s="55" t="s">
        <v>295</v>
      </c>
      <c r="I46" s="57">
        <v>50000</v>
      </c>
      <c r="J46" s="57">
        <v>50000</v>
      </c>
      <c r="K46" s="57">
        <v>50000</v>
      </c>
      <c r="L46" s="57"/>
      <c r="M46" s="57"/>
      <c r="N46" s="57"/>
      <c r="O46" s="57"/>
      <c r="P46" s="57"/>
      <c r="Q46" s="57"/>
      <c r="R46" s="57"/>
      <c r="S46" s="57"/>
      <c r="T46" s="57"/>
      <c r="U46" s="57"/>
      <c r="V46" s="57"/>
      <c r="W46" s="57"/>
    </row>
    <row customHeight="1" ht="32.914306640625">
      <c r="A47" s="55" t="s">
        <v>240</v>
      </c>
      <c r="B47" s="56" t="s">
        <v>276</v>
      </c>
      <c r="C47" s="55" t="s">
        <v>275</v>
      </c>
      <c r="D47" s="55" t="s">
        <v>69</v>
      </c>
      <c r="E47" s="55" t="s">
        <v>87</v>
      </c>
      <c r="F47" s="55" t="s">
        <v>175</v>
      </c>
      <c r="G47" s="55" t="s">
        <v>296</v>
      </c>
      <c r="H47" s="55" t="s">
        <v>297</v>
      </c>
      <c r="I47" s="57">
        <v>50000</v>
      </c>
      <c r="J47" s="57">
        <v>50000</v>
      </c>
      <c r="K47" s="57">
        <v>50000</v>
      </c>
      <c r="L47" s="57"/>
      <c r="M47" s="57"/>
      <c r="N47" s="57"/>
      <c r="O47" s="57"/>
      <c r="P47" s="57"/>
      <c r="Q47" s="57"/>
      <c r="R47" s="57"/>
      <c r="S47" s="57"/>
      <c r="T47" s="57"/>
      <c r="U47" s="57"/>
      <c r="V47" s="57"/>
      <c r="W47" s="57"/>
    </row>
    <row customHeight="1" ht="32.914306640625">
      <c r="A48" s="55" t="s">
        <v>240</v>
      </c>
      <c r="B48" s="56" t="s">
        <v>276</v>
      </c>
      <c r="C48" s="55" t="s">
        <v>275</v>
      </c>
      <c r="D48" s="55" t="s">
        <v>69</v>
      </c>
      <c r="E48" s="55" t="s">
        <v>87</v>
      </c>
      <c r="F48" s="55" t="s">
        <v>175</v>
      </c>
      <c r="G48" s="55" t="s">
        <v>298</v>
      </c>
      <c r="H48" s="55" t="s">
        <v>299</v>
      </c>
      <c r="I48" s="57">
        <v>530000</v>
      </c>
      <c r="J48" s="57">
        <v>530000</v>
      </c>
      <c r="K48" s="57">
        <v>530000</v>
      </c>
      <c r="L48" s="57"/>
      <c r="M48" s="57"/>
      <c r="N48" s="57"/>
      <c r="O48" s="57"/>
      <c r="P48" s="57"/>
      <c r="Q48" s="57"/>
      <c r="R48" s="57"/>
      <c r="S48" s="57"/>
      <c r="T48" s="57"/>
      <c r="U48" s="57"/>
      <c r="V48" s="57"/>
      <c r="W48" s="57"/>
    </row>
    <row customHeight="1" ht="32.914306640625">
      <c r="A49" s="55" t="s">
        <v>240</v>
      </c>
      <c r="B49" s="56" t="s">
        <v>276</v>
      </c>
      <c r="C49" s="55" t="s">
        <v>275</v>
      </c>
      <c r="D49" s="55" t="s">
        <v>69</v>
      </c>
      <c r="E49" s="55" t="s">
        <v>87</v>
      </c>
      <c r="F49" s="55" t="s">
        <v>175</v>
      </c>
      <c r="G49" s="55" t="s">
        <v>300</v>
      </c>
      <c r="H49" s="55" t="s">
        <v>301</v>
      </c>
      <c r="I49" s="57">
        <v>177000</v>
      </c>
      <c r="J49" s="57">
        <v>177000</v>
      </c>
      <c r="K49" s="57">
        <v>177000</v>
      </c>
      <c r="L49" s="57"/>
      <c r="M49" s="57"/>
      <c r="N49" s="57"/>
      <c r="O49" s="57"/>
      <c r="P49" s="57"/>
      <c r="Q49" s="57"/>
      <c r="R49" s="57"/>
      <c r="S49" s="57"/>
      <c r="T49" s="57"/>
      <c r="U49" s="57"/>
      <c r="V49" s="57"/>
      <c r="W49" s="57"/>
    </row>
    <row customHeight="1" ht="32.914306640625">
      <c r="A50" s="55" t="s">
        <v>240</v>
      </c>
      <c r="B50" s="56" t="s">
        <v>276</v>
      </c>
      <c r="C50" s="55" t="s">
        <v>275</v>
      </c>
      <c r="D50" s="55" t="s">
        <v>69</v>
      </c>
      <c r="E50" s="55" t="s">
        <v>87</v>
      </c>
      <c r="F50" s="55" t="s">
        <v>175</v>
      </c>
      <c r="G50" s="55" t="s">
        <v>302</v>
      </c>
      <c r="H50" s="55" t="s">
        <v>303</v>
      </c>
      <c r="I50" s="57">
        <v>39300</v>
      </c>
      <c r="J50" s="57">
        <v>39300</v>
      </c>
      <c r="K50" s="57">
        <v>39300</v>
      </c>
      <c r="L50" s="57"/>
      <c r="M50" s="57"/>
      <c r="N50" s="57"/>
      <c r="O50" s="57"/>
      <c r="P50" s="57"/>
      <c r="Q50" s="57"/>
      <c r="R50" s="57"/>
      <c r="S50" s="57"/>
      <c r="T50" s="57"/>
      <c r="U50" s="57"/>
      <c r="V50" s="57"/>
      <c r="W50" s="57"/>
    </row>
    <row customHeight="1" ht="32.914306640625">
      <c r="A51" s="55" t="s">
        <v>240</v>
      </c>
      <c r="B51" s="56" t="s">
        <v>276</v>
      </c>
      <c r="C51" s="55" t="s">
        <v>275</v>
      </c>
      <c r="D51" s="55" t="s">
        <v>69</v>
      </c>
      <c r="E51" s="55" t="s">
        <v>87</v>
      </c>
      <c r="F51" s="55" t="s">
        <v>175</v>
      </c>
      <c r="G51" s="55" t="s">
        <v>304</v>
      </c>
      <c r="H51" s="55" t="s">
        <v>305</v>
      </c>
      <c r="I51" s="57">
        <v>20000</v>
      </c>
      <c r="J51" s="57">
        <v>20000</v>
      </c>
      <c r="K51" s="57">
        <v>20000</v>
      </c>
      <c r="L51" s="57"/>
      <c r="M51" s="57"/>
      <c r="N51" s="57"/>
      <c r="O51" s="57"/>
      <c r="P51" s="57"/>
      <c r="Q51" s="57"/>
      <c r="R51" s="57"/>
      <c r="S51" s="57"/>
      <c r="T51" s="57"/>
      <c r="U51" s="57"/>
      <c r="V51" s="57"/>
      <c r="W51" s="57"/>
    </row>
    <row customHeight="1" ht="32.914306640625">
      <c r="A52" s="55" t="s">
        <v>240</v>
      </c>
      <c r="B52" s="56" t="s">
        <v>276</v>
      </c>
      <c r="C52" s="55" t="s">
        <v>275</v>
      </c>
      <c r="D52" s="55" t="s">
        <v>69</v>
      </c>
      <c r="E52" s="55" t="s">
        <v>87</v>
      </c>
      <c r="F52" s="55" t="s">
        <v>175</v>
      </c>
      <c r="G52" s="55" t="s">
        <v>230</v>
      </c>
      <c r="H52" s="55" t="s">
        <v>231</v>
      </c>
      <c r="I52" s="57">
        <v>150000</v>
      </c>
      <c r="J52" s="57">
        <v>150000</v>
      </c>
      <c r="K52" s="57">
        <v>150000</v>
      </c>
      <c r="L52" s="57"/>
      <c r="M52" s="57"/>
      <c r="N52" s="57"/>
      <c r="O52" s="57"/>
      <c r="P52" s="57"/>
      <c r="Q52" s="57"/>
      <c r="R52" s="57"/>
      <c r="S52" s="57"/>
      <c r="T52" s="57"/>
      <c r="U52" s="57"/>
      <c r="V52" s="57"/>
      <c r="W52" s="57"/>
    </row>
    <row customHeight="1" ht="32.914306640625">
      <c r="A53" s="55"/>
      <c r="B53" s="55"/>
      <c r="C53" s="55" t="s">
        <v>306</v>
      </c>
      <c r="D53" s="55"/>
      <c r="E53" s="55"/>
      <c r="F53" s="55"/>
      <c r="G53" s="55"/>
      <c r="H53" s="55"/>
      <c r="I53" s="57">
        <v>108702.6</v>
      </c>
      <c r="J53" s="57"/>
      <c r="K53" s="57"/>
      <c r="L53" s="57"/>
      <c r="M53" s="57"/>
      <c r="N53" s="57">
        <v>108702.6</v>
      </c>
      <c r="O53" s="57"/>
      <c r="P53" s="57"/>
      <c r="Q53" s="57"/>
      <c r="R53" s="57"/>
      <c r="S53" s="57"/>
      <c r="T53" s="57"/>
      <c r="U53" s="57"/>
      <c r="V53" s="57"/>
      <c r="W53" s="57"/>
    </row>
    <row customHeight="1" ht="32.914306640625">
      <c r="A54" s="55" t="s">
        <v>266</v>
      </c>
      <c r="B54" s="56" t="s">
        <v>307</v>
      </c>
      <c r="C54" s="55" t="s">
        <v>306</v>
      </c>
      <c r="D54" s="55" t="s">
        <v>69</v>
      </c>
      <c r="E54" s="55" t="s">
        <v>87</v>
      </c>
      <c r="F54" s="55" t="s">
        <v>175</v>
      </c>
      <c r="G54" s="55" t="s">
        <v>277</v>
      </c>
      <c r="H54" s="55" t="s">
        <v>278</v>
      </c>
      <c r="I54" s="57">
        <v>80000</v>
      </c>
      <c r="J54" s="57"/>
      <c r="K54" s="57"/>
      <c r="L54" s="57"/>
      <c r="M54" s="57"/>
      <c r="N54" s="57">
        <v>80000</v>
      </c>
      <c r="O54" s="57"/>
      <c r="P54" s="57"/>
      <c r="Q54" s="57"/>
      <c r="R54" s="57"/>
      <c r="S54" s="57"/>
      <c r="T54" s="57"/>
      <c r="U54" s="57"/>
      <c r="V54" s="57"/>
      <c r="W54" s="57"/>
    </row>
    <row customHeight="1" ht="32.914306640625">
      <c r="A55" s="55" t="s">
        <v>266</v>
      </c>
      <c r="B55" s="56" t="s">
        <v>307</v>
      </c>
      <c r="C55" s="55" t="s">
        <v>306</v>
      </c>
      <c r="D55" s="55" t="s">
        <v>69</v>
      </c>
      <c r="E55" s="55" t="s">
        <v>87</v>
      </c>
      <c r="F55" s="55" t="s">
        <v>175</v>
      </c>
      <c r="G55" s="55" t="s">
        <v>259</v>
      </c>
      <c r="H55" s="55" t="s">
        <v>260</v>
      </c>
      <c r="I55" s="57">
        <v>8702.6</v>
      </c>
      <c r="J55" s="57"/>
      <c r="K55" s="57"/>
      <c r="L55" s="57"/>
      <c r="M55" s="57"/>
      <c r="N55" s="57">
        <v>8702.6</v>
      </c>
      <c r="O55" s="57"/>
      <c r="P55" s="57"/>
      <c r="Q55" s="57"/>
      <c r="R55" s="57"/>
      <c r="S55" s="57"/>
      <c r="T55" s="57"/>
      <c r="U55" s="57"/>
      <c r="V55" s="57"/>
      <c r="W55" s="57"/>
    </row>
    <row customHeight="1" ht="32.914306640625">
      <c r="A56" s="55" t="s">
        <v>266</v>
      </c>
      <c r="B56" s="56" t="s">
        <v>307</v>
      </c>
      <c r="C56" s="55" t="s">
        <v>306</v>
      </c>
      <c r="D56" s="55" t="s">
        <v>69</v>
      </c>
      <c r="E56" s="55" t="s">
        <v>87</v>
      </c>
      <c r="F56" s="55" t="s">
        <v>175</v>
      </c>
      <c r="G56" s="55" t="s">
        <v>263</v>
      </c>
      <c r="H56" s="55" t="s">
        <v>264</v>
      </c>
      <c r="I56" s="57">
        <v>20000</v>
      </c>
      <c r="J56" s="57"/>
      <c r="K56" s="57"/>
      <c r="L56" s="57"/>
      <c r="M56" s="57"/>
      <c r="N56" s="57">
        <v>20000</v>
      </c>
      <c r="O56" s="57"/>
      <c r="P56" s="57"/>
      <c r="Q56" s="57"/>
      <c r="R56" s="57"/>
      <c r="S56" s="57"/>
      <c r="T56" s="57"/>
      <c r="U56" s="57"/>
      <c r="V56" s="57"/>
      <c r="W56" s="57"/>
    </row>
    <row customHeight="1" ht="32.914306640625">
      <c r="A57" s="55"/>
      <c r="B57" s="55"/>
      <c r="C57" s="55" t="s">
        <v>308</v>
      </c>
      <c r="D57" s="55"/>
      <c r="E57" s="55"/>
      <c r="F57" s="55"/>
      <c r="G57" s="55"/>
      <c r="H57" s="55"/>
      <c r="I57" s="57">
        <v>296720</v>
      </c>
      <c r="J57" s="57"/>
      <c r="K57" s="57"/>
      <c r="L57" s="57"/>
      <c r="M57" s="57"/>
      <c r="N57" s="57">
        <v>296720</v>
      </c>
      <c r="O57" s="57"/>
      <c r="P57" s="57"/>
      <c r="Q57" s="57"/>
      <c r="R57" s="57"/>
      <c r="S57" s="57"/>
      <c r="T57" s="57"/>
      <c r="U57" s="57"/>
      <c r="V57" s="57"/>
      <c r="W57" s="57"/>
    </row>
    <row customHeight="1" ht="32.914306640625">
      <c r="A58" s="55" t="s">
        <v>255</v>
      </c>
      <c r="B58" s="56" t="s">
        <v>309</v>
      </c>
      <c r="C58" s="55" t="s">
        <v>308</v>
      </c>
      <c r="D58" s="55" t="s">
        <v>69</v>
      </c>
      <c r="E58" s="55" t="s">
        <v>87</v>
      </c>
      <c r="F58" s="55" t="s">
        <v>175</v>
      </c>
      <c r="G58" s="55" t="s">
        <v>277</v>
      </c>
      <c r="H58" s="55" t="s">
        <v>278</v>
      </c>
      <c r="I58" s="57">
        <v>234920</v>
      </c>
      <c r="J58" s="57"/>
      <c r="K58" s="57"/>
      <c r="L58" s="57"/>
      <c r="M58" s="57"/>
      <c r="N58" s="57">
        <v>234920</v>
      </c>
      <c r="O58" s="57"/>
      <c r="P58" s="57"/>
      <c r="Q58" s="57"/>
      <c r="R58" s="57"/>
      <c r="S58" s="57"/>
      <c r="T58" s="57"/>
      <c r="U58" s="57"/>
      <c r="V58" s="57"/>
      <c r="W58" s="57"/>
    </row>
    <row customHeight="1" ht="32.914306640625">
      <c r="A59" s="55" t="s">
        <v>255</v>
      </c>
      <c r="B59" s="56" t="s">
        <v>309</v>
      </c>
      <c r="C59" s="55" t="s">
        <v>308</v>
      </c>
      <c r="D59" s="55" t="s">
        <v>69</v>
      </c>
      <c r="E59" s="55" t="s">
        <v>87</v>
      </c>
      <c r="F59" s="55" t="s">
        <v>175</v>
      </c>
      <c r="G59" s="55" t="s">
        <v>207</v>
      </c>
      <c r="H59" s="55" t="s">
        <v>208</v>
      </c>
      <c r="I59" s="57">
        <v>61800</v>
      </c>
      <c r="J59" s="57"/>
      <c r="K59" s="57"/>
      <c r="L59" s="57"/>
      <c r="M59" s="57"/>
      <c r="N59" s="57">
        <v>61800</v>
      </c>
      <c r="O59" s="57"/>
      <c r="P59" s="57"/>
      <c r="Q59" s="57"/>
      <c r="R59" s="57"/>
      <c r="S59" s="57"/>
      <c r="T59" s="57"/>
      <c r="U59" s="57"/>
      <c r="V59" s="57"/>
      <c r="W59" s="57"/>
    </row>
    <row customHeight="1" ht="32.914306640625">
      <c r="A60" s="55"/>
      <c r="B60" s="55"/>
      <c r="C60" s="55" t="s">
        <v>310</v>
      </c>
      <c r="D60" s="55"/>
      <c r="E60" s="55"/>
      <c r="F60" s="55"/>
      <c r="G60" s="55"/>
      <c r="H60" s="55"/>
      <c r="I60" s="57">
        <v>318601.84</v>
      </c>
      <c r="J60" s="57"/>
      <c r="K60" s="57"/>
      <c r="L60" s="57"/>
      <c r="M60" s="57"/>
      <c r="N60" s="57">
        <v>318601.84</v>
      </c>
      <c r="O60" s="57"/>
      <c r="P60" s="57"/>
      <c r="Q60" s="57"/>
      <c r="R60" s="57"/>
      <c r="S60" s="57"/>
      <c r="T60" s="57"/>
      <c r="U60" s="57"/>
      <c r="V60" s="57"/>
      <c r="W60" s="57"/>
    </row>
    <row customHeight="1" ht="32.914306640625">
      <c r="A61" s="55" t="s">
        <v>266</v>
      </c>
      <c r="B61" s="56" t="s">
        <v>311</v>
      </c>
      <c r="C61" s="55" t="s">
        <v>310</v>
      </c>
      <c r="D61" s="55" t="s">
        <v>69</v>
      </c>
      <c r="E61" s="55" t="s">
        <v>87</v>
      </c>
      <c r="F61" s="55" t="s">
        <v>175</v>
      </c>
      <c r="G61" s="55" t="s">
        <v>312</v>
      </c>
      <c r="H61" s="55" t="s">
        <v>313</v>
      </c>
      <c r="I61" s="57">
        <v>318601.84</v>
      </c>
      <c r="J61" s="57"/>
      <c r="K61" s="57"/>
      <c r="L61" s="57"/>
      <c r="M61" s="57"/>
      <c r="N61" s="57">
        <v>318601.84</v>
      </c>
      <c r="O61" s="57"/>
      <c r="P61" s="57"/>
      <c r="Q61" s="57"/>
      <c r="R61" s="57"/>
      <c r="S61" s="57"/>
      <c r="T61" s="57"/>
      <c r="U61" s="57"/>
      <c r="V61" s="57"/>
      <c r="W61" s="57"/>
    </row>
    <row customHeight="1" ht="32.914306640625">
      <c r="A62" s="55"/>
      <c r="B62" s="55"/>
      <c r="C62" s="55" t="s">
        <v>314</v>
      </c>
      <c r="D62" s="55"/>
      <c r="E62" s="55"/>
      <c r="F62" s="55"/>
      <c r="G62" s="55"/>
      <c r="H62" s="55"/>
      <c r="I62" s="57">
        <v>775200</v>
      </c>
      <c r="J62" s="57"/>
      <c r="K62" s="57"/>
      <c r="L62" s="57"/>
      <c r="M62" s="57"/>
      <c r="N62" s="57"/>
      <c r="O62" s="57"/>
      <c r="P62" s="57"/>
      <c r="Q62" s="57">
        <v>775200</v>
      </c>
      <c r="R62" s="57"/>
      <c r="S62" s="57"/>
      <c r="T62" s="57"/>
      <c r="U62" s="57"/>
      <c r="V62" s="57"/>
      <c r="W62" s="57"/>
    </row>
    <row customHeight="1" ht="32.914306640625">
      <c r="A63" s="55" t="s">
        <v>255</v>
      </c>
      <c r="B63" s="56" t="s">
        <v>315</v>
      </c>
      <c r="C63" s="55" t="s">
        <v>314</v>
      </c>
      <c r="D63" s="55" t="s">
        <v>69</v>
      </c>
      <c r="E63" s="55" t="s">
        <v>87</v>
      </c>
      <c r="F63" s="55" t="s">
        <v>175</v>
      </c>
      <c r="G63" s="55" t="s">
        <v>252</v>
      </c>
      <c r="H63" s="55" t="s">
        <v>253</v>
      </c>
      <c r="I63" s="57">
        <v>775200</v>
      </c>
      <c r="J63" s="57"/>
      <c r="K63" s="57"/>
      <c r="L63" s="57"/>
      <c r="M63" s="57"/>
      <c r="N63" s="57"/>
      <c r="O63" s="57"/>
      <c r="P63" s="57"/>
      <c r="Q63" s="57">
        <v>775200</v>
      </c>
      <c r="R63" s="57"/>
      <c r="S63" s="57"/>
      <c r="T63" s="57"/>
      <c r="U63" s="57"/>
      <c r="V63" s="57"/>
      <c r="W63" s="57"/>
    </row>
    <row customHeight="1" ht="32.914306640625">
      <c r="A64" s="55"/>
      <c r="B64" s="55"/>
      <c r="C64" s="55" t="s">
        <v>316</v>
      </c>
      <c r="D64" s="55"/>
      <c r="E64" s="55"/>
      <c r="F64" s="55"/>
      <c r="G64" s="55"/>
      <c r="H64" s="55"/>
      <c r="I64" s="57">
        <v>210000</v>
      </c>
      <c r="J64" s="57"/>
      <c r="K64" s="57"/>
      <c r="L64" s="57"/>
      <c r="M64" s="57"/>
      <c r="N64" s="57"/>
      <c r="O64" s="57"/>
      <c r="P64" s="57"/>
      <c r="Q64" s="57"/>
      <c r="R64" s="57">
        <v>210000</v>
      </c>
      <c r="S64" s="57"/>
      <c r="T64" s="57"/>
      <c r="U64" s="57"/>
      <c r="V64" s="57"/>
      <c r="W64" s="57">
        <v>210000</v>
      </c>
    </row>
    <row customHeight="1" ht="32.914306640625">
      <c r="A65" s="55" t="s">
        <v>266</v>
      </c>
      <c r="B65" s="56" t="s">
        <v>317</v>
      </c>
      <c r="C65" s="55" t="s">
        <v>316</v>
      </c>
      <c r="D65" s="55" t="s">
        <v>69</v>
      </c>
      <c r="E65" s="55" t="s">
        <v>87</v>
      </c>
      <c r="F65" s="55" t="s">
        <v>175</v>
      </c>
      <c r="G65" s="55" t="s">
        <v>259</v>
      </c>
      <c r="H65" s="55" t="s">
        <v>260</v>
      </c>
      <c r="I65" s="57">
        <v>210000</v>
      </c>
      <c r="J65" s="57"/>
      <c r="K65" s="57"/>
      <c r="L65" s="57"/>
      <c r="M65" s="57"/>
      <c r="N65" s="57"/>
      <c r="O65" s="57"/>
      <c r="P65" s="57"/>
      <c r="Q65" s="57"/>
      <c r="R65" s="57">
        <v>210000</v>
      </c>
      <c r="S65" s="57"/>
      <c r="T65" s="57"/>
      <c r="U65" s="57"/>
      <c r="V65" s="57"/>
      <c r="W65" s="57">
        <v>210000</v>
      </c>
    </row>
    <row customHeight="1" ht="32.914306640625">
      <c r="A66" s="55"/>
      <c r="B66" s="55"/>
      <c r="C66" s="55" t="s">
        <v>318</v>
      </c>
      <c r="D66" s="55"/>
      <c r="E66" s="55"/>
      <c r="F66" s="55"/>
      <c r="G66" s="55"/>
      <c r="H66" s="55"/>
      <c r="I66" s="57">
        <v>199267.23</v>
      </c>
      <c r="J66" s="57"/>
      <c r="K66" s="57"/>
      <c r="L66" s="57"/>
      <c r="M66" s="57"/>
      <c r="N66" s="57">
        <v>199267.23</v>
      </c>
      <c r="O66" s="57"/>
      <c r="P66" s="57"/>
      <c r="Q66" s="57"/>
      <c r="R66" s="57"/>
      <c r="S66" s="57"/>
      <c r="T66" s="57"/>
      <c r="U66" s="57"/>
      <c r="V66" s="57"/>
      <c r="W66" s="57"/>
    </row>
    <row customHeight="1" ht="32.914306640625">
      <c r="A67" s="55" t="s">
        <v>266</v>
      </c>
      <c r="B67" s="56" t="s">
        <v>319</v>
      </c>
      <c r="C67" s="55" t="s">
        <v>318</v>
      </c>
      <c r="D67" s="55" t="s">
        <v>69</v>
      </c>
      <c r="E67" s="55" t="s">
        <v>87</v>
      </c>
      <c r="F67" s="55" t="s">
        <v>175</v>
      </c>
      <c r="G67" s="55" t="s">
        <v>312</v>
      </c>
      <c r="H67" s="55" t="s">
        <v>313</v>
      </c>
      <c r="I67" s="57">
        <v>199267.23</v>
      </c>
      <c r="J67" s="57"/>
      <c r="K67" s="57"/>
      <c r="L67" s="57"/>
      <c r="M67" s="57"/>
      <c r="N67" s="57">
        <v>199267.23</v>
      </c>
      <c r="O67" s="57"/>
      <c r="P67" s="57"/>
      <c r="Q67" s="57"/>
      <c r="R67" s="57"/>
      <c r="S67" s="57"/>
      <c r="T67" s="57"/>
      <c r="U67" s="57"/>
      <c r="V67" s="57"/>
      <c r="W67" s="57"/>
    </row>
    <row customHeight="1" ht="32.914306640625">
      <c r="A68" s="55"/>
      <c r="B68" s="55"/>
      <c r="C68" s="55" t="s">
        <v>320</v>
      </c>
      <c r="D68" s="55"/>
      <c r="E68" s="55"/>
      <c r="F68" s="55"/>
      <c r="G68" s="55"/>
      <c r="H68" s="55"/>
      <c r="I68" s="57">
        <v>732880</v>
      </c>
      <c r="J68" s="57"/>
      <c r="K68" s="57"/>
      <c r="L68" s="57"/>
      <c r="M68" s="57"/>
      <c r="N68" s="57">
        <v>732880</v>
      </c>
      <c r="O68" s="57"/>
      <c r="P68" s="57"/>
      <c r="Q68" s="57"/>
      <c r="R68" s="57"/>
      <c r="S68" s="57"/>
      <c r="T68" s="57"/>
      <c r="U68" s="57"/>
      <c r="V68" s="57"/>
      <c r="W68" s="57"/>
    </row>
    <row customHeight="1" ht="32.914306640625">
      <c r="A69" s="55" t="s">
        <v>266</v>
      </c>
      <c r="B69" s="56" t="s">
        <v>321</v>
      </c>
      <c r="C69" s="55" t="s">
        <v>320</v>
      </c>
      <c r="D69" s="55" t="s">
        <v>69</v>
      </c>
      <c r="E69" s="55" t="s">
        <v>87</v>
      </c>
      <c r="F69" s="55" t="s">
        <v>175</v>
      </c>
      <c r="G69" s="55" t="s">
        <v>322</v>
      </c>
      <c r="H69" s="55" t="s">
        <v>323</v>
      </c>
      <c r="I69" s="57">
        <v>732880</v>
      </c>
      <c r="J69" s="57"/>
      <c r="K69" s="57"/>
      <c r="L69" s="57"/>
      <c r="M69" s="57"/>
      <c r="N69" s="57">
        <v>732880</v>
      </c>
      <c r="O69" s="57"/>
      <c r="P69" s="57"/>
      <c r="Q69" s="57"/>
      <c r="R69" s="57"/>
      <c r="S69" s="57"/>
      <c r="T69" s="57"/>
      <c r="U69" s="57"/>
      <c r="V69" s="57"/>
      <c r="W69" s="57"/>
    </row>
    <row customHeight="1" ht="32.914306640625">
      <c r="A70" s="55"/>
      <c r="B70" s="55"/>
      <c r="C70" s="55" t="s">
        <v>324</v>
      </c>
      <c r="D70" s="55"/>
      <c r="E70" s="55"/>
      <c r="F70" s="55"/>
      <c r="G70" s="55"/>
      <c r="H70" s="55"/>
      <c r="I70" s="57">
        <v>300000</v>
      </c>
      <c r="J70" s="57"/>
      <c r="K70" s="57"/>
      <c r="L70" s="57"/>
      <c r="M70" s="57"/>
      <c r="N70" s="57">
        <v>300000</v>
      </c>
      <c r="O70" s="57"/>
      <c r="P70" s="57"/>
      <c r="Q70" s="57"/>
      <c r="R70" s="57"/>
      <c r="S70" s="57"/>
      <c r="T70" s="57"/>
      <c r="U70" s="57"/>
      <c r="V70" s="57"/>
      <c r="W70" s="57"/>
    </row>
    <row customHeight="1" ht="32.914306640625">
      <c r="A71" s="55" t="s">
        <v>266</v>
      </c>
      <c r="B71" s="56" t="s">
        <v>325</v>
      </c>
      <c r="C71" s="55" t="s">
        <v>324</v>
      </c>
      <c r="D71" s="55" t="s">
        <v>69</v>
      </c>
      <c r="E71" s="55" t="s">
        <v>87</v>
      </c>
      <c r="F71" s="55" t="s">
        <v>175</v>
      </c>
      <c r="G71" s="55" t="s">
        <v>259</v>
      </c>
      <c r="H71" s="55" t="s">
        <v>260</v>
      </c>
      <c r="I71" s="57">
        <v>300000</v>
      </c>
      <c r="J71" s="57"/>
      <c r="K71" s="57"/>
      <c r="L71" s="57"/>
      <c r="M71" s="57"/>
      <c r="N71" s="57">
        <v>300000</v>
      </c>
      <c r="O71" s="57"/>
      <c r="P71" s="57"/>
      <c r="Q71" s="57"/>
      <c r="R71" s="57"/>
      <c r="S71" s="57"/>
      <c r="T71" s="57"/>
      <c r="U71" s="57"/>
      <c r="V71" s="57"/>
      <c r="W71" s="57"/>
    </row>
    <row customHeight="1" ht="32.914306640625">
      <c r="A72" s="55"/>
      <c r="B72" s="55"/>
      <c r="C72" s="55" t="s">
        <v>326</v>
      </c>
      <c r="D72" s="55"/>
      <c r="E72" s="55"/>
      <c r="F72" s="55"/>
      <c r="G72" s="55"/>
      <c r="H72" s="55"/>
      <c r="I72" s="57">
        <v>9000</v>
      </c>
      <c r="J72" s="57"/>
      <c r="K72" s="57"/>
      <c r="L72" s="57"/>
      <c r="M72" s="57"/>
      <c r="N72" s="57"/>
      <c r="O72" s="57"/>
      <c r="P72" s="57"/>
      <c r="Q72" s="57"/>
      <c r="R72" s="57">
        <v>9000</v>
      </c>
      <c r="S72" s="57"/>
      <c r="T72" s="57"/>
      <c r="U72" s="57"/>
      <c r="V72" s="57"/>
      <c r="W72" s="57">
        <v>9000</v>
      </c>
    </row>
    <row customHeight="1" ht="32.914306640625">
      <c r="A73" s="55" t="s">
        <v>255</v>
      </c>
      <c r="B73" s="56" t="s">
        <v>327</v>
      </c>
      <c r="C73" s="55" t="s">
        <v>326</v>
      </c>
      <c r="D73" s="55" t="s">
        <v>69</v>
      </c>
      <c r="E73" s="55" t="s">
        <v>87</v>
      </c>
      <c r="F73" s="55" t="s">
        <v>175</v>
      </c>
      <c r="G73" s="55" t="s">
        <v>277</v>
      </c>
      <c r="H73" s="55" t="s">
        <v>278</v>
      </c>
      <c r="I73" s="57">
        <v>9000</v>
      </c>
      <c r="J73" s="57"/>
      <c r="K73" s="57"/>
      <c r="L73" s="57"/>
      <c r="M73" s="57"/>
      <c r="N73" s="57"/>
      <c r="O73" s="57"/>
      <c r="P73" s="57"/>
      <c r="Q73" s="57"/>
      <c r="R73" s="57">
        <v>9000</v>
      </c>
      <c r="S73" s="57"/>
      <c r="T73" s="57"/>
      <c r="U73" s="57"/>
      <c r="V73" s="57"/>
      <c r="W73" s="57">
        <v>9000</v>
      </c>
    </row>
    <row customHeight="1" ht="18.75">
      <c r="A74" s="58" t="s">
        <v>328</v>
      </c>
      <c r="B74" s="59"/>
      <c r="C74" s="59"/>
      <c r="D74" s="59"/>
      <c r="E74" s="59"/>
      <c r="F74" s="59"/>
      <c r="G74" s="59"/>
      <c r="H74" s="60"/>
      <c r="I74" s="57">
        <v>12255441.77</v>
      </c>
      <c r="J74" s="57">
        <v>5572374</v>
      </c>
      <c r="K74" s="57">
        <v>5572374</v>
      </c>
      <c r="L74" s="57"/>
      <c r="M74" s="57"/>
      <c r="N74" s="57">
        <v>3728067.77</v>
      </c>
      <c r="O74" s="57"/>
      <c r="P74" s="57"/>
      <c r="Q74" s="57">
        <v>2536000</v>
      </c>
      <c r="R74" s="57">
        <v>419000</v>
      </c>
      <c r="S74" s="57"/>
      <c r="T74" s="57"/>
      <c r="U74" s="57"/>
      <c r="V74" s="57"/>
      <c r="W74" s="57">
        <v>419000</v>
      </c>
    </row>
  </sheetData>
  <mergeCells count="28">
    <mergeCell ref="E5:E7"/>
    <mergeCell ref="Q5:Q7"/>
    <mergeCell ref="R5:W5"/>
    <mergeCell ref="R6:R7"/>
    <mergeCell ref="S6:S7"/>
    <mergeCell ref="T6:T7"/>
    <mergeCell ref="V6:V7"/>
    <mergeCell ref="W6:W7"/>
    <mergeCell ref="A74:H74"/>
    <mergeCell ref="U6:U7"/>
    <mergeCell ref="A3:W3"/>
    <mergeCell ref="F5:F7"/>
    <mergeCell ref="A5:A7"/>
    <mergeCell ref="C5:C7"/>
    <mergeCell ref="M6:M7"/>
    <mergeCell ref="J5:M5"/>
    <mergeCell ref="D5:D7"/>
    <mergeCell ref="G5:G7"/>
    <mergeCell ref="H5:H7"/>
    <mergeCell ref="I5:I7"/>
    <mergeCell ref="L6:L7"/>
    <mergeCell ref="N5:P5"/>
    <mergeCell ref="N6:N7"/>
    <mergeCell ref="O6:O7"/>
    <mergeCell ref="P6:P7"/>
    <mergeCell ref="B5:B7"/>
    <mergeCell ref="J6:K6"/>
    <mergeCell ref="A4:I4"/>
  </mergeCells>
  <pageSetup paperSize="9" scale="0"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61AA1-46C3-A10F-3E97-2A1607B03F64}" mc:Ignorable="x14ac xr xr2 xr3">
  <sheetPr>
    <outlinePr summaryRight="0"/>
  </sheetPr>
  <dimension ref="A1:J87"/>
  <sheetViews>
    <sheetView topLeftCell="A1" showZeros="0" workbookViewId="0" tabSelected="1">
      <pane ySplit="1" topLeftCell="A2" activePane="bottomLeft" state="frozen"/>
      <selection pane="bottomLeft" activeCell="A1" sqref="A1"/>
    </sheetView>
  </sheetViews>
  <sheetFormatPr defaultColWidth="9.140625" customHeight="1" defaultRowHeight="12"/>
  <cols>
    <col min="1" max="1" width="34.28125" customWidth="1"/>
    <col min="2" max="2" width="29.00390625" customWidth="1"/>
    <col min="3" max="3" width="17.171875" customWidth="1"/>
    <col min="4" max="4" width="21.03125" customWidth="1"/>
    <col min="5" max="5" width="23.57421875" customWidth="1"/>
    <col min="6" max="6" width="11.28125" customWidth="1"/>
    <col min="7" max="7" width="10.3125" customWidth="1"/>
    <col min="8" max="8" width="9.3125" customWidth="1"/>
    <col min="9" max="9" width="13.421875" customWidth="1"/>
    <col min="10" max="10" width="27.453125" customWidth="1"/>
  </cols>
  <sheetData>
    <row customHeight="1" ht="12">
      <c r="A1" s="31"/>
      <c r="B1" s="31"/>
      <c r="C1" s="31"/>
      <c r="D1" s="31"/>
      <c r="E1" s="31"/>
      <c r="F1" s="31"/>
      <c r="G1" s="31"/>
      <c r="H1" s="31"/>
      <c r="I1" s="31"/>
      <c r="J1" s="31"/>
    </row>
    <row customHeight="1" ht="12">
      <c r="J2" s="61" t="s">
        <v>329</v>
      </c>
    </row>
    <row customHeight="1" ht="28.5">
      <c r="A3" s="62" t="s">
        <v>330</v>
      </c>
      <c r="B3" s="36"/>
      <c r="C3" s="36"/>
      <c r="D3" s="36"/>
      <c r="E3" s="36"/>
      <c r="F3" s="63"/>
      <c r="G3" s="36"/>
      <c r="H3" s="63"/>
      <c r="I3" s="63"/>
      <c r="J3" s="36"/>
    </row>
    <row customHeight="1" ht="15">
      <c r="A4" s="37" t="str">
        <f>"单位名称："&amp;"玉溪市民族中学"</f>
        <v>单位名称：玉溪市民族中学</v>
      </c>
    </row>
    <row customHeight="1" ht="14.25">
      <c r="A5" s="64" t="s">
        <v>331</v>
      </c>
      <c r="B5" s="64" t="s">
        <v>332</v>
      </c>
      <c r="C5" s="64" t="s">
        <v>333</v>
      </c>
      <c r="D5" s="64" t="s">
        <v>334</v>
      </c>
      <c r="E5" s="64" t="s">
        <v>335</v>
      </c>
      <c r="F5" s="65" t="s">
        <v>336</v>
      </c>
      <c r="G5" s="64" t="s">
        <v>337</v>
      </c>
      <c r="H5" s="65" t="s">
        <v>338</v>
      </c>
      <c r="I5" s="65" t="s">
        <v>339</v>
      </c>
      <c r="J5" s="64" t="s">
        <v>340</v>
      </c>
    </row>
    <row customHeight="1" ht="14.25">
      <c r="A6" s="64">
        <v>1</v>
      </c>
      <c r="B6" s="64">
        <v>2</v>
      </c>
      <c r="C6" s="64">
        <v>3</v>
      </c>
      <c r="D6" s="64">
        <v>4</v>
      </c>
      <c r="E6" s="64">
        <v>5</v>
      </c>
      <c r="F6" s="65">
        <v>6</v>
      </c>
      <c r="G6" s="64">
        <v>7</v>
      </c>
      <c r="H6" s="65">
        <v>8</v>
      </c>
      <c r="I6" s="65">
        <v>9</v>
      </c>
      <c r="J6" s="64">
        <v>10</v>
      </c>
    </row>
    <row customHeight="1" ht="15">
      <c r="A7" s="55" t="s">
        <v>69</v>
      </c>
      <c r="B7" s="66"/>
      <c r="C7" s="66"/>
      <c r="D7" s="66"/>
      <c r="E7" s="67"/>
      <c r="F7" s="68"/>
      <c r="G7" s="67"/>
      <c r="H7" s="68"/>
      <c r="I7" s="68"/>
      <c r="J7" s="67"/>
    </row>
    <row customHeight="1" ht="33.75">
      <c r="A8" s="55" t="s">
        <v>326</v>
      </c>
      <c r="B8" s="55" t="s">
        <v>341</v>
      </c>
      <c r="C8" s="55" t="s">
        <v>342</v>
      </c>
      <c r="D8" s="55" t="s">
        <v>343</v>
      </c>
      <c r="E8" s="55" t="s">
        <v>344</v>
      </c>
      <c r="F8" s="55" t="s">
        <v>345</v>
      </c>
      <c r="G8" s="69" t="s">
        <v>346</v>
      </c>
      <c r="H8" s="55" t="s">
        <v>347</v>
      </c>
      <c r="I8" s="55" t="s">
        <v>348</v>
      </c>
      <c r="J8" s="55" t="s">
        <v>349</v>
      </c>
    </row>
    <row customHeight="1" ht="33.75">
      <c r="A9" s="55" t="s">
        <v>326</v>
      </c>
      <c r="B9" s="55" t="s">
        <v>341</v>
      </c>
      <c r="C9" s="55" t="s">
        <v>342</v>
      </c>
      <c r="D9" s="55" t="s">
        <v>343</v>
      </c>
      <c r="E9" s="55" t="s">
        <v>350</v>
      </c>
      <c r="F9" s="55" t="s">
        <v>345</v>
      </c>
      <c r="G9" s="69" t="s">
        <v>346</v>
      </c>
      <c r="H9" s="55" t="s">
        <v>351</v>
      </c>
      <c r="I9" s="55" t="s">
        <v>348</v>
      </c>
      <c r="J9" s="55" t="s">
        <v>352</v>
      </c>
    </row>
    <row customHeight="1" ht="33.75">
      <c r="A10" s="55" t="s">
        <v>326</v>
      </c>
      <c r="B10" s="55" t="s">
        <v>341</v>
      </c>
      <c r="C10" s="55" t="s">
        <v>342</v>
      </c>
      <c r="D10" s="55" t="s">
        <v>343</v>
      </c>
      <c r="E10" s="55" t="s">
        <v>353</v>
      </c>
      <c r="F10" s="55" t="s">
        <v>345</v>
      </c>
      <c r="G10" s="69" t="s">
        <v>354</v>
      </c>
      <c r="H10" s="55" t="s">
        <v>355</v>
      </c>
      <c r="I10" s="55" t="s">
        <v>348</v>
      </c>
      <c r="J10" s="55" t="s">
        <v>356</v>
      </c>
    </row>
    <row customHeight="1" ht="33.75">
      <c r="A11" s="55" t="s">
        <v>326</v>
      </c>
      <c r="B11" s="55" t="s">
        <v>341</v>
      </c>
      <c r="C11" s="55" t="s">
        <v>342</v>
      </c>
      <c r="D11" s="55" t="s">
        <v>357</v>
      </c>
      <c r="E11" s="55" t="s">
        <v>358</v>
      </c>
      <c r="F11" s="55" t="s">
        <v>345</v>
      </c>
      <c r="G11" s="69" t="s">
        <v>354</v>
      </c>
      <c r="H11" s="55" t="s">
        <v>359</v>
      </c>
      <c r="I11" s="55" t="s">
        <v>348</v>
      </c>
      <c r="J11" s="55" t="s">
        <v>360</v>
      </c>
    </row>
    <row customHeight="1" ht="33.75">
      <c r="A12" s="55" t="s">
        <v>326</v>
      </c>
      <c r="B12" s="55" t="s">
        <v>341</v>
      </c>
      <c r="C12" s="55" t="s">
        <v>342</v>
      </c>
      <c r="D12" s="55" t="s">
        <v>361</v>
      </c>
      <c r="E12" s="55" t="s">
        <v>362</v>
      </c>
      <c r="F12" s="55" t="s">
        <v>363</v>
      </c>
      <c r="G12" s="69" t="s">
        <v>346</v>
      </c>
      <c r="H12" s="55" t="s">
        <v>364</v>
      </c>
      <c r="I12" s="55" t="s">
        <v>348</v>
      </c>
      <c r="J12" s="55" t="s">
        <v>365</v>
      </c>
    </row>
    <row customHeight="1" ht="33.75">
      <c r="A13" s="55" t="s">
        <v>326</v>
      </c>
      <c r="B13" s="55" t="s">
        <v>341</v>
      </c>
      <c r="C13" s="55" t="s">
        <v>366</v>
      </c>
      <c r="D13" s="55" t="s">
        <v>367</v>
      </c>
      <c r="E13" s="55" t="s">
        <v>368</v>
      </c>
      <c r="F13" s="55" t="s">
        <v>345</v>
      </c>
      <c r="G13" s="69" t="s">
        <v>53</v>
      </c>
      <c r="H13" s="55" t="s">
        <v>369</v>
      </c>
      <c r="I13" s="55" t="s">
        <v>348</v>
      </c>
      <c r="J13" s="55" t="s">
        <v>370</v>
      </c>
    </row>
    <row customHeight="1" ht="33.75">
      <c r="A14" s="55" t="s">
        <v>326</v>
      </c>
      <c r="B14" s="55" t="s">
        <v>341</v>
      </c>
      <c r="C14" s="55" t="s">
        <v>371</v>
      </c>
      <c r="D14" s="55" t="s">
        <v>372</v>
      </c>
      <c r="E14" s="55" t="s">
        <v>373</v>
      </c>
      <c r="F14" s="55" t="s">
        <v>345</v>
      </c>
      <c r="G14" s="69" t="s">
        <v>374</v>
      </c>
      <c r="H14" s="55" t="s">
        <v>359</v>
      </c>
      <c r="I14" s="55" t="s">
        <v>348</v>
      </c>
      <c r="J14" s="55" t="s">
        <v>375</v>
      </c>
    </row>
    <row customHeight="1" ht="33.75">
      <c r="A15" s="55" t="s">
        <v>250</v>
      </c>
      <c r="B15" s="55" t="s">
        <v>376</v>
      </c>
      <c r="C15" s="55" t="s">
        <v>342</v>
      </c>
      <c r="D15" s="55" t="s">
        <v>343</v>
      </c>
      <c r="E15" s="55" t="s">
        <v>377</v>
      </c>
      <c r="F15" s="55" t="s">
        <v>345</v>
      </c>
      <c r="G15" s="69" t="s">
        <v>378</v>
      </c>
      <c r="H15" s="55" t="s">
        <v>355</v>
      </c>
      <c r="I15" s="55" t="s">
        <v>348</v>
      </c>
      <c r="J15" s="55" t="s">
        <v>379</v>
      </c>
    </row>
    <row customHeight="1" ht="33.75">
      <c r="A16" s="55" t="s">
        <v>250</v>
      </c>
      <c r="B16" s="55" t="s">
        <v>376</v>
      </c>
      <c r="C16" s="55" t="s">
        <v>342</v>
      </c>
      <c r="D16" s="55" t="s">
        <v>343</v>
      </c>
      <c r="E16" s="55" t="s">
        <v>380</v>
      </c>
      <c r="F16" s="55" t="s">
        <v>345</v>
      </c>
      <c r="G16" s="69" t="s">
        <v>381</v>
      </c>
      <c r="H16" s="55" t="s">
        <v>355</v>
      </c>
      <c r="I16" s="55" t="s">
        <v>348</v>
      </c>
      <c r="J16" s="55" t="s">
        <v>382</v>
      </c>
    </row>
    <row customHeight="1" ht="33.75">
      <c r="A17" s="55" t="s">
        <v>250</v>
      </c>
      <c r="B17" s="55" t="s">
        <v>376</v>
      </c>
      <c r="C17" s="55" t="s">
        <v>342</v>
      </c>
      <c r="D17" s="55" t="s">
        <v>357</v>
      </c>
      <c r="E17" s="55" t="s">
        <v>383</v>
      </c>
      <c r="F17" s="55" t="s">
        <v>345</v>
      </c>
      <c r="G17" s="69" t="s">
        <v>354</v>
      </c>
      <c r="H17" s="55" t="s">
        <v>359</v>
      </c>
      <c r="I17" s="55" t="s">
        <v>348</v>
      </c>
      <c r="J17" s="55" t="s">
        <v>384</v>
      </c>
    </row>
    <row customHeight="1" ht="33.75">
      <c r="A18" s="55" t="s">
        <v>250</v>
      </c>
      <c r="B18" s="55" t="s">
        <v>376</v>
      </c>
      <c r="C18" s="55" t="s">
        <v>342</v>
      </c>
      <c r="D18" s="55" t="s">
        <v>361</v>
      </c>
      <c r="E18" s="55" t="s">
        <v>385</v>
      </c>
      <c r="F18" s="55" t="s">
        <v>363</v>
      </c>
      <c r="G18" s="69" t="s">
        <v>49</v>
      </c>
      <c r="H18" s="55" t="s">
        <v>364</v>
      </c>
      <c r="I18" s="55" t="s">
        <v>348</v>
      </c>
      <c r="J18" s="55" t="s">
        <v>386</v>
      </c>
    </row>
    <row customHeight="1" ht="33.75">
      <c r="A19" s="55" t="s">
        <v>250</v>
      </c>
      <c r="B19" s="55" t="s">
        <v>376</v>
      </c>
      <c r="C19" s="55" t="s">
        <v>366</v>
      </c>
      <c r="D19" s="55" t="s">
        <v>367</v>
      </c>
      <c r="E19" s="55" t="s">
        <v>387</v>
      </c>
      <c r="F19" s="55" t="s">
        <v>345</v>
      </c>
      <c r="G19" s="69" t="s">
        <v>388</v>
      </c>
      <c r="H19" s="55" t="s">
        <v>359</v>
      </c>
      <c r="I19" s="55" t="s">
        <v>348</v>
      </c>
      <c r="J19" s="55" t="s">
        <v>389</v>
      </c>
    </row>
    <row customHeight="1" ht="33.75">
      <c r="A20" s="55" t="s">
        <v>250</v>
      </c>
      <c r="B20" s="55" t="s">
        <v>376</v>
      </c>
      <c r="C20" s="55" t="s">
        <v>371</v>
      </c>
      <c r="D20" s="55" t="s">
        <v>372</v>
      </c>
      <c r="E20" s="55" t="s">
        <v>390</v>
      </c>
      <c r="F20" s="55" t="s">
        <v>345</v>
      </c>
      <c r="G20" s="69" t="s">
        <v>374</v>
      </c>
      <c r="H20" s="55" t="s">
        <v>359</v>
      </c>
      <c r="I20" s="55" t="s">
        <v>348</v>
      </c>
      <c r="J20" s="55" t="s">
        <v>391</v>
      </c>
    </row>
    <row customHeight="1" ht="33.75">
      <c r="A21" s="55" t="s">
        <v>272</v>
      </c>
      <c r="B21" s="55" t="s">
        <v>392</v>
      </c>
      <c r="C21" s="55" t="s">
        <v>342</v>
      </c>
      <c r="D21" s="55" t="s">
        <v>343</v>
      </c>
      <c r="E21" s="55" t="s">
        <v>393</v>
      </c>
      <c r="F21" s="55" t="s">
        <v>345</v>
      </c>
      <c r="G21" s="69" t="s">
        <v>51</v>
      </c>
      <c r="H21" s="55" t="s">
        <v>394</v>
      </c>
      <c r="I21" s="55" t="s">
        <v>348</v>
      </c>
      <c r="J21" s="55" t="s">
        <v>395</v>
      </c>
    </row>
    <row customHeight="1" ht="33.75">
      <c r="A22" s="55" t="s">
        <v>272</v>
      </c>
      <c r="B22" s="55" t="s">
        <v>392</v>
      </c>
      <c r="C22" s="55" t="s">
        <v>342</v>
      </c>
      <c r="D22" s="55" t="s">
        <v>357</v>
      </c>
      <c r="E22" s="55" t="s">
        <v>396</v>
      </c>
      <c r="F22" s="55" t="s">
        <v>397</v>
      </c>
      <c r="G22" s="69" t="s">
        <v>398</v>
      </c>
      <c r="H22" s="55" t="s">
        <v>359</v>
      </c>
      <c r="I22" s="55" t="s">
        <v>348</v>
      </c>
      <c r="J22" s="55" t="s">
        <v>399</v>
      </c>
    </row>
    <row customHeight="1" ht="33.75">
      <c r="A23" s="55" t="s">
        <v>272</v>
      </c>
      <c r="B23" s="55" t="s">
        <v>392</v>
      </c>
      <c r="C23" s="55" t="s">
        <v>342</v>
      </c>
      <c r="D23" s="55" t="s">
        <v>361</v>
      </c>
      <c r="E23" s="55" t="s">
        <v>400</v>
      </c>
      <c r="F23" s="55" t="s">
        <v>397</v>
      </c>
      <c r="G23" s="69" t="s">
        <v>398</v>
      </c>
      <c r="H23" s="55" t="s">
        <v>359</v>
      </c>
      <c r="I23" s="55" t="s">
        <v>348</v>
      </c>
      <c r="J23" s="55" t="s">
        <v>401</v>
      </c>
    </row>
    <row customHeight="1" ht="33.75">
      <c r="A24" s="55" t="s">
        <v>272</v>
      </c>
      <c r="B24" s="55" t="s">
        <v>392</v>
      </c>
      <c r="C24" s="55" t="s">
        <v>366</v>
      </c>
      <c r="D24" s="55" t="s">
        <v>367</v>
      </c>
      <c r="E24" s="55" t="s">
        <v>402</v>
      </c>
      <c r="F24" s="55" t="s">
        <v>397</v>
      </c>
      <c r="G24" s="69" t="s">
        <v>374</v>
      </c>
      <c r="H24" s="55" t="s">
        <v>359</v>
      </c>
      <c r="I24" s="55" t="s">
        <v>403</v>
      </c>
      <c r="J24" s="55" t="s">
        <v>404</v>
      </c>
    </row>
    <row customHeight="1" ht="33.75">
      <c r="A25" s="55" t="s">
        <v>272</v>
      </c>
      <c r="B25" s="55" t="s">
        <v>392</v>
      </c>
      <c r="C25" s="55" t="s">
        <v>371</v>
      </c>
      <c r="D25" s="55" t="s">
        <v>372</v>
      </c>
      <c r="E25" s="55" t="s">
        <v>405</v>
      </c>
      <c r="F25" s="55" t="s">
        <v>345</v>
      </c>
      <c r="G25" s="69" t="s">
        <v>374</v>
      </c>
      <c r="H25" s="55" t="s">
        <v>359</v>
      </c>
      <c r="I25" s="55" t="s">
        <v>348</v>
      </c>
      <c r="J25" s="55" t="s">
        <v>406</v>
      </c>
    </row>
    <row customHeight="1" ht="33.75">
      <c r="A26" s="55" t="s">
        <v>268</v>
      </c>
      <c r="B26" s="55" t="s">
        <v>407</v>
      </c>
      <c r="C26" s="55" t="s">
        <v>342</v>
      </c>
      <c r="D26" s="55" t="s">
        <v>343</v>
      </c>
      <c r="E26" s="55" t="s">
        <v>408</v>
      </c>
      <c r="F26" s="55" t="s">
        <v>345</v>
      </c>
      <c r="G26" s="69" t="s">
        <v>409</v>
      </c>
      <c r="H26" s="55" t="s">
        <v>410</v>
      </c>
      <c r="I26" s="55" t="s">
        <v>348</v>
      </c>
      <c r="J26" s="55" t="s">
        <v>411</v>
      </c>
    </row>
    <row customHeight="1" ht="33.75">
      <c r="A27" s="55" t="s">
        <v>268</v>
      </c>
      <c r="B27" s="55" t="s">
        <v>407</v>
      </c>
      <c r="C27" s="55" t="s">
        <v>342</v>
      </c>
      <c r="D27" s="55" t="s">
        <v>343</v>
      </c>
      <c r="E27" s="55" t="s">
        <v>412</v>
      </c>
      <c r="F27" s="55" t="s">
        <v>345</v>
      </c>
      <c r="G27" s="69" t="s">
        <v>50</v>
      </c>
      <c r="H27" s="55" t="s">
        <v>413</v>
      </c>
      <c r="I27" s="55" t="s">
        <v>348</v>
      </c>
      <c r="J27" s="55" t="s">
        <v>414</v>
      </c>
    </row>
    <row customHeight="1" ht="33.75">
      <c r="A28" s="55" t="s">
        <v>268</v>
      </c>
      <c r="B28" s="55" t="s">
        <v>407</v>
      </c>
      <c r="C28" s="55" t="s">
        <v>342</v>
      </c>
      <c r="D28" s="55" t="s">
        <v>357</v>
      </c>
      <c r="E28" s="55" t="s">
        <v>415</v>
      </c>
      <c r="F28" s="55" t="s">
        <v>397</v>
      </c>
      <c r="G28" s="69" t="s">
        <v>398</v>
      </c>
      <c r="H28" s="55" t="s">
        <v>359</v>
      </c>
      <c r="I28" s="55" t="s">
        <v>348</v>
      </c>
      <c r="J28" s="55" t="s">
        <v>416</v>
      </c>
    </row>
    <row customHeight="1" ht="33.75">
      <c r="A29" s="55" t="s">
        <v>268</v>
      </c>
      <c r="B29" s="55" t="s">
        <v>407</v>
      </c>
      <c r="C29" s="55" t="s">
        <v>342</v>
      </c>
      <c r="D29" s="55" t="s">
        <v>357</v>
      </c>
      <c r="E29" s="55" t="s">
        <v>417</v>
      </c>
      <c r="F29" s="55" t="s">
        <v>397</v>
      </c>
      <c r="G29" s="69" t="s">
        <v>398</v>
      </c>
      <c r="H29" s="55" t="s">
        <v>359</v>
      </c>
      <c r="I29" s="55" t="s">
        <v>348</v>
      </c>
      <c r="J29" s="55" t="s">
        <v>418</v>
      </c>
    </row>
    <row customHeight="1" ht="33.75">
      <c r="A30" s="55" t="s">
        <v>268</v>
      </c>
      <c r="B30" s="55" t="s">
        <v>407</v>
      </c>
      <c r="C30" s="55" t="s">
        <v>342</v>
      </c>
      <c r="D30" s="55" t="s">
        <v>361</v>
      </c>
      <c r="E30" s="55" t="s">
        <v>419</v>
      </c>
      <c r="F30" s="55" t="s">
        <v>363</v>
      </c>
      <c r="G30" s="69" t="s">
        <v>49</v>
      </c>
      <c r="H30" s="55" t="s">
        <v>364</v>
      </c>
      <c r="I30" s="55" t="s">
        <v>348</v>
      </c>
      <c r="J30" s="55" t="s">
        <v>420</v>
      </c>
    </row>
    <row customHeight="1" ht="33.75">
      <c r="A31" s="55" t="s">
        <v>268</v>
      </c>
      <c r="B31" s="55" t="s">
        <v>407</v>
      </c>
      <c r="C31" s="55" t="s">
        <v>366</v>
      </c>
      <c r="D31" s="55" t="s">
        <v>367</v>
      </c>
      <c r="E31" s="55" t="s">
        <v>421</v>
      </c>
      <c r="F31" s="55" t="s">
        <v>345</v>
      </c>
      <c r="G31" s="69" t="s">
        <v>374</v>
      </c>
      <c r="H31" s="55" t="s">
        <v>359</v>
      </c>
      <c r="I31" s="55" t="s">
        <v>348</v>
      </c>
      <c r="J31" s="55" t="s">
        <v>422</v>
      </c>
    </row>
    <row customHeight="1" ht="33.75">
      <c r="A32" s="55" t="s">
        <v>268</v>
      </c>
      <c r="B32" s="55" t="s">
        <v>407</v>
      </c>
      <c r="C32" s="55" t="s">
        <v>366</v>
      </c>
      <c r="D32" s="55" t="s">
        <v>367</v>
      </c>
      <c r="E32" s="55" t="s">
        <v>423</v>
      </c>
      <c r="F32" s="55" t="s">
        <v>424</v>
      </c>
      <c r="G32" s="69" t="s">
        <v>49</v>
      </c>
      <c r="H32" s="55" t="s">
        <v>359</v>
      </c>
      <c r="I32" s="55" t="s">
        <v>348</v>
      </c>
      <c r="J32" s="55" t="s">
        <v>425</v>
      </c>
    </row>
    <row customHeight="1" ht="33.75">
      <c r="A33" s="55" t="s">
        <v>268</v>
      </c>
      <c r="B33" s="55" t="s">
        <v>407</v>
      </c>
      <c r="C33" s="55" t="s">
        <v>371</v>
      </c>
      <c r="D33" s="55" t="s">
        <v>372</v>
      </c>
      <c r="E33" s="55" t="s">
        <v>426</v>
      </c>
      <c r="F33" s="55" t="s">
        <v>345</v>
      </c>
      <c r="G33" s="69" t="s">
        <v>374</v>
      </c>
      <c r="H33" s="55" t="s">
        <v>359</v>
      </c>
      <c r="I33" s="55" t="s">
        <v>348</v>
      </c>
      <c r="J33" s="55" t="s">
        <v>427</v>
      </c>
    </row>
    <row customHeight="1" ht="33.75">
      <c r="A34" s="55" t="s">
        <v>254</v>
      </c>
      <c r="B34" s="55" t="s">
        <v>428</v>
      </c>
      <c r="C34" s="55" t="s">
        <v>342</v>
      </c>
      <c r="D34" s="55" t="s">
        <v>343</v>
      </c>
      <c r="E34" s="55" t="s">
        <v>429</v>
      </c>
      <c r="F34" s="55" t="s">
        <v>345</v>
      </c>
      <c r="G34" s="69" t="s">
        <v>430</v>
      </c>
      <c r="H34" s="55" t="s">
        <v>431</v>
      </c>
      <c r="I34" s="55" t="s">
        <v>348</v>
      </c>
      <c r="J34" s="55" t="s">
        <v>432</v>
      </c>
    </row>
    <row customHeight="1" ht="33.75">
      <c r="A35" s="55" t="s">
        <v>254</v>
      </c>
      <c r="B35" s="55" t="s">
        <v>428</v>
      </c>
      <c r="C35" s="55" t="s">
        <v>342</v>
      </c>
      <c r="D35" s="55" t="s">
        <v>343</v>
      </c>
      <c r="E35" s="55" t="s">
        <v>433</v>
      </c>
      <c r="F35" s="55" t="s">
        <v>345</v>
      </c>
      <c r="G35" s="69" t="s">
        <v>434</v>
      </c>
      <c r="H35" s="55" t="s">
        <v>431</v>
      </c>
      <c r="I35" s="55" t="s">
        <v>348</v>
      </c>
      <c r="J35" s="55" t="s">
        <v>435</v>
      </c>
    </row>
    <row customHeight="1" ht="33.75">
      <c r="A36" s="55" t="s">
        <v>254</v>
      </c>
      <c r="B36" s="55" t="s">
        <v>428</v>
      </c>
      <c r="C36" s="55" t="s">
        <v>342</v>
      </c>
      <c r="D36" s="55" t="s">
        <v>357</v>
      </c>
      <c r="E36" s="55" t="s">
        <v>436</v>
      </c>
      <c r="F36" s="55" t="s">
        <v>345</v>
      </c>
      <c r="G36" s="69" t="s">
        <v>374</v>
      </c>
      <c r="H36" s="55" t="s">
        <v>359</v>
      </c>
      <c r="I36" s="55" t="s">
        <v>348</v>
      </c>
      <c r="J36" s="55" t="s">
        <v>437</v>
      </c>
    </row>
    <row customHeight="1" ht="33.75">
      <c r="A37" s="55" t="s">
        <v>254</v>
      </c>
      <c r="B37" s="55" t="s">
        <v>428</v>
      </c>
      <c r="C37" s="55" t="s">
        <v>366</v>
      </c>
      <c r="D37" s="55" t="s">
        <v>367</v>
      </c>
      <c r="E37" s="55" t="s">
        <v>438</v>
      </c>
      <c r="F37" s="55" t="s">
        <v>363</v>
      </c>
      <c r="G37" s="69" t="s">
        <v>49</v>
      </c>
      <c r="H37" s="55" t="s">
        <v>413</v>
      </c>
      <c r="I37" s="55" t="s">
        <v>348</v>
      </c>
      <c r="J37" s="55" t="s">
        <v>439</v>
      </c>
    </row>
    <row customHeight="1" ht="33.75">
      <c r="A38" s="55" t="s">
        <v>254</v>
      </c>
      <c r="B38" s="55" t="s">
        <v>428</v>
      </c>
      <c r="C38" s="55" t="s">
        <v>371</v>
      </c>
      <c r="D38" s="55" t="s">
        <v>372</v>
      </c>
      <c r="E38" s="55" t="s">
        <v>440</v>
      </c>
      <c r="F38" s="55" t="s">
        <v>345</v>
      </c>
      <c r="G38" s="69" t="s">
        <v>374</v>
      </c>
      <c r="H38" s="55" t="s">
        <v>359</v>
      </c>
      <c r="I38" s="55" t="s">
        <v>348</v>
      </c>
      <c r="J38" s="55" t="s">
        <v>441</v>
      </c>
    </row>
    <row customHeight="1" ht="33.75">
      <c r="A39" s="55" t="s">
        <v>314</v>
      </c>
      <c r="B39" s="55" t="s">
        <v>442</v>
      </c>
      <c r="C39" s="55" t="s">
        <v>342</v>
      </c>
      <c r="D39" s="55" t="s">
        <v>343</v>
      </c>
      <c r="E39" s="55" t="s">
        <v>443</v>
      </c>
      <c r="F39" s="55" t="s">
        <v>345</v>
      </c>
      <c r="G39" s="69" t="s">
        <v>374</v>
      </c>
      <c r="H39" s="55" t="s">
        <v>355</v>
      </c>
      <c r="I39" s="55" t="s">
        <v>348</v>
      </c>
      <c r="J39" s="55" t="s">
        <v>444</v>
      </c>
    </row>
    <row customHeight="1" ht="33.75">
      <c r="A40" s="55" t="s">
        <v>314</v>
      </c>
      <c r="B40" s="55" t="s">
        <v>442</v>
      </c>
      <c r="C40" s="55" t="s">
        <v>342</v>
      </c>
      <c r="D40" s="55" t="s">
        <v>357</v>
      </c>
      <c r="E40" s="55" t="s">
        <v>445</v>
      </c>
      <c r="F40" s="55" t="s">
        <v>397</v>
      </c>
      <c r="G40" s="69" t="s">
        <v>398</v>
      </c>
      <c r="H40" s="55" t="s">
        <v>359</v>
      </c>
      <c r="I40" s="55" t="s">
        <v>348</v>
      </c>
      <c r="J40" s="55" t="s">
        <v>446</v>
      </c>
    </row>
    <row customHeight="1" ht="33.75">
      <c r="A41" s="55" t="s">
        <v>314</v>
      </c>
      <c r="B41" s="55" t="s">
        <v>442</v>
      </c>
      <c r="C41" s="55" t="s">
        <v>342</v>
      </c>
      <c r="D41" s="55" t="s">
        <v>361</v>
      </c>
      <c r="E41" s="55" t="s">
        <v>447</v>
      </c>
      <c r="F41" s="55" t="s">
        <v>397</v>
      </c>
      <c r="G41" s="69" t="s">
        <v>398</v>
      </c>
      <c r="H41" s="55" t="s">
        <v>359</v>
      </c>
      <c r="I41" s="55" t="s">
        <v>348</v>
      </c>
      <c r="J41" s="55" t="s">
        <v>448</v>
      </c>
    </row>
    <row customHeight="1" ht="33.75">
      <c r="A42" s="55" t="s">
        <v>314</v>
      </c>
      <c r="B42" s="55" t="s">
        <v>442</v>
      </c>
      <c r="C42" s="55" t="s">
        <v>366</v>
      </c>
      <c r="D42" s="55" t="s">
        <v>367</v>
      </c>
      <c r="E42" s="55" t="s">
        <v>402</v>
      </c>
      <c r="F42" s="55" t="s">
        <v>397</v>
      </c>
      <c r="G42" s="69" t="s">
        <v>449</v>
      </c>
      <c r="H42" s="55"/>
      <c r="I42" s="55" t="s">
        <v>403</v>
      </c>
      <c r="J42" s="55" t="s">
        <v>450</v>
      </c>
    </row>
    <row customHeight="1" ht="33.75">
      <c r="A43" s="55" t="s">
        <v>314</v>
      </c>
      <c r="B43" s="55" t="s">
        <v>442</v>
      </c>
      <c r="C43" s="55" t="s">
        <v>371</v>
      </c>
      <c r="D43" s="55" t="s">
        <v>372</v>
      </c>
      <c r="E43" s="55" t="s">
        <v>426</v>
      </c>
      <c r="F43" s="55" t="s">
        <v>345</v>
      </c>
      <c r="G43" s="69" t="s">
        <v>374</v>
      </c>
      <c r="H43" s="55" t="s">
        <v>359</v>
      </c>
      <c r="I43" s="55" t="s">
        <v>348</v>
      </c>
      <c r="J43" s="55" t="s">
        <v>451</v>
      </c>
    </row>
    <row customHeight="1" ht="33.75">
      <c r="A44" s="55" t="s">
        <v>270</v>
      </c>
      <c r="B44" s="55" t="s">
        <v>452</v>
      </c>
      <c r="C44" s="55" t="s">
        <v>342</v>
      </c>
      <c r="D44" s="55" t="s">
        <v>343</v>
      </c>
      <c r="E44" s="55" t="s">
        <v>453</v>
      </c>
      <c r="F44" s="55" t="s">
        <v>397</v>
      </c>
      <c r="G44" s="69" t="s">
        <v>49</v>
      </c>
      <c r="H44" s="55" t="s">
        <v>413</v>
      </c>
      <c r="I44" s="55" t="s">
        <v>348</v>
      </c>
      <c r="J44" s="55" t="s">
        <v>454</v>
      </c>
    </row>
    <row customHeight="1" ht="33.75">
      <c r="A45" s="55" t="s">
        <v>270</v>
      </c>
      <c r="B45" s="55" t="s">
        <v>452</v>
      </c>
      <c r="C45" s="55" t="s">
        <v>342</v>
      </c>
      <c r="D45" s="55" t="s">
        <v>343</v>
      </c>
      <c r="E45" s="55" t="s">
        <v>455</v>
      </c>
      <c r="F45" s="55" t="s">
        <v>345</v>
      </c>
      <c r="G45" s="69" t="s">
        <v>63</v>
      </c>
      <c r="H45" s="55" t="s">
        <v>413</v>
      </c>
      <c r="I45" s="55" t="s">
        <v>348</v>
      </c>
      <c r="J45" s="55" t="s">
        <v>456</v>
      </c>
    </row>
    <row customHeight="1" ht="33.75">
      <c r="A46" s="55" t="s">
        <v>270</v>
      </c>
      <c r="B46" s="55" t="s">
        <v>452</v>
      </c>
      <c r="C46" s="55" t="s">
        <v>342</v>
      </c>
      <c r="D46" s="55" t="s">
        <v>343</v>
      </c>
      <c r="E46" s="55" t="s">
        <v>457</v>
      </c>
      <c r="F46" s="55" t="s">
        <v>345</v>
      </c>
      <c r="G46" s="69" t="s">
        <v>49</v>
      </c>
      <c r="H46" s="55" t="s">
        <v>369</v>
      </c>
      <c r="I46" s="55" t="s">
        <v>348</v>
      </c>
      <c r="J46" s="55" t="s">
        <v>458</v>
      </c>
    </row>
    <row customHeight="1" ht="33.75">
      <c r="A47" s="55" t="s">
        <v>270</v>
      </c>
      <c r="B47" s="55" t="s">
        <v>452</v>
      </c>
      <c r="C47" s="55" t="s">
        <v>342</v>
      </c>
      <c r="D47" s="55" t="s">
        <v>357</v>
      </c>
      <c r="E47" s="55" t="s">
        <v>459</v>
      </c>
      <c r="F47" s="55" t="s">
        <v>345</v>
      </c>
      <c r="G47" s="69" t="s">
        <v>460</v>
      </c>
      <c r="H47" s="55" t="s">
        <v>359</v>
      </c>
      <c r="I47" s="55" t="s">
        <v>348</v>
      </c>
      <c r="J47" s="55" t="s">
        <v>461</v>
      </c>
    </row>
    <row customHeight="1" ht="33.75">
      <c r="A48" s="55" t="s">
        <v>270</v>
      </c>
      <c r="B48" s="55" t="s">
        <v>452</v>
      </c>
      <c r="C48" s="55" t="s">
        <v>342</v>
      </c>
      <c r="D48" s="55" t="s">
        <v>361</v>
      </c>
      <c r="E48" s="55" t="s">
        <v>462</v>
      </c>
      <c r="F48" s="55" t="s">
        <v>345</v>
      </c>
      <c r="G48" s="69" t="s">
        <v>463</v>
      </c>
      <c r="H48" s="55" t="s">
        <v>359</v>
      </c>
      <c r="I48" s="55" t="s">
        <v>348</v>
      </c>
      <c r="J48" s="55" t="s">
        <v>464</v>
      </c>
    </row>
    <row customHeight="1" ht="33.75">
      <c r="A49" s="55" t="s">
        <v>270</v>
      </c>
      <c r="B49" s="55" t="s">
        <v>452</v>
      </c>
      <c r="C49" s="55" t="s">
        <v>366</v>
      </c>
      <c r="D49" s="55" t="s">
        <v>367</v>
      </c>
      <c r="E49" s="55" t="s">
        <v>465</v>
      </c>
      <c r="F49" s="55" t="s">
        <v>397</v>
      </c>
      <c r="G49" s="69" t="s">
        <v>466</v>
      </c>
      <c r="H49" s="55" t="s">
        <v>359</v>
      </c>
      <c r="I49" s="55" t="s">
        <v>403</v>
      </c>
      <c r="J49" s="55" t="s">
        <v>467</v>
      </c>
    </row>
    <row customHeight="1" ht="33.75">
      <c r="A50" s="55" t="s">
        <v>270</v>
      </c>
      <c r="B50" s="55" t="s">
        <v>452</v>
      </c>
      <c r="C50" s="55" t="s">
        <v>371</v>
      </c>
      <c r="D50" s="55" t="s">
        <v>372</v>
      </c>
      <c r="E50" s="55" t="s">
        <v>468</v>
      </c>
      <c r="F50" s="55" t="s">
        <v>345</v>
      </c>
      <c r="G50" s="69" t="s">
        <v>374</v>
      </c>
      <c r="H50" s="55" t="s">
        <v>359</v>
      </c>
      <c r="I50" s="55" t="s">
        <v>348</v>
      </c>
      <c r="J50" s="55" t="s">
        <v>469</v>
      </c>
    </row>
    <row customHeight="1" ht="33.75">
      <c r="A51" s="55" t="s">
        <v>246</v>
      </c>
      <c r="B51" s="55" t="s">
        <v>470</v>
      </c>
      <c r="C51" s="55" t="s">
        <v>342</v>
      </c>
      <c r="D51" s="55" t="s">
        <v>343</v>
      </c>
      <c r="E51" s="55" t="s">
        <v>471</v>
      </c>
      <c r="F51" s="55" t="s">
        <v>345</v>
      </c>
      <c r="G51" s="69" t="s">
        <v>381</v>
      </c>
      <c r="H51" s="55" t="s">
        <v>369</v>
      </c>
      <c r="I51" s="55" t="s">
        <v>348</v>
      </c>
      <c r="J51" s="55" t="s">
        <v>472</v>
      </c>
    </row>
    <row customHeight="1" ht="33.75">
      <c r="A52" s="55" t="s">
        <v>246</v>
      </c>
      <c r="B52" s="55" t="s">
        <v>470</v>
      </c>
      <c r="C52" s="55" t="s">
        <v>342</v>
      </c>
      <c r="D52" s="55" t="s">
        <v>343</v>
      </c>
      <c r="E52" s="55" t="s">
        <v>473</v>
      </c>
      <c r="F52" s="55" t="s">
        <v>345</v>
      </c>
      <c r="G52" s="69" t="s">
        <v>474</v>
      </c>
      <c r="H52" s="55" t="s">
        <v>369</v>
      </c>
      <c r="I52" s="55" t="s">
        <v>348</v>
      </c>
      <c r="J52" s="55" t="s">
        <v>472</v>
      </c>
    </row>
    <row customHeight="1" ht="33.75">
      <c r="A53" s="55" t="s">
        <v>246</v>
      </c>
      <c r="B53" s="55" t="s">
        <v>470</v>
      </c>
      <c r="C53" s="55" t="s">
        <v>342</v>
      </c>
      <c r="D53" s="55" t="s">
        <v>357</v>
      </c>
      <c r="E53" s="55" t="s">
        <v>415</v>
      </c>
      <c r="F53" s="55" t="s">
        <v>397</v>
      </c>
      <c r="G53" s="69" t="s">
        <v>398</v>
      </c>
      <c r="H53" s="55" t="s">
        <v>359</v>
      </c>
      <c r="I53" s="55" t="s">
        <v>348</v>
      </c>
      <c r="J53" s="55" t="s">
        <v>416</v>
      </c>
    </row>
    <row customHeight="1" ht="33.75">
      <c r="A54" s="55" t="s">
        <v>246</v>
      </c>
      <c r="B54" s="55" t="s">
        <v>470</v>
      </c>
      <c r="C54" s="55" t="s">
        <v>342</v>
      </c>
      <c r="D54" s="55" t="s">
        <v>361</v>
      </c>
      <c r="E54" s="55" t="s">
        <v>419</v>
      </c>
      <c r="F54" s="55" t="s">
        <v>363</v>
      </c>
      <c r="G54" s="69" t="s">
        <v>346</v>
      </c>
      <c r="H54" s="55" t="s">
        <v>364</v>
      </c>
      <c r="I54" s="55" t="s">
        <v>348</v>
      </c>
      <c r="J54" s="55" t="s">
        <v>475</v>
      </c>
    </row>
    <row customHeight="1" ht="33.75">
      <c r="A55" s="55" t="s">
        <v>246</v>
      </c>
      <c r="B55" s="55" t="s">
        <v>470</v>
      </c>
      <c r="C55" s="55" t="s">
        <v>366</v>
      </c>
      <c r="D55" s="55" t="s">
        <v>367</v>
      </c>
      <c r="E55" s="55" t="s">
        <v>423</v>
      </c>
      <c r="F55" s="55" t="s">
        <v>363</v>
      </c>
      <c r="G55" s="69" t="s">
        <v>346</v>
      </c>
      <c r="H55" s="55" t="s">
        <v>359</v>
      </c>
      <c r="I55" s="55" t="s">
        <v>348</v>
      </c>
      <c r="J55" s="55" t="s">
        <v>425</v>
      </c>
    </row>
    <row customHeight="1" ht="33.75">
      <c r="A56" s="55" t="s">
        <v>246</v>
      </c>
      <c r="B56" s="55" t="s">
        <v>470</v>
      </c>
      <c r="C56" s="55" t="s">
        <v>371</v>
      </c>
      <c r="D56" s="55" t="s">
        <v>372</v>
      </c>
      <c r="E56" s="55" t="s">
        <v>476</v>
      </c>
      <c r="F56" s="55" t="s">
        <v>345</v>
      </c>
      <c r="G56" s="69" t="s">
        <v>477</v>
      </c>
      <c r="H56" s="55" t="s">
        <v>359</v>
      </c>
      <c r="I56" s="55" t="s">
        <v>348</v>
      </c>
      <c r="J56" s="55" t="s">
        <v>427</v>
      </c>
    </row>
    <row customHeight="1" ht="33.75">
      <c r="A57" s="55" t="s">
        <v>316</v>
      </c>
      <c r="B57" s="55" t="s">
        <v>478</v>
      </c>
      <c r="C57" s="55" t="s">
        <v>342</v>
      </c>
      <c r="D57" s="55" t="s">
        <v>343</v>
      </c>
      <c r="E57" s="55" t="s">
        <v>479</v>
      </c>
      <c r="F57" s="55" t="s">
        <v>397</v>
      </c>
      <c r="G57" s="69" t="s">
        <v>59</v>
      </c>
      <c r="H57" s="55" t="s">
        <v>480</v>
      </c>
      <c r="I57" s="55" t="s">
        <v>348</v>
      </c>
      <c r="J57" s="55" t="s">
        <v>481</v>
      </c>
    </row>
    <row customHeight="1" ht="33.75">
      <c r="A58" s="55" t="s">
        <v>316</v>
      </c>
      <c r="B58" s="55" t="s">
        <v>478</v>
      </c>
      <c r="C58" s="55" t="s">
        <v>342</v>
      </c>
      <c r="D58" s="55" t="s">
        <v>357</v>
      </c>
      <c r="E58" s="55" t="s">
        <v>482</v>
      </c>
      <c r="F58" s="55" t="s">
        <v>345</v>
      </c>
      <c r="G58" s="69" t="s">
        <v>398</v>
      </c>
      <c r="H58" s="55" t="s">
        <v>359</v>
      </c>
      <c r="I58" s="55" t="s">
        <v>348</v>
      </c>
      <c r="J58" s="55" t="s">
        <v>483</v>
      </c>
    </row>
    <row customHeight="1" ht="33.75">
      <c r="A59" s="55" t="s">
        <v>316</v>
      </c>
      <c r="B59" s="55" t="s">
        <v>478</v>
      </c>
      <c r="C59" s="55" t="s">
        <v>342</v>
      </c>
      <c r="D59" s="55" t="s">
        <v>361</v>
      </c>
      <c r="E59" s="55" t="s">
        <v>484</v>
      </c>
      <c r="F59" s="55" t="s">
        <v>363</v>
      </c>
      <c r="G59" s="69" t="s">
        <v>346</v>
      </c>
      <c r="H59" s="55" t="s">
        <v>364</v>
      </c>
      <c r="I59" s="55" t="s">
        <v>348</v>
      </c>
      <c r="J59" s="55" t="s">
        <v>485</v>
      </c>
    </row>
    <row customHeight="1" ht="33.75">
      <c r="A60" s="55" t="s">
        <v>316</v>
      </c>
      <c r="B60" s="55" t="s">
        <v>478</v>
      </c>
      <c r="C60" s="55" t="s">
        <v>366</v>
      </c>
      <c r="D60" s="55" t="s">
        <v>367</v>
      </c>
      <c r="E60" s="55" t="s">
        <v>486</v>
      </c>
      <c r="F60" s="55" t="s">
        <v>345</v>
      </c>
      <c r="G60" s="69" t="s">
        <v>354</v>
      </c>
      <c r="H60" s="55" t="s">
        <v>359</v>
      </c>
      <c r="I60" s="55" t="s">
        <v>348</v>
      </c>
      <c r="J60" s="55" t="s">
        <v>487</v>
      </c>
    </row>
    <row customHeight="1" ht="33.75">
      <c r="A61" s="55" t="s">
        <v>316</v>
      </c>
      <c r="B61" s="55" t="s">
        <v>478</v>
      </c>
      <c r="C61" s="55" t="s">
        <v>366</v>
      </c>
      <c r="D61" s="55" t="s">
        <v>488</v>
      </c>
      <c r="E61" s="55" t="s">
        <v>489</v>
      </c>
      <c r="F61" s="55" t="s">
        <v>345</v>
      </c>
      <c r="G61" s="69" t="s">
        <v>58</v>
      </c>
      <c r="H61" s="55" t="s">
        <v>364</v>
      </c>
      <c r="I61" s="55" t="s">
        <v>348</v>
      </c>
      <c r="J61" s="55" t="s">
        <v>490</v>
      </c>
    </row>
    <row customHeight="1" ht="33.75">
      <c r="A62" s="55" t="s">
        <v>316</v>
      </c>
      <c r="B62" s="55" t="s">
        <v>478</v>
      </c>
      <c r="C62" s="55" t="s">
        <v>371</v>
      </c>
      <c r="D62" s="55" t="s">
        <v>372</v>
      </c>
      <c r="E62" s="55" t="s">
        <v>491</v>
      </c>
      <c r="F62" s="55" t="s">
        <v>345</v>
      </c>
      <c r="G62" s="69" t="s">
        <v>354</v>
      </c>
      <c r="H62" s="55" t="s">
        <v>359</v>
      </c>
      <c r="I62" s="55" t="s">
        <v>348</v>
      </c>
      <c r="J62" s="55" t="s">
        <v>492</v>
      </c>
    </row>
    <row customHeight="1" ht="33.75">
      <c r="A63" s="55" t="s">
        <v>244</v>
      </c>
      <c r="B63" s="55" t="s">
        <v>493</v>
      </c>
      <c r="C63" s="55" t="s">
        <v>342</v>
      </c>
      <c r="D63" s="55" t="s">
        <v>343</v>
      </c>
      <c r="E63" s="55" t="s">
        <v>494</v>
      </c>
      <c r="F63" s="55" t="s">
        <v>345</v>
      </c>
      <c r="G63" s="69" t="s">
        <v>495</v>
      </c>
      <c r="H63" s="55" t="s">
        <v>369</v>
      </c>
      <c r="I63" s="55" t="s">
        <v>348</v>
      </c>
      <c r="J63" s="55" t="s">
        <v>496</v>
      </c>
    </row>
    <row customHeight="1" ht="33.75">
      <c r="A64" s="55" t="s">
        <v>244</v>
      </c>
      <c r="B64" s="55" t="s">
        <v>493</v>
      </c>
      <c r="C64" s="55" t="s">
        <v>342</v>
      </c>
      <c r="D64" s="55" t="s">
        <v>343</v>
      </c>
      <c r="E64" s="55" t="s">
        <v>412</v>
      </c>
      <c r="F64" s="55" t="s">
        <v>345</v>
      </c>
      <c r="G64" s="69" t="s">
        <v>50</v>
      </c>
      <c r="H64" s="55" t="s">
        <v>413</v>
      </c>
      <c r="I64" s="55" t="s">
        <v>348</v>
      </c>
      <c r="J64" s="55" t="s">
        <v>414</v>
      </c>
    </row>
    <row customHeight="1" ht="33.75">
      <c r="A65" s="55" t="s">
        <v>244</v>
      </c>
      <c r="B65" s="55" t="s">
        <v>493</v>
      </c>
      <c r="C65" s="55" t="s">
        <v>342</v>
      </c>
      <c r="D65" s="55" t="s">
        <v>357</v>
      </c>
      <c r="E65" s="55" t="s">
        <v>417</v>
      </c>
      <c r="F65" s="55" t="s">
        <v>397</v>
      </c>
      <c r="G65" s="69" t="s">
        <v>398</v>
      </c>
      <c r="H65" s="55" t="s">
        <v>359</v>
      </c>
      <c r="I65" s="55" t="s">
        <v>348</v>
      </c>
      <c r="J65" s="55" t="s">
        <v>497</v>
      </c>
    </row>
    <row customHeight="1" ht="33.75">
      <c r="A66" s="55" t="s">
        <v>244</v>
      </c>
      <c r="B66" s="55" t="s">
        <v>493</v>
      </c>
      <c r="C66" s="55" t="s">
        <v>342</v>
      </c>
      <c r="D66" s="55" t="s">
        <v>361</v>
      </c>
      <c r="E66" s="55" t="s">
        <v>419</v>
      </c>
      <c r="F66" s="55" t="s">
        <v>363</v>
      </c>
      <c r="G66" s="69" t="s">
        <v>498</v>
      </c>
      <c r="H66" s="55" t="s">
        <v>364</v>
      </c>
      <c r="I66" s="55" t="s">
        <v>348</v>
      </c>
      <c r="J66" s="55" t="s">
        <v>475</v>
      </c>
    </row>
    <row customHeight="1" ht="33.75">
      <c r="A67" s="55" t="s">
        <v>244</v>
      </c>
      <c r="B67" s="55" t="s">
        <v>493</v>
      </c>
      <c r="C67" s="55" t="s">
        <v>366</v>
      </c>
      <c r="D67" s="55" t="s">
        <v>367</v>
      </c>
      <c r="E67" s="55" t="s">
        <v>423</v>
      </c>
      <c r="F67" s="55" t="s">
        <v>363</v>
      </c>
      <c r="G67" s="69" t="s">
        <v>498</v>
      </c>
      <c r="H67" s="55" t="s">
        <v>359</v>
      </c>
      <c r="I67" s="55" t="s">
        <v>348</v>
      </c>
      <c r="J67" s="55" t="s">
        <v>425</v>
      </c>
    </row>
    <row customHeight="1" ht="33.75">
      <c r="A68" s="55" t="s">
        <v>244</v>
      </c>
      <c r="B68" s="55" t="s">
        <v>493</v>
      </c>
      <c r="C68" s="55" t="s">
        <v>371</v>
      </c>
      <c r="D68" s="55" t="s">
        <v>372</v>
      </c>
      <c r="E68" s="55" t="s">
        <v>476</v>
      </c>
      <c r="F68" s="55" t="s">
        <v>345</v>
      </c>
      <c r="G68" s="69" t="s">
        <v>374</v>
      </c>
      <c r="H68" s="55" t="s">
        <v>359</v>
      </c>
      <c r="I68" s="55" t="s">
        <v>348</v>
      </c>
      <c r="J68" s="55" t="s">
        <v>427</v>
      </c>
    </row>
    <row customHeight="1" ht="33.75">
      <c r="A69" s="55" t="s">
        <v>265</v>
      </c>
      <c r="B69" s="55" t="s">
        <v>499</v>
      </c>
      <c r="C69" s="55" t="s">
        <v>342</v>
      </c>
      <c r="D69" s="55" t="s">
        <v>343</v>
      </c>
      <c r="E69" s="55" t="s">
        <v>500</v>
      </c>
      <c r="F69" s="55" t="s">
        <v>345</v>
      </c>
      <c r="G69" s="69" t="s">
        <v>50</v>
      </c>
      <c r="H69" s="55" t="s">
        <v>501</v>
      </c>
      <c r="I69" s="55" t="s">
        <v>348</v>
      </c>
      <c r="J69" s="55" t="s">
        <v>502</v>
      </c>
    </row>
    <row customHeight="1" ht="33.75">
      <c r="A70" s="55" t="s">
        <v>265</v>
      </c>
      <c r="B70" s="55" t="s">
        <v>499</v>
      </c>
      <c r="C70" s="55" t="s">
        <v>342</v>
      </c>
      <c r="D70" s="55" t="s">
        <v>343</v>
      </c>
      <c r="E70" s="55" t="s">
        <v>503</v>
      </c>
      <c r="F70" s="55" t="s">
        <v>345</v>
      </c>
      <c r="G70" s="69" t="s">
        <v>56</v>
      </c>
      <c r="H70" s="55" t="s">
        <v>369</v>
      </c>
      <c r="I70" s="55" t="s">
        <v>348</v>
      </c>
      <c r="J70" s="55" t="s">
        <v>504</v>
      </c>
    </row>
    <row customHeight="1" ht="33.75">
      <c r="A71" s="55" t="s">
        <v>265</v>
      </c>
      <c r="B71" s="55" t="s">
        <v>499</v>
      </c>
      <c r="C71" s="55" t="s">
        <v>342</v>
      </c>
      <c r="D71" s="55" t="s">
        <v>357</v>
      </c>
      <c r="E71" s="55" t="s">
        <v>505</v>
      </c>
      <c r="F71" s="55" t="s">
        <v>345</v>
      </c>
      <c r="G71" s="69" t="s">
        <v>374</v>
      </c>
      <c r="H71" s="55" t="s">
        <v>359</v>
      </c>
      <c r="I71" s="55" t="s">
        <v>348</v>
      </c>
      <c r="J71" s="55" t="s">
        <v>506</v>
      </c>
    </row>
    <row customHeight="1" ht="33.75">
      <c r="A72" s="55" t="s">
        <v>265</v>
      </c>
      <c r="B72" s="55" t="s">
        <v>499</v>
      </c>
      <c r="C72" s="55" t="s">
        <v>342</v>
      </c>
      <c r="D72" s="55" t="s">
        <v>361</v>
      </c>
      <c r="E72" s="55" t="s">
        <v>507</v>
      </c>
      <c r="F72" s="55" t="s">
        <v>363</v>
      </c>
      <c r="G72" s="69" t="s">
        <v>49</v>
      </c>
      <c r="H72" s="55" t="s">
        <v>364</v>
      </c>
      <c r="I72" s="55" t="s">
        <v>348</v>
      </c>
      <c r="J72" s="55" t="s">
        <v>508</v>
      </c>
    </row>
    <row customHeight="1" ht="33.75">
      <c r="A73" s="55" t="s">
        <v>265</v>
      </c>
      <c r="B73" s="55" t="s">
        <v>499</v>
      </c>
      <c r="C73" s="55" t="s">
        <v>366</v>
      </c>
      <c r="D73" s="55" t="s">
        <v>367</v>
      </c>
      <c r="E73" s="55" t="s">
        <v>509</v>
      </c>
      <c r="F73" s="55" t="s">
        <v>424</v>
      </c>
      <c r="G73" s="69" t="s">
        <v>49</v>
      </c>
      <c r="H73" s="55" t="s">
        <v>359</v>
      </c>
      <c r="I73" s="55" t="s">
        <v>348</v>
      </c>
      <c r="J73" s="55" t="s">
        <v>510</v>
      </c>
    </row>
    <row customHeight="1" ht="33.75">
      <c r="A74" s="55" t="s">
        <v>265</v>
      </c>
      <c r="B74" s="55" t="s">
        <v>499</v>
      </c>
      <c r="C74" s="55" t="s">
        <v>366</v>
      </c>
      <c r="D74" s="55" t="s">
        <v>367</v>
      </c>
      <c r="E74" s="55" t="s">
        <v>511</v>
      </c>
      <c r="F74" s="55" t="s">
        <v>345</v>
      </c>
      <c r="G74" s="69" t="s">
        <v>374</v>
      </c>
      <c r="H74" s="55" t="s">
        <v>359</v>
      </c>
      <c r="I74" s="55" t="s">
        <v>348</v>
      </c>
      <c r="J74" s="55" t="s">
        <v>512</v>
      </c>
    </row>
    <row customHeight="1" ht="33.75">
      <c r="A75" s="55" t="s">
        <v>265</v>
      </c>
      <c r="B75" s="55" t="s">
        <v>499</v>
      </c>
      <c r="C75" s="55" t="s">
        <v>371</v>
      </c>
      <c r="D75" s="55" t="s">
        <v>372</v>
      </c>
      <c r="E75" s="55" t="s">
        <v>513</v>
      </c>
      <c r="F75" s="55" t="s">
        <v>345</v>
      </c>
      <c r="G75" s="69" t="s">
        <v>374</v>
      </c>
      <c r="H75" s="55" t="s">
        <v>359</v>
      </c>
      <c r="I75" s="55" t="s">
        <v>348</v>
      </c>
      <c r="J75" s="55" t="s">
        <v>514</v>
      </c>
    </row>
    <row customHeight="1" ht="33.75">
      <c r="A76" s="55" t="s">
        <v>239</v>
      </c>
      <c r="B76" s="55" t="s">
        <v>515</v>
      </c>
      <c r="C76" s="55" t="s">
        <v>342</v>
      </c>
      <c r="D76" s="55" t="s">
        <v>343</v>
      </c>
      <c r="E76" s="55" t="s">
        <v>494</v>
      </c>
      <c r="F76" s="55" t="s">
        <v>345</v>
      </c>
      <c r="G76" s="69" t="s">
        <v>60</v>
      </c>
      <c r="H76" s="55" t="s">
        <v>369</v>
      </c>
      <c r="I76" s="55" t="s">
        <v>348</v>
      </c>
      <c r="J76" s="55" t="s">
        <v>516</v>
      </c>
    </row>
    <row customHeight="1" ht="33.75">
      <c r="A77" s="55" t="s">
        <v>239</v>
      </c>
      <c r="B77" s="55" t="s">
        <v>515</v>
      </c>
      <c r="C77" s="55" t="s">
        <v>342</v>
      </c>
      <c r="D77" s="55" t="s">
        <v>343</v>
      </c>
      <c r="E77" s="55" t="s">
        <v>412</v>
      </c>
      <c r="F77" s="55" t="s">
        <v>345</v>
      </c>
      <c r="G77" s="69" t="s">
        <v>50</v>
      </c>
      <c r="H77" s="55" t="s">
        <v>413</v>
      </c>
      <c r="I77" s="55" t="s">
        <v>348</v>
      </c>
      <c r="J77" s="55" t="s">
        <v>517</v>
      </c>
    </row>
    <row customHeight="1" ht="33.75">
      <c r="A78" s="55" t="s">
        <v>239</v>
      </c>
      <c r="B78" s="55" t="s">
        <v>515</v>
      </c>
      <c r="C78" s="55" t="s">
        <v>342</v>
      </c>
      <c r="D78" s="55" t="s">
        <v>357</v>
      </c>
      <c r="E78" s="55" t="s">
        <v>415</v>
      </c>
      <c r="F78" s="55" t="s">
        <v>397</v>
      </c>
      <c r="G78" s="69" t="s">
        <v>398</v>
      </c>
      <c r="H78" s="55" t="s">
        <v>359</v>
      </c>
      <c r="I78" s="55" t="s">
        <v>348</v>
      </c>
      <c r="J78" s="55" t="s">
        <v>411</v>
      </c>
    </row>
    <row customHeight="1" ht="33.75">
      <c r="A79" s="55" t="s">
        <v>239</v>
      </c>
      <c r="B79" s="55" t="s">
        <v>515</v>
      </c>
      <c r="C79" s="55" t="s">
        <v>342</v>
      </c>
      <c r="D79" s="55" t="s">
        <v>357</v>
      </c>
      <c r="E79" s="55" t="s">
        <v>417</v>
      </c>
      <c r="F79" s="55" t="s">
        <v>397</v>
      </c>
      <c r="G79" s="69" t="s">
        <v>398</v>
      </c>
      <c r="H79" s="55" t="s">
        <v>359</v>
      </c>
      <c r="I79" s="55" t="s">
        <v>348</v>
      </c>
      <c r="J79" s="55" t="s">
        <v>518</v>
      </c>
    </row>
    <row customHeight="1" ht="33.75">
      <c r="A80" s="55" t="s">
        <v>239</v>
      </c>
      <c r="B80" s="55" t="s">
        <v>515</v>
      </c>
      <c r="C80" s="55" t="s">
        <v>342</v>
      </c>
      <c r="D80" s="55" t="s">
        <v>361</v>
      </c>
      <c r="E80" s="55" t="s">
        <v>419</v>
      </c>
      <c r="F80" s="55" t="s">
        <v>363</v>
      </c>
      <c r="G80" s="69" t="s">
        <v>498</v>
      </c>
      <c r="H80" s="55" t="s">
        <v>364</v>
      </c>
      <c r="I80" s="55" t="s">
        <v>348</v>
      </c>
      <c r="J80" s="55" t="s">
        <v>475</v>
      </c>
    </row>
    <row customHeight="1" ht="33.75">
      <c r="A81" s="55" t="s">
        <v>239</v>
      </c>
      <c r="B81" s="55" t="s">
        <v>515</v>
      </c>
      <c r="C81" s="55" t="s">
        <v>366</v>
      </c>
      <c r="D81" s="55" t="s">
        <v>367</v>
      </c>
      <c r="E81" s="55" t="s">
        <v>423</v>
      </c>
      <c r="F81" s="55" t="s">
        <v>363</v>
      </c>
      <c r="G81" s="69" t="s">
        <v>498</v>
      </c>
      <c r="H81" s="55" t="s">
        <v>359</v>
      </c>
      <c r="I81" s="55" t="s">
        <v>348</v>
      </c>
      <c r="J81" s="55" t="s">
        <v>425</v>
      </c>
    </row>
    <row customHeight="1" ht="33.75">
      <c r="A82" s="55" t="s">
        <v>239</v>
      </c>
      <c r="B82" s="55" t="s">
        <v>515</v>
      </c>
      <c r="C82" s="55" t="s">
        <v>371</v>
      </c>
      <c r="D82" s="55" t="s">
        <v>372</v>
      </c>
      <c r="E82" s="55" t="s">
        <v>519</v>
      </c>
      <c r="F82" s="55" t="s">
        <v>345</v>
      </c>
      <c r="G82" s="69" t="s">
        <v>374</v>
      </c>
      <c r="H82" s="55" t="s">
        <v>359</v>
      </c>
      <c r="I82" s="55" t="s">
        <v>348</v>
      </c>
      <c r="J82" s="55" t="s">
        <v>427</v>
      </c>
    </row>
    <row customHeight="1" ht="33.75">
      <c r="A83" s="55" t="s">
        <v>275</v>
      </c>
      <c r="B83" s="55" t="s">
        <v>520</v>
      </c>
      <c r="C83" s="55" t="s">
        <v>342</v>
      </c>
      <c r="D83" s="55" t="s">
        <v>343</v>
      </c>
      <c r="E83" s="55" t="s">
        <v>521</v>
      </c>
      <c r="F83" s="55" t="s">
        <v>397</v>
      </c>
      <c r="G83" s="69" t="s">
        <v>522</v>
      </c>
      <c r="H83" s="55" t="s">
        <v>355</v>
      </c>
      <c r="I83" s="55" t="s">
        <v>348</v>
      </c>
      <c r="J83" s="55" t="s">
        <v>523</v>
      </c>
    </row>
    <row customHeight="1" ht="33.75">
      <c r="A84" s="55" t="s">
        <v>275</v>
      </c>
      <c r="B84" s="55" t="s">
        <v>520</v>
      </c>
      <c r="C84" s="55" t="s">
        <v>342</v>
      </c>
      <c r="D84" s="55" t="s">
        <v>357</v>
      </c>
      <c r="E84" s="55" t="s">
        <v>524</v>
      </c>
      <c r="F84" s="55" t="s">
        <v>345</v>
      </c>
      <c r="G84" s="69" t="s">
        <v>58</v>
      </c>
      <c r="H84" s="55" t="s">
        <v>359</v>
      </c>
      <c r="I84" s="55" t="s">
        <v>348</v>
      </c>
      <c r="J84" s="55" t="s">
        <v>525</v>
      </c>
    </row>
    <row customHeight="1" ht="33.75">
      <c r="A85" s="55" t="s">
        <v>275</v>
      </c>
      <c r="B85" s="55" t="s">
        <v>520</v>
      </c>
      <c r="C85" s="55" t="s">
        <v>342</v>
      </c>
      <c r="D85" s="55" t="s">
        <v>361</v>
      </c>
      <c r="E85" s="55" t="s">
        <v>526</v>
      </c>
      <c r="F85" s="55" t="s">
        <v>345</v>
      </c>
      <c r="G85" s="69" t="s">
        <v>388</v>
      </c>
      <c r="H85" s="55" t="s">
        <v>359</v>
      </c>
      <c r="I85" s="55" t="s">
        <v>348</v>
      </c>
      <c r="J85" s="55" t="s">
        <v>527</v>
      </c>
    </row>
    <row customHeight="1" ht="33.75">
      <c r="A86" s="55" t="s">
        <v>275</v>
      </c>
      <c r="B86" s="55" t="s">
        <v>520</v>
      </c>
      <c r="C86" s="55" t="s">
        <v>366</v>
      </c>
      <c r="D86" s="55" t="s">
        <v>367</v>
      </c>
      <c r="E86" s="55" t="s">
        <v>528</v>
      </c>
      <c r="F86" s="55" t="s">
        <v>397</v>
      </c>
      <c r="G86" s="69" t="s">
        <v>529</v>
      </c>
      <c r="H86" s="55" t="s">
        <v>359</v>
      </c>
      <c r="I86" s="55" t="s">
        <v>403</v>
      </c>
      <c r="J86" s="55" t="s">
        <v>530</v>
      </c>
    </row>
    <row customHeight="1" ht="33.75">
      <c r="A87" s="55" t="s">
        <v>275</v>
      </c>
      <c r="B87" s="55" t="s">
        <v>520</v>
      </c>
      <c r="C87" s="55" t="s">
        <v>371</v>
      </c>
      <c r="D87" s="55" t="s">
        <v>372</v>
      </c>
      <c r="E87" s="55" t="s">
        <v>440</v>
      </c>
      <c r="F87" s="55" t="s">
        <v>345</v>
      </c>
      <c r="G87" s="69" t="s">
        <v>374</v>
      </c>
      <c r="H87" s="55" t="s">
        <v>359</v>
      </c>
      <c r="I87" s="55" t="s">
        <v>348</v>
      </c>
      <c r="J87" s="55" t="s">
        <v>531</v>
      </c>
    </row>
  </sheetData>
  <mergeCells count="28">
    <mergeCell ref="A3:J3"/>
    <mergeCell ref="A4:H4"/>
    <mergeCell ref="A8:A14"/>
    <mergeCell ref="B8:B14"/>
    <mergeCell ref="A15:A20"/>
    <mergeCell ref="B15:B20"/>
    <mergeCell ref="A21:A25"/>
    <mergeCell ref="B21:B25"/>
    <mergeCell ref="A26:A33"/>
    <mergeCell ref="B26:B33"/>
    <mergeCell ref="A34:A38"/>
    <mergeCell ref="B34:B38"/>
    <mergeCell ref="A39:A43"/>
    <mergeCell ref="B39:B43"/>
    <mergeCell ref="A44:A50"/>
    <mergeCell ref="B44:B50"/>
    <mergeCell ref="A51:A56"/>
    <mergeCell ref="B51:B56"/>
    <mergeCell ref="A57:A62"/>
    <mergeCell ref="B57:B62"/>
    <mergeCell ref="A63:A68"/>
    <mergeCell ref="B63:B68"/>
    <mergeCell ref="A69:A75"/>
    <mergeCell ref="B69:B75"/>
    <mergeCell ref="A76:A82"/>
    <mergeCell ref="B76:B82"/>
    <mergeCell ref="A83:A87"/>
    <mergeCell ref="B83:B87"/>
  </mergeCells>
  <pageSetup paperSize="9" scale="0"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2E925-3344-FC38-3004-74013004F9F8}" mc:Ignorable="x14ac xr xr2 xr3">
  <sheetPr>
    <outlinePr summaryRight="0"/>
  </sheetPr>
  <dimension ref="A1:F9"/>
  <sheetViews>
    <sheetView topLeftCell="B1" showZeros="0" workbookViewId="0" tabSelected="1">
      <pane ySplit="1" topLeftCell="A2" activePane="bottomLeft" state="frozen"/>
      <selection pane="bottomLeft" activeCell="A1" sqref="A1"/>
    </sheetView>
  </sheetViews>
  <sheetFormatPr defaultColWidth="9.140625" customHeight="1" defaultRowHeight="14.25"/>
  <cols>
    <col min="1" max="1" width="29.03125" customWidth="1"/>
    <col min="2" max="2" width="28.6015625" customWidth="1"/>
    <col min="3" max="3" width="31.6015625" customWidth="1"/>
    <col min="4" max="6" width="33.453125" customWidth="1"/>
  </cols>
  <sheetData>
    <row customHeight="1" ht="14.25">
      <c r="A1" s="31"/>
      <c r="B1" s="31"/>
      <c r="C1" s="31"/>
      <c r="D1" s="31"/>
      <c r="E1" s="31"/>
      <c r="F1" s="31"/>
    </row>
    <row customHeight="1" ht="15.75">
      <c r="B2" s="32"/>
      <c r="F2" s="35" t="s">
        <v>532</v>
      </c>
    </row>
    <row customHeight="1" ht="28.5">
      <c r="A3" s="36" t="s">
        <v>533</v>
      </c>
      <c r="B3" s="36"/>
      <c r="C3" s="36"/>
      <c r="D3" s="36"/>
      <c r="E3" s="36"/>
      <c r="F3" s="36"/>
    </row>
    <row customHeight="1" ht="15">
      <c r="A4" s="70" t="str">
        <f>"单位名称："&amp;"玉溪市民族中学"</f>
        <v>单位名称：玉溪市民族中学</v>
      </c>
      <c r="B4" s="71"/>
      <c r="C4" s="71"/>
      <c r="D4" s="72"/>
      <c r="E4" s="72"/>
      <c r="F4" s="41" t="s">
        <v>534</v>
      </c>
    </row>
    <row customHeight="1" ht="18.75">
      <c r="A5" s="73" t="s">
        <v>153</v>
      </c>
      <c r="B5" s="73" t="s">
        <v>72</v>
      </c>
      <c r="C5" s="73" t="s">
        <v>73</v>
      </c>
      <c r="D5" s="74" t="s">
        <v>535</v>
      </c>
      <c r="E5" s="75"/>
      <c r="F5" s="75"/>
    </row>
    <row customHeight="1" ht="30">
      <c r="A6" s="76"/>
      <c r="B6" s="76"/>
      <c r="C6" s="76"/>
      <c r="D6" s="74" t="s">
        <v>35</v>
      </c>
      <c r="E6" s="75" t="s">
        <v>76</v>
      </c>
      <c r="F6" s="75" t="s">
        <v>77</v>
      </c>
    </row>
    <row customHeight="1" ht="16.5">
      <c r="A7" s="75">
        <v>1</v>
      </c>
      <c r="B7" s="75">
        <v>2</v>
      </c>
      <c r="C7" s="75">
        <v>3</v>
      </c>
      <c r="D7" s="75">
        <v>4</v>
      </c>
      <c r="E7" s="75">
        <v>5</v>
      </c>
      <c r="F7" s="75">
        <v>6</v>
      </c>
    </row>
    <row customHeight="1" ht="20.25">
      <c r="A8" s="69"/>
      <c r="B8" s="69"/>
      <c r="C8" s="69"/>
      <c r="D8" s="77"/>
      <c r="E8" s="78"/>
      <c r="F8" s="78"/>
    </row>
    <row customHeight="1" ht="17.25">
      <c r="A9" s="79" t="s">
        <v>328</v>
      </c>
      <c r="B9" s="80"/>
      <c r="C9" s="80" t="s">
        <v>328</v>
      </c>
      <c r="D9" s="78"/>
      <c r="E9" s="78"/>
      <c r="F9" s="78"/>
    </row>
  </sheetData>
  <mergeCells count="7">
    <mergeCell ref="A3:F3"/>
    <mergeCell ref="A9:C9"/>
    <mergeCell ref="A5:A6"/>
    <mergeCell ref="C5:C6"/>
    <mergeCell ref="B5:B6"/>
    <mergeCell ref="D5:F5"/>
    <mergeCell ref="A4:E4"/>
  </mergeCells>
  <pageSetup paperSize="9" scale="0"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8CD97-C2D7-BEEB-A23B-9BFE434E5038}" mc:Ignorable="x14ac xr xr2 xr3">
  <sheetPr>
    <outlinePr summaryRight="0"/>
  </sheetPr>
  <dimension ref="A1:Q26"/>
  <sheetViews>
    <sheetView topLeftCell="D1" showZeros="0" workbookViewId="0" tabSelected="1">
      <pane ySplit="1" topLeftCell="A2" activePane="bottomLeft" state="frozen"/>
      <selection pane="bottomLeft" activeCell="A1" sqref="A1"/>
    </sheetView>
  </sheetViews>
  <sheetFormatPr defaultColWidth="9.140625" customHeight="1" defaultRowHeight="14.25"/>
  <cols>
    <col min="1" max="1" width="29.57421875" customWidth="1"/>
    <col min="2" max="2" width="21.7109375" customWidth="1"/>
    <col min="3" max="3" width="35.28125" customWidth="1"/>
    <col min="4" max="4" width="7.7109375" customWidth="1"/>
    <col min="5" max="5" width="10.28125" customWidth="1"/>
    <col min="6" max="6" width="14.84375" customWidth="1"/>
    <col min="7" max="7" width="14.1328125" customWidth="1"/>
    <col min="8" max="11" width="14.7421875" customWidth="1"/>
    <col min="12" max="16" width="12.57421875" customWidth="1"/>
    <col min="17" max="17" width="10.421875" customWidth="1"/>
  </cols>
  <sheetData>
    <row customHeight="1" ht="14.25">
      <c r="A1" s="31"/>
      <c r="B1" s="31"/>
      <c r="C1" s="31"/>
      <c r="D1" s="31"/>
      <c r="E1" s="31"/>
      <c r="F1" s="31"/>
      <c r="G1" s="31"/>
      <c r="H1" s="31"/>
      <c r="I1" s="31"/>
      <c r="J1" s="31"/>
      <c r="K1" s="31"/>
      <c r="L1" s="31"/>
      <c r="M1" s="31"/>
      <c r="N1" s="31"/>
      <c r="O1" s="31"/>
      <c r="P1" s="31"/>
      <c r="Q1" s="31"/>
    </row>
    <row customHeight="1" ht="13.5">
      <c r="A2" s="81" t="s">
        <v>536</v>
      </c>
      <c r="B2" s="81"/>
      <c r="C2" s="81"/>
      <c r="D2" s="81"/>
      <c r="E2" s="81"/>
      <c r="F2" s="81"/>
      <c r="G2" s="81"/>
      <c r="H2" s="81"/>
      <c r="I2" s="81"/>
      <c r="J2" s="81"/>
      <c r="K2" s="81"/>
      <c r="L2" s="81"/>
      <c r="M2" s="81"/>
      <c r="N2" s="81"/>
      <c r="O2" s="82"/>
      <c r="P2" s="82"/>
      <c r="Q2" s="81"/>
    </row>
    <row customHeight="1" ht="27.75">
      <c r="A3" s="83" t="s">
        <v>537</v>
      </c>
      <c r="B3" s="36"/>
      <c r="C3" s="36"/>
      <c r="D3" s="36"/>
      <c r="E3" s="36"/>
      <c r="F3" s="36"/>
      <c r="G3" s="36"/>
      <c r="H3" s="36"/>
      <c r="I3" s="36"/>
      <c r="J3" s="36"/>
      <c r="K3" s="63"/>
      <c r="L3" s="36"/>
      <c r="M3" s="36"/>
      <c r="N3" s="36"/>
      <c r="O3" s="63"/>
      <c r="P3" s="63"/>
      <c r="Q3" s="36"/>
    </row>
    <row customHeight="1" ht="18.75">
      <c r="A4" s="84" t="str">
        <f>"单位名称："&amp;"玉溪市民族中学"</f>
        <v>单位名称：玉溪市民族中学</v>
      </c>
      <c r="B4" s="40"/>
      <c r="C4" s="40"/>
      <c r="D4" s="40"/>
      <c r="E4" s="40"/>
      <c r="F4" s="40"/>
      <c r="G4" s="40"/>
      <c r="H4" s="40"/>
      <c r="I4" s="40"/>
      <c r="J4" s="40"/>
      <c r="O4" s="85"/>
      <c r="P4" s="85"/>
      <c r="Q4" s="86" t="s">
        <v>3</v>
      </c>
    </row>
    <row customHeight="1" ht="15.75">
      <c r="A5" s="73" t="s">
        <v>538</v>
      </c>
      <c r="B5" s="87" t="s">
        <v>539</v>
      </c>
      <c r="C5" s="87" t="s">
        <v>540</v>
      </c>
      <c r="D5" s="87" t="s">
        <v>541</v>
      </c>
      <c r="E5" s="87" t="s">
        <v>542</v>
      </c>
      <c r="F5" s="87" t="s">
        <v>543</v>
      </c>
      <c r="G5" s="88" t="s">
        <v>160</v>
      </c>
      <c r="H5" s="88"/>
      <c r="I5" s="88"/>
      <c r="J5" s="88"/>
      <c r="K5" s="89"/>
      <c r="L5" s="88"/>
      <c r="M5" s="88"/>
      <c r="N5" s="88"/>
      <c r="O5" s="90"/>
      <c r="P5" s="89"/>
      <c r="Q5" s="91"/>
    </row>
    <row customHeight="1" ht="17.25">
      <c r="A6" s="92"/>
      <c r="B6" s="93"/>
      <c r="C6" s="93"/>
      <c r="D6" s="93"/>
      <c r="E6" s="93"/>
      <c r="F6" s="93"/>
      <c r="G6" s="93" t="s">
        <v>35</v>
      </c>
      <c r="H6" s="93" t="s">
        <v>38</v>
      </c>
      <c r="I6" s="93" t="s">
        <v>544</v>
      </c>
      <c r="J6" s="93" t="s">
        <v>545</v>
      </c>
      <c r="K6" s="94" t="s">
        <v>546</v>
      </c>
      <c r="L6" s="95" t="s">
        <v>547</v>
      </c>
      <c r="M6" s="95"/>
      <c r="N6" s="95"/>
      <c r="O6" s="96"/>
      <c r="P6" s="97"/>
      <c r="Q6" s="98"/>
    </row>
    <row customHeight="1" ht="54">
      <c r="A7" s="99"/>
      <c r="B7" s="98"/>
      <c r="C7" s="98"/>
      <c r="D7" s="98"/>
      <c r="E7" s="98"/>
      <c r="F7" s="98"/>
      <c r="G7" s="98"/>
      <c r="H7" s="98" t="s">
        <v>37</v>
      </c>
      <c r="I7" s="98"/>
      <c r="J7" s="98"/>
      <c r="K7" s="100"/>
      <c r="L7" s="98" t="s">
        <v>37</v>
      </c>
      <c r="M7" s="98" t="s">
        <v>44</v>
      </c>
      <c r="N7" s="98" t="s">
        <v>167</v>
      </c>
      <c r="O7" s="101" t="s">
        <v>46</v>
      </c>
      <c r="P7" s="100" t="s">
        <v>47</v>
      </c>
      <c r="Q7" s="98" t="s">
        <v>48</v>
      </c>
    </row>
    <row customHeight="1" ht="15">
      <c r="A8" s="76">
        <v>1</v>
      </c>
      <c r="B8" s="102">
        <v>2</v>
      </c>
      <c r="C8" s="102">
        <v>3</v>
      </c>
      <c r="D8" s="102">
        <v>4</v>
      </c>
      <c r="E8" s="102">
        <v>5</v>
      </c>
      <c r="F8" s="102">
        <v>6</v>
      </c>
      <c r="G8" s="103">
        <v>7</v>
      </c>
      <c r="H8" s="103">
        <v>8</v>
      </c>
      <c r="I8" s="103">
        <v>9</v>
      </c>
      <c r="J8" s="103">
        <v>10</v>
      </c>
      <c r="K8" s="103">
        <v>11</v>
      </c>
      <c r="L8" s="103">
        <v>12</v>
      </c>
      <c r="M8" s="103">
        <v>13</v>
      </c>
      <c r="N8" s="103">
        <v>14</v>
      </c>
      <c r="O8" s="103">
        <v>15</v>
      </c>
      <c r="P8" s="103">
        <v>16</v>
      </c>
      <c r="Q8" s="103">
        <v>17</v>
      </c>
    </row>
    <row customHeight="1" ht="21">
      <c r="A9" s="104" t="s">
        <v>69</v>
      </c>
      <c r="B9" s="105"/>
      <c r="C9" s="105"/>
      <c r="D9" s="105"/>
      <c r="E9" s="106"/>
      <c r="F9" s="107">
        <v>1225015</v>
      </c>
      <c r="G9" s="57">
        <v>1225015</v>
      </c>
      <c r="H9" s="57">
        <v>388500</v>
      </c>
      <c r="I9" s="57"/>
      <c r="J9" s="57"/>
      <c r="K9" s="57">
        <v>836515</v>
      </c>
      <c r="L9" s="57"/>
      <c r="M9" s="57"/>
      <c r="N9" s="57"/>
      <c r="O9" s="57"/>
      <c r="P9" s="57"/>
      <c r="Q9" s="57"/>
    </row>
    <row customHeight="1" ht="21">
      <c r="A10" s="104" t="str">
        <f t="shared" si="0" ref="A10:A11">"      "&amp;"玉溪市民族中学非税收入专项资金"</f>
        <v>      玉溪市民族中学非税收入专项资金</v>
      </c>
      <c r="B10" s="105" t="s">
        <v>549</v>
      </c>
      <c r="C10" s="105" t="str">
        <f t="shared" si="1" ref="C10:C12">"C21040001"&amp;"  "&amp;"物业管理服务"</f>
        <v>C21040001  物业管理服务</v>
      </c>
      <c r="D10" s="108" t="s">
        <v>551</v>
      </c>
      <c r="E10" s="109">
        <v>1</v>
      </c>
      <c r="F10" s="77">
        <v>671515</v>
      </c>
      <c r="G10" s="57">
        <v>671515</v>
      </c>
      <c r="H10" s="57"/>
      <c r="I10" s="57"/>
      <c r="J10" s="57"/>
      <c r="K10" s="57">
        <v>671515</v>
      </c>
      <c r="L10" s="57"/>
      <c r="M10" s="57"/>
      <c r="N10" s="57"/>
      <c r="O10" s="57"/>
      <c r="P10" s="57"/>
      <c r="Q10" s="57"/>
    </row>
    <row customHeight="1" ht="21">
      <c r="A11" s="104" t="str">
        <f t="shared" si="0"/>
        <v>      玉溪市民族中学非税收入专项资金</v>
      </c>
      <c r="B11" s="105" t="s">
        <v>552</v>
      </c>
      <c r="C11" s="105" t="str">
        <f t="shared" si="1"/>
        <v>C21040001  物业管理服务</v>
      </c>
      <c r="D11" s="108" t="s">
        <v>551</v>
      </c>
      <c r="E11" s="109">
        <v>1</v>
      </c>
      <c r="F11" s="77">
        <v>165000</v>
      </c>
      <c r="G11" s="57">
        <v>165000</v>
      </c>
      <c r="H11" s="57"/>
      <c r="I11" s="57"/>
      <c r="J11" s="57"/>
      <c r="K11" s="57">
        <v>165000</v>
      </c>
      <c r="L11" s="57"/>
      <c r="M11" s="57"/>
      <c r="N11" s="57"/>
      <c r="O11" s="57"/>
      <c r="P11" s="57"/>
      <c r="Q11" s="57"/>
    </row>
    <row customHeight="1" ht="21">
      <c r="A12" s="104" t="str">
        <f>"      "&amp;"玉溪市民族中学物业管理（非税收入返还）专项经费"</f>
        <v>      玉溪市民族中学物业管理（非税收入返还）专项经费</v>
      </c>
      <c r="B12" s="105" t="s">
        <v>552</v>
      </c>
      <c r="C12" s="105" t="str">
        <f t="shared" si="1"/>
        <v>C21040001  物业管理服务</v>
      </c>
      <c r="D12" s="108" t="s">
        <v>551</v>
      </c>
      <c r="E12" s="109">
        <v>1</v>
      </c>
      <c r="F12" s="77">
        <v>159000</v>
      </c>
      <c r="G12" s="57">
        <v>159000</v>
      </c>
      <c r="H12" s="57">
        <v>159000</v>
      </c>
      <c r="I12" s="57"/>
      <c r="J12" s="57"/>
      <c r="K12" s="57"/>
      <c r="L12" s="57"/>
      <c r="M12" s="57"/>
      <c r="N12" s="57"/>
      <c r="O12" s="57"/>
      <c r="P12" s="57"/>
      <c r="Q12" s="57"/>
    </row>
    <row customHeight="1" ht="21">
      <c r="A13" s="104" t="str">
        <f t="shared" si="2" ref="A13:A25">"      "&amp;"玉溪市民族中学普通高中生均公用经费"</f>
        <v>      玉溪市民族中学普通高中生均公用经费</v>
      </c>
      <c r="B13" s="105" t="s">
        <v>555</v>
      </c>
      <c r="C13" s="105" t="str">
        <f>"A07070100"&amp;"  "&amp;"石油制品"</f>
        <v>A07070100  石油制品</v>
      </c>
      <c r="D13" s="108" t="s">
        <v>551</v>
      </c>
      <c r="E13" s="109">
        <v>1</v>
      </c>
      <c r="F13" s="77">
        <v>20000</v>
      </c>
      <c r="G13" s="57">
        <v>20000</v>
      </c>
      <c r="H13" s="57">
        <v>20000</v>
      </c>
      <c r="I13" s="57"/>
      <c r="J13" s="57"/>
      <c r="K13" s="57"/>
      <c r="L13" s="57"/>
      <c r="M13" s="57"/>
      <c r="N13" s="57"/>
      <c r="O13" s="57"/>
      <c r="P13" s="57"/>
      <c r="Q13" s="57"/>
    </row>
    <row customHeight="1" ht="21">
      <c r="A14" s="104" t="str">
        <f t="shared" si="2"/>
        <v>      玉溪市民族中学普通高中生均公用经费</v>
      </c>
      <c r="B14" s="105" t="s">
        <v>557</v>
      </c>
      <c r="C14" s="105" t="str">
        <f>"C18040000"&amp;"  "&amp;"保险服务"</f>
        <v>C18040000  保险服务</v>
      </c>
      <c r="D14" s="108" t="s">
        <v>551</v>
      </c>
      <c r="E14" s="109">
        <v>1</v>
      </c>
      <c r="F14" s="77">
        <v>12000</v>
      </c>
      <c r="G14" s="57">
        <v>12000</v>
      </c>
      <c r="H14" s="57">
        <v>12000</v>
      </c>
      <c r="I14" s="57"/>
      <c r="J14" s="57"/>
      <c r="K14" s="57"/>
      <c r="L14" s="57"/>
      <c r="M14" s="57"/>
      <c r="N14" s="57"/>
      <c r="O14" s="57"/>
      <c r="P14" s="57"/>
      <c r="Q14" s="57"/>
    </row>
    <row customHeight="1" ht="21">
      <c r="A15" s="104" t="str">
        <f t="shared" si="2"/>
        <v>      玉溪市民族中学普通高中生均公用经费</v>
      </c>
      <c r="B15" s="105" t="s">
        <v>559</v>
      </c>
      <c r="C15" s="105" t="str">
        <f>"A05010301"&amp;"  "&amp;"办公椅"</f>
        <v>A05010301  办公椅</v>
      </c>
      <c r="D15" s="108" t="s">
        <v>561</v>
      </c>
      <c r="E15" s="109">
        <v>5</v>
      </c>
      <c r="F15" s="77">
        <v>4000</v>
      </c>
      <c r="G15" s="57">
        <v>4000</v>
      </c>
      <c r="H15" s="57">
        <v>4000</v>
      </c>
      <c r="I15" s="57"/>
      <c r="J15" s="57"/>
      <c r="K15" s="57"/>
      <c r="L15" s="57"/>
      <c r="M15" s="57"/>
      <c r="N15" s="57"/>
      <c r="O15" s="57"/>
      <c r="P15" s="57"/>
      <c r="Q15" s="57"/>
    </row>
    <row customHeight="1" ht="21">
      <c r="A16" s="104" t="str">
        <f t="shared" si="2"/>
        <v>      玉溪市民族中学普通高中生均公用经费</v>
      </c>
      <c r="B16" s="105" t="s">
        <v>562</v>
      </c>
      <c r="C16" s="105" t="str">
        <f>"A02010105"&amp;"  "&amp;"台式计算机"</f>
        <v>A02010105  台式计算机</v>
      </c>
      <c r="D16" s="108" t="s">
        <v>564</v>
      </c>
      <c r="E16" s="109">
        <v>20</v>
      </c>
      <c r="F16" s="77">
        <v>100000</v>
      </c>
      <c r="G16" s="57">
        <v>100000</v>
      </c>
      <c r="H16" s="57">
        <v>100000</v>
      </c>
      <c r="I16" s="57"/>
      <c r="J16" s="57"/>
      <c r="K16" s="57"/>
      <c r="L16" s="57"/>
      <c r="M16" s="57"/>
      <c r="N16" s="57"/>
      <c r="O16" s="57"/>
      <c r="P16" s="57"/>
      <c r="Q16" s="57"/>
    </row>
    <row customHeight="1" ht="21">
      <c r="A17" s="104" t="str">
        <f t="shared" si="2"/>
        <v>      玉溪市民族中学普通高中生均公用经费</v>
      </c>
      <c r="B17" s="105" t="s">
        <v>565</v>
      </c>
      <c r="C17" s="105" t="str">
        <f t="shared" si="3" ref="C17:C24">"A02020400"&amp;"  "&amp;"多功能一体机"</f>
        <v>A02020400  多功能一体机</v>
      </c>
      <c r="D17" s="108" t="s">
        <v>564</v>
      </c>
      <c r="E17" s="109">
        <v>2</v>
      </c>
      <c r="F17" s="77">
        <v>44000</v>
      </c>
      <c r="G17" s="57">
        <v>44000</v>
      </c>
      <c r="H17" s="57">
        <v>44000</v>
      </c>
      <c r="I17" s="57"/>
      <c r="J17" s="57"/>
      <c r="K17" s="57"/>
      <c r="L17" s="57"/>
      <c r="M17" s="57"/>
      <c r="N17" s="57"/>
      <c r="O17" s="57"/>
      <c r="P17" s="57"/>
      <c r="Q17" s="57"/>
    </row>
    <row customHeight="1" ht="21">
      <c r="A18" s="104" t="str">
        <f t="shared" si="2"/>
        <v>      玉溪市民族中学普通高中生均公用经费</v>
      </c>
      <c r="B18" s="105" t="s">
        <v>567</v>
      </c>
      <c r="C18" s="105" t="str">
        <f>"A05010500"&amp;"  "&amp;"柜类"</f>
        <v>A05010500  柜类</v>
      </c>
      <c r="D18" s="108" t="s">
        <v>569</v>
      </c>
      <c r="E18" s="109">
        <v>1</v>
      </c>
      <c r="F18" s="77">
        <v>2000</v>
      </c>
      <c r="G18" s="57">
        <v>2000</v>
      </c>
      <c r="H18" s="57">
        <v>2000</v>
      </c>
      <c r="I18" s="57"/>
      <c r="J18" s="57"/>
      <c r="K18" s="57"/>
      <c r="L18" s="57"/>
      <c r="M18" s="57"/>
      <c r="N18" s="57"/>
      <c r="O18" s="57"/>
      <c r="P18" s="57"/>
      <c r="Q18" s="57"/>
    </row>
    <row customHeight="1" ht="21">
      <c r="A19" s="104" t="str">
        <f t="shared" si="2"/>
        <v>      玉溪市民族中学普通高中生均公用经费</v>
      </c>
      <c r="B19" s="105" t="s">
        <v>570</v>
      </c>
      <c r="C19" s="105" t="str">
        <f>"A05040000"&amp;"  "&amp;"办公用品"</f>
        <v>A05040000  办公用品</v>
      </c>
      <c r="D19" s="108" t="s">
        <v>551</v>
      </c>
      <c r="E19" s="109">
        <v>1</v>
      </c>
      <c r="F19" s="77">
        <v>22000</v>
      </c>
      <c r="G19" s="57">
        <v>22000</v>
      </c>
      <c r="H19" s="57">
        <v>22000</v>
      </c>
      <c r="I19" s="57"/>
      <c r="J19" s="57"/>
      <c r="K19" s="57"/>
      <c r="L19" s="57"/>
      <c r="M19" s="57"/>
      <c r="N19" s="57"/>
      <c r="O19" s="57"/>
      <c r="P19" s="57"/>
      <c r="Q19" s="57"/>
    </row>
    <row customHeight="1" ht="21">
      <c r="A20" s="104" t="str">
        <f t="shared" si="2"/>
        <v>      玉溪市民族中学普通高中生均公用经费</v>
      </c>
      <c r="B20" s="105" t="s">
        <v>572</v>
      </c>
      <c r="C20" s="105" t="str">
        <f>"A05010201"&amp;"  "&amp;"办公桌"</f>
        <v>A05010201  办公桌</v>
      </c>
      <c r="D20" s="108" t="s">
        <v>561</v>
      </c>
      <c r="E20" s="109">
        <v>5</v>
      </c>
      <c r="F20" s="77">
        <v>5000</v>
      </c>
      <c r="G20" s="57">
        <v>5000</v>
      </c>
      <c r="H20" s="57">
        <v>5000</v>
      </c>
      <c r="I20" s="57"/>
      <c r="J20" s="57"/>
      <c r="K20" s="57"/>
      <c r="L20" s="57"/>
      <c r="M20" s="57"/>
      <c r="N20" s="57"/>
      <c r="O20" s="57"/>
      <c r="P20" s="57"/>
      <c r="Q20" s="57"/>
    </row>
    <row customHeight="1" ht="21">
      <c r="A21" s="104" t="str">
        <f t="shared" si="2"/>
        <v>      玉溪市民族中学普通高中生均公用经费</v>
      </c>
      <c r="B21" s="105" t="s">
        <v>574</v>
      </c>
      <c r="C21" s="105" t="str">
        <f>"C23120300"&amp;"  "&amp;"车辆维修和保养服务"</f>
        <v>C23120300  车辆维修和保养服务</v>
      </c>
      <c r="D21" s="108" t="s">
        <v>551</v>
      </c>
      <c r="E21" s="109">
        <v>1</v>
      </c>
      <c r="F21" s="77">
        <v>5300</v>
      </c>
      <c r="G21" s="57">
        <v>5300</v>
      </c>
      <c r="H21" s="57">
        <v>5300</v>
      </c>
      <c r="I21" s="57"/>
      <c r="J21" s="57"/>
      <c r="K21" s="57"/>
      <c r="L21" s="57"/>
      <c r="M21" s="57"/>
      <c r="N21" s="57"/>
      <c r="O21" s="57"/>
      <c r="P21" s="57"/>
      <c r="Q21" s="57"/>
    </row>
    <row customHeight="1" ht="21">
      <c r="A22" s="104" t="str">
        <f t="shared" si="2"/>
        <v>      玉溪市民族中学普通高中生均公用经费</v>
      </c>
      <c r="B22" s="105" t="s">
        <v>576</v>
      </c>
      <c r="C22" s="105" t="str">
        <f>"A02020000"&amp;"  "&amp;"办公设备"</f>
        <v>A02020000  办公设备</v>
      </c>
      <c r="D22" s="108" t="s">
        <v>564</v>
      </c>
      <c r="E22" s="109">
        <v>1</v>
      </c>
      <c r="F22" s="77">
        <v>4000</v>
      </c>
      <c r="G22" s="57">
        <v>4000</v>
      </c>
      <c r="H22" s="57">
        <v>4000</v>
      </c>
      <c r="I22" s="57"/>
      <c r="J22" s="57"/>
      <c r="K22" s="57"/>
      <c r="L22" s="57"/>
      <c r="M22" s="57"/>
      <c r="N22" s="57"/>
      <c r="O22" s="57"/>
      <c r="P22" s="57"/>
      <c r="Q22" s="57"/>
    </row>
    <row customHeight="1" ht="21">
      <c r="A23" s="104" t="str">
        <f t="shared" si="2"/>
        <v>      玉溪市民族中学普通高中生均公用经费</v>
      </c>
      <c r="B23" s="105" t="s">
        <v>578</v>
      </c>
      <c r="C23" s="105" t="str">
        <f>"A02020500"&amp;"  "&amp;"照相机及器材"</f>
        <v>A02020500  照相机及器材</v>
      </c>
      <c r="D23" s="108" t="s">
        <v>564</v>
      </c>
      <c r="E23" s="109">
        <v>1</v>
      </c>
      <c r="F23" s="77">
        <v>5000</v>
      </c>
      <c r="G23" s="57">
        <v>5000</v>
      </c>
      <c r="H23" s="57">
        <v>5000</v>
      </c>
      <c r="I23" s="57"/>
      <c r="J23" s="57"/>
      <c r="K23" s="57"/>
      <c r="L23" s="57"/>
      <c r="M23" s="57"/>
      <c r="N23" s="57"/>
      <c r="O23" s="57"/>
      <c r="P23" s="57"/>
      <c r="Q23" s="57"/>
    </row>
    <row customHeight="1" ht="21">
      <c r="A24" s="104" t="str">
        <f t="shared" si="2"/>
        <v>      玉溪市民族中学普通高中生均公用经费</v>
      </c>
      <c r="B24" s="105" t="s">
        <v>580</v>
      </c>
      <c r="C24" s="105" t="str">
        <f t="shared" si="3"/>
        <v>A02020400  多功能一体机</v>
      </c>
      <c r="D24" s="108" t="s">
        <v>564</v>
      </c>
      <c r="E24" s="109">
        <v>1</v>
      </c>
      <c r="F24" s="77">
        <v>3000</v>
      </c>
      <c r="G24" s="57">
        <v>3000</v>
      </c>
      <c r="H24" s="57">
        <v>3000</v>
      </c>
      <c r="I24" s="57"/>
      <c r="J24" s="57"/>
      <c r="K24" s="57"/>
      <c r="L24" s="57"/>
      <c r="M24" s="57"/>
      <c r="N24" s="57"/>
      <c r="O24" s="57"/>
      <c r="P24" s="57"/>
      <c r="Q24" s="57"/>
    </row>
    <row customHeight="1" ht="21">
      <c r="A25" s="104" t="str">
        <f t="shared" si="2"/>
        <v>      玉溪市民族中学普通高中生均公用经费</v>
      </c>
      <c r="B25" s="105" t="s">
        <v>581</v>
      </c>
      <c r="C25" s="105" t="str">
        <f>"A05010502"&amp;"  "&amp;"文件柜"</f>
        <v>A05010502  文件柜</v>
      </c>
      <c r="D25" s="108" t="s">
        <v>569</v>
      </c>
      <c r="E25" s="109">
        <v>4</v>
      </c>
      <c r="F25" s="77">
        <v>3200</v>
      </c>
      <c r="G25" s="57">
        <v>3200</v>
      </c>
      <c r="H25" s="57">
        <v>3200</v>
      </c>
      <c r="I25" s="57"/>
      <c r="J25" s="57"/>
      <c r="K25" s="57"/>
      <c r="L25" s="57"/>
      <c r="M25" s="57"/>
      <c r="N25" s="57"/>
      <c r="O25" s="57"/>
      <c r="P25" s="57"/>
      <c r="Q25" s="57"/>
    </row>
    <row customHeight="1" ht="21">
      <c r="A26" s="110" t="s">
        <v>328</v>
      </c>
      <c r="B26" s="111"/>
      <c r="C26" s="111"/>
      <c r="D26" s="111"/>
      <c r="E26" s="106"/>
      <c r="F26" s="107">
        <v>1225015</v>
      </c>
      <c r="G26" s="57">
        <v>1225015</v>
      </c>
      <c r="H26" s="57">
        <v>388500</v>
      </c>
      <c r="I26" s="57"/>
      <c r="J26" s="57"/>
      <c r="K26" s="57">
        <v>836515</v>
      </c>
      <c r="L26" s="57"/>
      <c r="M26" s="57"/>
      <c r="N26" s="57"/>
      <c r="O26" s="57"/>
      <c r="P26" s="57"/>
      <c r="Q26" s="57"/>
    </row>
  </sheetData>
  <mergeCells count="17">
    <mergeCell ref="A26:E26"/>
    <mergeCell ref="H6:H7"/>
    <mergeCell ref="A3:Q3"/>
    <mergeCell ref="A5:A7"/>
    <mergeCell ref="B5:B7"/>
    <mergeCell ref="C5:C7"/>
    <mergeCell ref="D5:D7"/>
    <mergeCell ref="E5:E7"/>
    <mergeCell ref="G5:Q5"/>
    <mergeCell ref="I6:I7"/>
    <mergeCell ref="J6:J7"/>
    <mergeCell ref="A4:E4"/>
    <mergeCell ref="K6:K7"/>
    <mergeCell ref="G6:G7"/>
    <mergeCell ref="L6:Q6"/>
    <mergeCell ref="F5:F7"/>
    <mergeCell ref="A2:Q2"/>
  </mergeCells>
  <pageSetup paperSize="9" scale="0"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7F6AF-7B4F-55AB-C20C-C6344EB7FC53}" mc:Ignorable="x14ac xr xr2 xr3">
  <sheetPr>
    <outlinePr summaryRight="0"/>
  </sheetPr>
  <dimension ref="A1:N11"/>
  <sheetViews>
    <sheetView topLeftCell="D1" showZeros="0" workbookViewId="0" tabSelected="1">
      <pane ySplit="1" topLeftCell="A2" activePane="bottomLeft" state="frozen"/>
      <selection pane="bottomLeft" activeCell="A1" sqref="A1"/>
    </sheetView>
  </sheetViews>
  <sheetFormatPr defaultColWidth="9.140625" customHeight="1" defaultRowHeight="14.25"/>
  <cols>
    <col min="1" max="1" width="31.421875" customWidth="1"/>
    <col min="2" max="2" width="21.7109375" customWidth="1"/>
    <col min="3" max="3" width="26.7109375" customWidth="1"/>
    <col min="4" max="14" width="16.6015625" customWidth="1"/>
  </cols>
  <sheetData>
    <row customHeight="1" ht="14.25">
      <c r="A1" s="31"/>
      <c r="B1" s="31"/>
      <c r="C1" s="31"/>
      <c r="D1" s="31"/>
      <c r="E1" s="31"/>
      <c r="F1" s="31"/>
      <c r="G1" s="31"/>
      <c r="H1" s="31"/>
      <c r="I1" s="31"/>
      <c r="J1" s="31"/>
      <c r="K1" s="31"/>
      <c r="L1" s="31"/>
      <c r="M1" s="31"/>
      <c r="N1" s="31"/>
    </row>
    <row customHeight="1" ht="13.5">
      <c r="A2" s="112" t="s">
        <v>583</v>
      </c>
      <c r="B2" s="112"/>
      <c r="C2" s="112"/>
      <c r="D2" s="112"/>
      <c r="E2" s="112"/>
      <c r="F2" s="112"/>
      <c r="G2" s="112"/>
      <c r="H2" s="113"/>
      <c r="I2" s="112"/>
      <c r="J2" s="112"/>
      <c r="K2" s="112"/>
      <c r="L2" s="114"/>
      <c r="M2" s="113"/>
      <c r="N2" s="115"/>
    </row>
    <row customHeight="1" ht="27.75">
      <c r="A3" s="83" t="s">
        <v>584</v>
      </c>
      <c r="B3" s="116"/>
      <c r="C3" s="116"/>
      <c r="D3" s="116"/>
      <c r="E3" s="116"/>
      <c r="F3" s="116"/>
      <c r="G3" s="116"/>
      <c r="H3" s="117"/>
      <c r="I3" s="116"/>
      <c r="J3" s="116"/>
      <c r="K3" s="116"/>
      <c r="L3" s="63"/>
      <c r="M3" s="117"/>
      <c r="N3" s="116"/>
    </row>
    <row customHeight="1" ht="18.75">
      <c r="A4" s="118" t="str">
        <f>"单位名称："&amp;"玉溪市民族中学"</f>
        <v>单位名称：玉溪市民族中学</v>
      </c>
      <c r="B4" s="72"/>
      <c r="C4" s="72"/>
      <c r="D4" s="72"/>
      <c r="E4" s="72"/>
      <c r="F4" s="72"/>
      <c r="G4" s="72"/>
      <c r="H4" s="119"/>
      <c r="I4" s="120"/>
      <c r="J4" s="120"/>
      <c r="K4" s="120"/>
      <c r="L4" s="85"/>
      <c r="M4" s="121"/>
      <c r="N4" s="122" t="s">
        <v>3</v>
      </c>
    </row>
    <row customHeight="1" ht="15.75">
      <c r="A5" s="123" t="s">
        <v>538</v>
      </c>
      <c r="B5" s="124" t="s">
        <v>585</v>
      </c>
      <c r="C5" s="124" t="s">
        <v>586</v>
      </c>
      <c r="D5" s="125" t="s">
        <v>160</v>
      </c>
      <c r="E5" s="125"/>
      <c r="F5" s="125"/>
      <c r="G5" s="125"/>
      <c r="H5" s="126"/>
      <c r="I5" s="125"/>
      <c r="J5" s="125"/>
      <c r="K5" s="125"/>
      <c r="L5" s="127"/>
      <c r="M5" s="126"/>
      <c r="N5" s="128"/>
    </row>
    <row customHeight="1" ht="17.25">
      <c r="A6" s="129"/>
      <c r="B6" s="130"/>
      <c r="C6" s="130"/>
      <c r="D6" s="130" t="s">
        <v>35</v>
      </c>
      <c r="E6" s="130" t="s">
        <v>38</v>
      </c>
      <c r="F6" s="130" t="s">
        <v>544</v>
      </c>
      <c r="G6" s="130" t="s">
        <v>545</v>
      </c>
      <c r="H6" s="131" t="s">
        <v>546</v>
      </c>
      <c r="I6" s="132" t="s">
        <v>547</v>
      </c>
      <c r="J6" s="132"/>
      <c r="K6" s="132"/>
      <c r="L6" s="133"/>
      <c r="M6" s="134"/>
      <c r="N6" s="135"/>
    </row>
    <row customHeight="1" ht="54">
      <c r="A7" s="136"/>
      <c r="B7" s="135"/>
      <c r="C7" s="135"/>
      <c r="D7" s="135"/>
      <c r="E7" s="135"/>
      <c r="F7" s="135"/>
      <c r="G7" s="135"/>
      <c r="H7" s="137"/>
      <c r="I7" s="135" t="s">
        <v>37</v>
      </c>
      <c r="J7" s="135" t="s">
        <v>44</v>
      </c>
      <c r="K7" s="135" t="s">
        <v>167</v>
      </c>
      <c r="L7" s="138" t="s">
        <v>46</v>
      </c>
      <c r="M7" s="137" t="s">
        <v>47</v>
      </c>
      <c r="N7" s="135" t="s">
        <v>48</v>
      </c>
    </row>
    <row customHeight="1" ht="15">
      <c r="A8" s="136">
        <v>1</v>
      </c>
      <c r="B8" s="135">
        <v>2</v>
      </c>
      <c r="C8" s="135">
        <v>3</v>
      </c>
      <c r="D8" s="137">
        <v>4</v>
      </c>
      <c r="E8" s="137">
        <v>5</v>
      </c>
      <c r="F8" s="137">
        <v>6</v>
      </c>
      <c r="G8" s="137">
        <v>7</v>
      </c>
      <c r="H8" s="137">
        <v>8</v>
      </c>
      <c r="I8" s="137">
        <v>9</v>
      </c>
      <c r="J8" s="137">
        <v>10</v>
      </c>
      <c r="K8" s="137">
        <v>11</v>
      </c>
      <c r="L8" s="137">
        <v>12</v>
      </c>
      <c r="M8" s="137">
        <v>13</v>
      </c>
      <c r="N8" s="137">
        <v>14</v>
      </c>
    </row>
    <row customHeight="1" ht="21">
      <c r="A9" s="104"/>
      <c r="B9" s="105"/>
      <c r="C9" s="105"/>
      <c r="D9" s="57"/>
      <c r="E9" s="57"/>
      <c r="F9" s="57"/>
      <c r="G9" s="57"/>
      <c r="H9" s="57"/>
      <c r="I9" s="57"/>
      <c r="J9" s="57"/>
      <c r="K9" s="57"/>
      <c r="L9" s="57"/>
      <c r="M9" s="57"/>
      <c r="N9" s="57"/>
    </row>
    <row customHeight="1" ht="21">
      <c r="A10" s="104"/>
      <c r="B10" s="105"/>
      <c r="C10" s="105"/>
      <c r="D10" s="57"/>
      <c r="E10" s="57"/>
      <c r="F10" s="57"/>
      <c r="G10" s="57"/>
      <c r="H10" s="57"/>
      <c r="I10" s="57"/>
      <c r="J10" s="57"/>
      <c r="K10" s="57"/>
      <c r="L10" s="57"/>
      <c r="M10" s="57"/>
      <c r="N10" s="57"/>
    </row>
    <row customHeight="1" ht="21">
      <c r="A11" s="110" t="s">
        <v>328</v>
      </c>
      <c r="B11" s="111"/>
      <c r="C11" s="139"/>
      <c r="D11" s="57"/>
      <c r="E11" s="57"/>
      <c r="F11" s="57"/>
      <c r="G11" s="57"/>
      <c r="H11" s="57"/>
      <c r="I11" s="57"/>
      <c r="J11" s="57"/>
      <c r="K11" s="57"/>
      <c r="L11" s="57"/>
      <c r="M11" s="57"/>
      <c r="N11" s="57"/>
    </row>
  </sheetData>
  <mergeCells count="14">
    <mergeCell ref="A11:C11"/>
    <mergeCell ref="E6:E7"/>
    <mergeCell ref="A3:N3"/>
    <mergeCell ref="A5:A7"/>
    <mergeCell ref="B5:B7"/>
    <mergeCell ref="C5:C7"/>
    <mergeCell ref="D5:N5"/>
    <mergeCell ref="F6:F7"/>
    <mergeCell ref="G6:G7"/>
    <mergeCell ref="A4:C4"/>
    <mergeCell ref="H6:H7"/>
    <mergeCell ref="D6:D7"/>
    <mergeCell ref="I6:N6"/>
    <mergeCell ref="A2:N2"/>
  </mergeCells>
  <pageSetup paperSize="9" scale="0"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226D-BF98-68C8-3F03-99A7B00EA1F3}" mc:Ignorable="x14ac xr xr2 xr3">
  <sheetPr>
    <outlinePr summaryRight="0"/>
  </sheetPr>
  <dimension ref="A1:N10"/>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76.2734375" customWidth="1"/>
    <col min="2" max="13" width="17.171875" customWidth="1"/>
    <col min="14" max="14" width="17.03125" customWidth="1"/>
  </cols>
  <sheetData>
    <row customHeight="1" ht="14.25">
      <c r="A1" s="31"/>
      <c r="B1" s="31"/>
      <c r="C1" s="31"/>
      <c r="D1" s="31"/>
      <c r="E1" s="31"/>
      <c r="F1" s="31"/>
      <c r="G1" s="31"/>
      <c r="H1" s="31"/>
      <c r="I1" s="31"/>
      <c r="J1" s="31"/>
      <c r="K1" s="31"/>
      <c r="L1" s="31"/>
      <c r="M1" s="31"/>
      <c r="N1" s="31"/>
    </row>
    <row customHeight="1" ht="13.5">
      <c r="A2" s="81" t="s">
        <v>587</v>
      </c>
      <c r="B2" s="81"/>
      <c r="C2" s="81"/>
      <c r="D2" s="81"/>
      <c r="E2" s="81"/>
      <c r="F2" s="81"/>
      <c r="G2" s="81"/>
      <c r="H2" s="81"/>
      <c r="I2" s="81"/>
      <c r="J2" s="81"/>
      <c r="K2" s="81"/>
      <c r="L2" s="81"/>
      <c r="M2" s="81"/>
      <c r="N2" s="82"/>
    </row>
    <row customHeight="1" ht="27.75">
      <c r="A3" s="83" t="s">
        <v>588</v>
      </c>
      <c r="B3" s="36"/>
      <c r="C3" s="36"/>
      <c r="D3" s="36"/>
      <c r="E3" s="36"/>
      <c r="F3" s="36"/>
      <c r="G3" s="36"/>
      <c r="H3" s="36"/>
      <c r="I3" s="36"/>
      <c r="J3" s="36"/>
      <c r="K3" s="36"/>
      <c r="L3" s="36"/>
      <c r="M3" s="36"/>
      <c r="N3" s="36"/>
    </row>
    <row customHeight="1" ht="18">
      <c r="A4" s="118" t="str">
        <f>"单位名称："&amp;"玉溪市民族中学"</f>
        <v>单位名称：玉溪市民族中学</v>
      </c>
      <c r="B4" s="72"/>
      <c r="C4" s="72"/>
      <c r="D4" s="140"/>
      <c r="E4" s="120"/>
      <c r="F4" s="120"/>
      <c r="G4" s="120"/>
      <c r="H4" s="120"/>
      <c r="I4" s="120"/>
      <c r="N4" s="85" t="s">
        <v>3</v>
      </c>
    </row>
    <row customHeight="1" ht="19.5">
      <c r="A5" s="74" t="s">
        <v>589</v>
      </c>
      <c r="B5" s="141" t="s">
        <v>160</v>
      </c>
      <c r="C5" s="142"/>
      <c r="D5" s="142"/>
      <c r="E5" s="141" t="s">
        <v>590</v>
      </c>
      <c r="F5" s="142"/>
      <c r="G5" s="142"/>
      <c r="H5" s="142"/>
      <c r="I5" s="142"/>
      <c r="J5" s="142"/>
      <c r="K5" s="142"/>
      <c r="L5" s="142"/>
      <c r="M5" s="142"/>
      <c r="N5" s="142"/>
    </row>
    <row customHeight="1" ht="40.5">
      <c r="A6" s="76"/>
      <c r="B6" s="143" t="s">
        <v>35</v>
      </c>
      <c r="C6" s="73" t="s">
        <v>38</v>
      </c>
      <c r="D6" s="144" t="s">
        <v>591</v>
      </c>
      <c r="E6" s="75" t="s">
        <v>592</v>
      </c>
      <c r="F6" s="75" t="s">
        <v>593</v>
      </c>
      <c r="G6" s="75" t="s">
        <v>594</v>
      </c>
      <c r="H6" s="75" t="s">
        <v>595</v>
      </c>
      <c r="I6" s="75" t="s">
        <v>596</v>
      </c>
      <c r="J6" s="75" t="s">
        <v>597</v>
      </c>
      <c r="K6" s="75" t="s">
        <v>598</v>
      </c>
      <c r="L6" s="75" t="s">
        <v>599</v>
      </c>
      <c r="M6" s="75" t="s">
        <v>600</v>
      </c>
      <c r="N6" s="75" t="s">
        <v>601</v>
      </c>
    </row>
    <row customHeight="1" ht="19.5">
      <c r="A7" s="75">
        <v>1</v>
      </c>
      <c r="B7" s="75">
        <v>2</v>
      </c>
      <c r="C7" s="75">
        <v>3</v>
      </c>
      <c r="D7" s="141">
        <v>4</v>
      </c>
      <c r="E7" s="75">
        <v>5</v>
      </c>
      <c r="F7" s="75">
        <v>6</v>
      </c>
      <c r="G7" s="75">
        <v>7</v>
      </c>
      <c r="H7" s="141">
        <v>8</v>
      </c>
      <c r="I7" s="75">
        <v>9</v>
      </c>
      <c r="J7" s="75">
        <v>10</v>
      </c>
      <c r="K7" s="75">
        <v>11</v>
      </c>
      <c r="L7" s="141">
        <v>12</v>
      </c>
      <c r="M7" s="75">
        <v>13</v>
      </c>
      <c r="N7" s="75">
        <v>14</v>
      </c>
    </row>
    <row customHeight="1" ht="20.25">
      <c r="A8" s="69"/>
      <c r="B8" s="57"/>
      <c r="C8" s="57"/>
      <c r="D8" s="57"/>
      <c r="E8" s="57"/>
      <c r="F8" s="57"/>
      <c r="G8" s="57"/>
      <c r="H8" s="57"/>
      <c r="I8" s="57"/>
      <c r="J8" s="57"/>
      <c r="K8" s="57"/>
      <c r="L8" s="57"/>
      <c r="M8" s="57"/>
      <c r="N8" s="57"/>
    </row>
    <row customHeight="1" ht="20.25">
      <c r="A9" s="69"/>
      <c r="B9" s="57"/>
      <c r="C9" s="57"/>
      <c r="D9" s="57"/>
      <c r="E9" s="57"/>
      <c r="F9" s="57"/>
      <c r="G9" s="57"/>
      <c r="H9" s="57"/>
      <c r="I9" s="57"/>
      <c r="J9" s="57"/>
      <c r="K9" s="57"/>
      <c r="L9" s="57"/>
      <c r="M9" s="57"/>
      <c r="N9" s="57"/>
    </row>
    <row customHeight="1" ht="20.25">
      <c r="A10" s="67" t="s">
        <v>35</v>
      </c>
      <c r="B10" s="57"/>
      <c r="C10" s="57"/>
      <c r="D10" s="57"/>
      <c r="E10" s="57"/>
      <c r="F10" s="57"/>
      <c r="G10" s="57"/>
      <c r="H10" s="57"/>
      <c r="I10" s="57"/>
      <c r="J10" s="57"/>
      <c r="K10" s="57"/>
      <c r="L10" s="57"/>
      <c r="M10" s="57"/>
      <c r="N10" s="57"/>
    </row>
  </sheetData>
  <mergeCells count="6">
    <mergeCell ref="A3:N3"/>
    <mergeCell ref="A5:A6"/>
    <mergeCell ref="B5:D5"/>
    <mergeCell ref="E5:N5"/>
    <mergeCell ref="A4:I4"/>
    <mergeCell ref="A2:N2"/>
  </mergeCells>
  <pageSetup paperSize="9" scale="0"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57B8B-9A55-8E3B-F4BE-7397DFFB687C}" mc:Ignorable="x14ac xr xr2 xr3">
  <sheetPr>
    <outlinePr summaryRight="0"/>
  </sheetPr>
  <dimension ref="A1:J8"/>
  <sheetViews>
    <sheetView topLeftCell="A1" showZeros="0" workbookViewId="0" tabSelected="1">
      <pane ySplit="1" topLeftCell="A4" activePane="bottomLeft" state="frozen"/>
      <selection pane="bottomLeft" activeCell="A1" sqref="A1"/>
    </sheetView>
  </sheetViews>
  <sheetFormatPr defaultColWidth="9.140625" customHeight="1" defaultRowHeight="12"/>
  <cols>
    <col min="1" max="1" width="34.28125" customWidth="1"/>
    <col min="2" max="2" width="29.00390625" customWidth="1"/>
    <col min="3" max="3" width="17.171875" customWidth="1"/>
    <col min="4" max="4" width="21.03125" customWidth="1"/>
    <col min="5" max="5" width="23.57421875" customWidth="1"/>
    <col min="6" max="6" width="11.28125" customWidth="1"/>
    <col min="7" max="7" width="10.3125" customWidth="1"/>
    <col min="8" max="8" width="9.3125" customWidth="1"/>
    <col min="9" max="9" width="13.421875" customWidth="1"/>
    <col min="10" max="10" width="27.453125" customWidth="1"/>
  </cols>
  <sheetData>
    <row customHeight="1" ht="12">
      <c r="A1" s="31"/>
      <c r="B1" s="31"/>
      <c r="C1" s="31"/>
      <c r="D1" s="31"/>
      <c r="E1" s="31"/>
      <c r="F1" s="31"/>
      <c r="G1" s="31"/>
      <c r="H1" s="31"/>
      <c r="I1" s="31"/>
      <c r="J1" s="31"/>
    </row>
    <row customHeight="1" ht="12">
      <c r="A2" s="81" t="s">
        <v>602</v>
      </c>
      <c r="B2" s="81"/>
      <c r="C2" s="81"/>
      <c r="D2" s="81"/>
      <c r="E2" s="81"/>
      <c r="F2" s="81"/>
      <c r="G2" s="81"/>
      <c r="H2" s="81"/>
      <c r="I2" s="81"/>
      <c r="J2" s="82"/>
    </row>
    <row customHeight="1" ht="28.5">
      <c r="A3" s="145" t="s">
        <v>603</v>
      </c>
      <c r="B3" s="146"/>
      <c r="C3" s="146"/>
      <c r="D3" s="146"/>
      <c r="E3" s="146"/>
      <c r="F3" s="147"/>
      <c r="G3" s="146"/>
      <c r="H3" s="147"/>
      <c r="I3" s="147"/>
      <c r="J3" s="146"/>
    </row>
    <row customHeight="1" ht="15">
      <c r="A4" s="37" t="str">
        <f>"单位名称："&amp;"玉溪市民族中学"</f>
        <v>单位名称：玉溪市民族中学</v>
      </c>
    </row>
    <row customHeight="1" ht="14.25">
      <c r="A5" s="64" t="s">
        <v>331</v>
      </c>
      <c r="B5" s="64" t="s">
        <v>332</v>
      </c>
      <c r="C5" s="64" t="s">
        <v>333</v>
      </c>
      <c r="D5" s="64" t="s">
        <v>334</v>
      </c>
      <c r="E5" s="64" t="s">
        <v>335</v>
      </c>
      <c r="F5" s="65" t="s">
        <v>336</v>
      </c>
      <c r="G5" s="64" t="s">
        <v>337</v>
      </c>
      <c r="H5" s="65" t="s">
        <v>338</v>
      </c>
      <c r="I5" s="65" t="s">
        <v>339</v>
      </c>
      <c r="J5" s="64" t="s">
        <v>340</v>
      </c>
    </row>
    <row customHeight="1" ht="14.25">
      <c r="A6" s="64">
        <v>1</v>
      </c>
      <c r="B6" s="64">
        <v>2</v>
      </c>
      <c r="C6" s="64">
        <v>3</v>
      </c>
      <c r="D6" s="64">
        <v>4</v>
      </c>
      <c r="E6" s="64">
        <v>5</v>
      </c>
      <c r="F6" s="65">
        <v>6</v>
      </c>
      <c r="G6" s="64">
        <v>7</v>
      </c>
      <c r="H6" s="65">
        <v>8</v>
      </c>
      <c r="I6" s="65">
        <v>9</v>
      </c>
      <c r="J6" s="64">
        <v>10</v>
      </c>
    </row>
    <row customHeight="1" ht="15">
      <c r="A7" s="55"/>
      <c r="B7" s="66"/>
      <c r="C7" s="66"/>
      <c r="D7" s="66"/>
      <c r="E7" s="67"/>
      <c r="F7" s="68"/>
      <c r="G7" s="67"/>
      <c r="H7" s="68"/>
      <c r="I7" s="68"/>
      <c r="J7" s="67"/>
    </row>
    <row customHeight="1" ht="33.75">
      <c r="A8" s="55"/>
      <c r="B8" s="55"/>
      <c r="C8" s="55"/>
      <c r="D8" s="55"/>
      <c r="E8" s="55"/>
      <c r="F8" s="55"/>
      <c r="G8" s="69"/>
      <c r="H8" s="55"/>
      <c r="I8" s="55"/>
      <c r="J8" s="55"/>
    </row>
  </sheetData>
  <mergeCells count="3">
    <mergeCell ref="A3:J3"/>
    <mergeCell ref="A4:H4"/>
    <mergeCell ref="A2:J2"/>
  </mergeCells>
  <pageSetup paperSize="9" scale="0"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5BBA4-2016-CC31-AA1A-3CE880C2FF51}" mc:Ignorable="x14ac xr xr2 xr3">
  <sheetPr>
    <outlinePr summaryRight="0"/>
  </sheetPr>
  <dimension ref="A1:H19"/>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6.03125" customWidth="1"/>
    <col min="2" max="2" width="19.7421875" customWidth="1"/>
    <col min="3" max="3" width="33.3125" customWidth="1"/>
    <col min="4" max="4" width="34.7421875" customWidth="1"/>
    <col min="5" max="6" width="8.98046875" customWidth="1"/>
    <col min="7" max="8" width="15.1328125" customWidth="1"/>
  </cols>
  <sheetData>
    <row customHeight="1" ht="15">
      <c r="A1" s="8"/>
      <c r="B1" s="8"/>
      <c r="C1" s="8"/>
      <c r="D1" s="8"/>
      <c r="E1" s="8"/>
      <c r="F1" s="8"/>
      <c r="G1" s="8"/>
      <c r="H1" s="8"/>
    </row>
    <row customHeight="1" ht="18.75">
      <c r="A2" s="148" t="s">
        <v>604</v>
      </c>
      <c r="B2" s="148"/>
      <c r="C2" s="148"/>
      <c r="D2" s="148"/>
      <c r="E2" s="148"/>
      <c r="F2" s="148"/>
      <c r="G2" s="148"/>
      <c r="H2" s="148" t="s">
        <v>604</v>
      </c>
    </row>
    <row customHeight="1" ht="28.5">
      <c r="A3" s="149" t="s">
        <v>605</v>
      </c>
      <c r="B3" s="149"/>
      <c r="C3" s="149"/>
      <c r="D3" s="149"/>
      <c r="E3" s="149"/>
      <c r="F3" s="149"/>
      <c r="G3" s="149"/>
      <c r="H3" s="149"/>
    </row>
    <row customHeight="1" ht="18.75">
      <c r="A4" s="150" t="str">
        <f>"单位名称："&amp;"玉溪市民族中学"</f>
        <v>单位名称：玉溪市民族中学</v>
      </c>
      <c r="B4" s="150"/>
      <c r="C4" s="150"/>
      <c r="D4" s="150"/>
      <c r="E4" s="150"/>
      <c r="F4" s="150"/>
      <c r="G4" s="150"/>
      <c r="H4" s="150"/>
    </row>
    <row customHeight="1" ht="18.75">
      <c r="A5" s="29" t="s">
        <v>153</v>
      </c>
      <c r="B5" s="29" t="s">
        <v>606</v>
      </c>
      <c r="C5" s="29" t="s">
        <v>607</v>
      </c>
      <c r="D5" s="29" t="s">
        <v>608</v>
      </c>
      <c r="E5" s="29" t="s">
        <v>609</v>
      </c>
      <c r="F5" s="29" t="s">
        <v>610</v>
      </c>
      <c r="G5" s="29"/>
      <c r="H5" s="29"/>
    </row>
    <row customHeight="1" ht="18.75">
      <c r="A6" s="29"/>
      <c r="B6" s="29"/>
      <c r="C6" s="29"/>
      <c r="D6" s="29"/>
      <c r="E6" s="29"/>
      <c r="F6" s="29" t="s">
        <v>542</v>
      </c>
      <c r="G6" s="29" t="s">
        <v>611</v>
      </c>
      <c r="H6" s="29" t="s">
        <v>612</v>
      </c>
    </row>
    <row customHeight="1" ht="18.75">
      <c r="A7" s="151" t="s">
        <v>49</v>
      </c>
      <c r="B7" s="151" t="s">
        <v>50</v>
      </c>
      <c r="C7" s="151" t="s">
        <v>51</v>
      </c>
      <c r="D7" s="151" t="s">
        <v>52</v>
      </c>
      <c r="E7" s="151" t="s">
        <v>53</v>
      </c>
      <c r="F7" s="151" t="s">
        <v>54</v>
      </c>
      <c r="G7" s="151" t="s">
        <v>55</v>
      </c>
      <c r="H7" s="151" t="s">
        <v>56</v>
      </c>
    </row>
    <row customHeight="1" ht="18">
      <c r="A8" s="18" t="s">
        <v>69</v>
      </c>
      <c r="B8" s="18" t="s">
        <v>613</v>
      </c>
      <c r="C8" s="18" t="s">
        <v>614</v>
      </c>
      <c r="D8" s="18" t="s">
        <v>565</v>
      </c>
      <c r="E8" s="152" t="s">
        <v>564</v>
      </c>
      <c r="F8" s="153">
        <v>49</v>
      </c>
      <c r="G8" s="25">
        <v>22000</v>
      </c>
      <c r="H8" s="25">
        <v>1078000</v>
      </c>
    </row>
    <row customHeight="1" ht="18">
      <c r="A9" s="18" t="s">
        <v>69</v>
      </c>
      <c r="B9" s="18" t="s">
        <v>613</v>
      </c>
      <c r="C9" s="18" t="s">
        <v>615</v>
      </c>
      <c r="D9" s="18" t="s">
        <v>616</v>
      </c>
      <c r="E9" s="152" t="s">
        <v>564</v>
      </c>
      <c r="F9" s="153">
        <v>1</v>
      </c>
      <c r="G9" s="25">
        <v>3000</v>
      </c>
      <c r="H9" s="25">
        <v>3000</v>
      </c>
    </row>
    <row customHeight="1" ht="18">
      <c r="A10" s="18" t="s">
        <v>69</v>
      </c>
      <c r="B10" s="18" t="s">
        <v>613</v>
      </c>
      <c r="C10" s="18" t="s">
        <v>617</v>
      </c>
      <c r="D10" s="18" t="s">
        <v>562</v>
      </c>
      <c r="E10" s="152" t="s">
        <v>564</v>
      </c>
      <c r="F10" s="153">
        <v>31</v>
      </c>
      <c r="G10" s="25">
        <v>5000</v>
      </c>
      <c r="H10" s="25">
        <v>155000</v>
      </c>
    </row>
    <row customHeight="1" ht="18">
      <c r="A11" s="18" t="s">
        <v>69</v>
      </c>
      <c r="B11" s="18" t="s">
        <v>613</v>
      </c>
      <c r="C11" s="18" t="s">
        <v>618</v>
      </c>
      <c r="D11" s="18" t="s">
        <v>619</v>
      </c>
      <c r="E11" s="152" t="s">
        <v>564</v>
      </c>
      <c r="F11" s="153">
        <v>1</v>
      </c>
      <c r="G11" s="25">
        <v>5000</v>
      </c>
      <c r="H11" s="25">
        <v>5000</v>
      </c>
    </row>
    <row customHeight="1" ht="18">
      <c r="A12" s="18" t="s">
        <v>69</v>
      </c>
      <c r="B12" s="18" t="s">
        <v>613</v>
      </c>
      <c r="C12" s="18" t="s">
        <v>620</v>
      </c>
      <c r="D12" s="18" t="s">
        <v>576</v>
      </c>
      <c r="E12" s="152" t="s">
        <v>564</v>
      </c>
      <c r="F12" s="153">
        <v>1</v>
      </c>
      <c r="G12" s="25">
        <v>4000</v>
      </c>
      <c r="H12" s="25">
        <v>4000</v>
      </c>
    </row>
    <row customHeight="1" ht="18">
      <c r="A13" s="18" t="s">
        <v>69</v>
      </c>
      <c r="B13" s="18" t="s">
        <v>621</v>
      </c>
      <c r="C13" s="18" t="s">
        <v>622</v>
      </c>
      <c r="D13" s="18" t="s">
        <v>623</v>
      </c>
      <c r="E13" s="152" t="s">
        <v>624</v>
      </c>
      <c r="F13" s="153">
        <v>1200</v>
      </c>
      <c r="G13" s="25">
        <v>40</v>
      </c>
      <c r="H13" s="25">
        <v>48000</v>
      </c>
    </row>
    <row customHeight="1" ht="18">
      <c r="A14" s="18" t="s">
        <v>69</v>
      </c>
      <c r="B14" s="18" t="s">
        <v>625</v>
      </c>
      <c r="C14" s="18" t="s">
        <v>626</v>
      </c>
      <c r="D14" s="18" t="s">
        <v>559</v>
      </c>
      <c r="E14" s="152" t="s">
        <v>561</v>
      </c>
      <c r="F14" s="153">
        <v>5</v>
      </c>
      <c r="G14" s="25">
        <v>800</v>
      </c>
      <c r="H14" s="25">
        <v>4000</v>
      </c>
    </row>
    <row customHeight="1" ht="18">
      <c r="A15" s="18" t="s">
        <v>69</v>
      </c>
      <c r="B15" s="18" t="s">
        <v>625</v>
      </c>
      <c r="C15" s="18" t="s">
        <v>627</v>
      </c>
      <c r="D15" s="18" t="s">
        <v>628</v>
      </c>
      <c r="E15" s="152" t="s">
        <v>629</v>
      </c>
      <c r="F15" s="153">
        <v>650</v>
      </c>
      <c r="G15" s="25">
        <v>950</v>
      </c>
      <c r="H15" s="25">
        <v>617500</v>
      </c>
    </row>
    <row customHeight="1" ht="18">
      <c r="A16" s="18" t="s">
        <v>69</v>
      </c>
      <c r="B16" s="18" t="s">
        <v>625</v>
      </c>
      <c r="C16" s="18" t="s">
        <v>630</v>
      </c>
      <c r="D16" s="18" t="s">
        <v>567</v>
      </c>
      <c r="E16" s="152" t="s">
        <v>569</v>
      </c>
      <c r="F16" s="153">
        <v>1</v>
      </c>
      <c r="G16" s="25">
        <v>2000</v>
      </c>
      <c r="H16" s="25">
        <v>2000</v>
      </c>
    </row>
    <row customHeight="1" ht="18">
      <c r="A17" s="18" t="s">
        <v>69</v>
      </c>
      <c r="B17" s="18" t="s">
        <v>625</v>
      </c>
      <c r="C17" s="18" t="s">
        <v>631</v>
      </c>
      <c r="D17" s="18" t="s">
        <v>581</v>
      </c>
      <c r="E17" s="152" t="s">
        <v>569</v>
      </c>
      <c r="F17" s="153">
        <v>4</v>
      </c>
      <c r="G17" s="25">
        <v>800</v>
      </c>
      <c r="H17" s="25">
        <v>3200</v>
      </c>
    </row>
    <row customHeight="1" ht="18">
      <c r="A18" s="18" t="s">
        <v>69</v>
      </c>
      <c r="B18" s="18" t="s">
        <v>625</v>
      </c>
      <c r="C18" s="18" t="s">
        <v>632</v>
      </c>
      <c r="D18" s="18" t="s">
        <v>572</v>
      </c>
      <c r="E18" s="152" t="s">
        <v>561</v>
      </c>
      <c r="F18" s="153">
        <v>5</v>
      </c>
      <c r="G18" s="25">
        <v>1000</v>
      </c>
      <c r="H18" s="25">
        <v>5000</v>
      </c>
    </row>
    <row customHeight="1" ht="18">
      <c r="A19" s="152" t="s">
        <v>35</v>
      </c>
      <c r="B19" s="152"/>
      <c r="C19" s="152"/>
      <c r="D19" s="152"/>
      <c r="E19" s="152"/>
      <c r="F19" s="153">
        <v>1948</v>
      </c>
      <c r="G19" s="25"/>
      <c r="H19" s="25">
        <v>1924700</v>
      </c>
    </row>
  </sheetData>
  <mergeCells count="10">
    <mergeCell ref="A3:H3"/>
    <mergeCell ref="A5:A6"/>
    <mergeCell ref="B5:B6"/>
    <mergeCell ref="C5:C6"/>
    <mergeCell ref="D5:D6"/>
    <mergeCell ref="E5:E6"/>
    <mergeCell ref="F5:H5"/>
    <mergeCell ref="A19:E19"/>
    <mergeCell ref="A4:H4"/>
    <mergeCell ref="A2:H2"/>
  </mergeCells>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E14D1-DF0E-9BC1-36D1-85FB9112BD04}" mc:Ignorable="x14ac xr xr2 xr3">
  <sheetPr>
    <outlinePr summaryRight="0"/>
  </sheetPr>
  <dimension ref="A1:K11"/>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16.3125" customWidth="1"/>
    <col min="2" max="2" width="29.03125" customWidth="1"/>
    <col min="3" max="3" width="23.8515625" customWidth="1"/>
    <col min="4" max="7" width="19.6015625" customWidth="1"/>
    <col min="8" max="8" width="15.421875" customWidth="1"/>
    <col min="9" max="11" width="19.6015625" customWidth="1"/>
  </cols>
  <sheetData>
    <row customHeight="1" ht="14.25">
      <c r="A1" s="31"/>
      <c r="B1" s="31"/>
      <c r="C1" s="31"/>
      <c r="D1" s="31"/>
      <c r="E1" s="31"/>
      <c r="F1" s="31"/>
      <c r="G1" s="31"/>
      <c r="H1" s="31"/>
      <c r="I1" s="31"/>
      <c r="J1" s="31"/>
      <c r="K1" s="31"/>
    </row>
    <row customHeight="1" ht="13.5">
      <c r="A2" s="81" t="s">
        <v>633</v>
      </c>
      <c r="B2" s="81"/>
      <c r="C2" s="81"/>
      <c r="D2" s="154"/>
      <c r="E2" s="154"/>
      <c r="F2" s="154"/>
      <c r="G2" s="154"/>
      <c r="H2" s="81"/>
      <c r="I2" s="81"/>
      <c r="J2" s="81"/>
      <c r="K2" s="82"/>
    </row>
    <row customHeight="1" ht="28.5">
      <c r="A3" s="36" t="s">
        <v>634</v>
      </c>
      <c r="B3" s="36"/>
      <c r="C3" s="36"/>
      <c r="D3" s="36"/>
      <c r="E3" s="36"/>
      <c r="F3" s="36"/>
      <c r="G3" s="36"/>
      <c r="H3" s="36"/>
      <c r="I3" s="36"/>
      <c r="J3" s="36"/>
      <c r="K3" s="36"/>
    </row>
    <row customHeight="1" ht="13.5">
      <c r="A4" s="37" t="str">
        <f>"单位名称："&amp;"玉溪市民族中学"</f>
        <v>单位名称：玉溪市民族中学</v>
      </c>
      <c r="B4" s="155"/>
      <c r="C4" s="155"/>
      <c r="D4" s="155"/>
      <c r="E4" s="155"/>
      <c r="F4" s="155"/>
      <c r="G4" s="155"/>
      <c r="H4" s="40"/>
      <c r="I4" s="40"/>
      <c r="J4" s="40"/>
      <c r="K4" s="156" t="s">
        <v>3</v>
      </c>
    </row>
    <row customHeight="1" ht="21.75">
      <c r="A5" s="157" t="s">
        <v>234</v>
      </c>
      <c r="B5" s="157" t="s">
        <v>155</v>
      </c>
      <c r="C5" s="157" t="s">
        <v>235</v>
      </c>
      <c r="D5" s="73" t="s">
        <v>156</v>
      </c>
      <c r="E5" s="73" t="s">
        <v>157</v>
      </c>
      <c r="F5" s="73" t="s">
        <v>158</v>
      </c>
      <c r="G5" s="73" t="s">
        <v>159</v>
      </c>
      <c r="H5" s="74" t="s">
        <v>35</v>
      </c>
      <c r="I5" s="141" t="s">
        <v>635</v>
      </c>
      <c r="J5" s="142"/>
      <c r="K5" s="158"/>
    </row>
    <row customHeight="1" ht="21.75">
      <c r="A6" s="159"/>
      <c r="B6" s="159"/>
      <c r="C6" s="159"/>
      <c r="D6" s="92"/>
      <c r="E6" s="92"/>
      <c r="F6" s="92"/>
      <c r="G6" s="92"/>
      <c r="H6" s="143"/>
      <c r="I6" s="73" t="s">
        <v>38</v>
      </c>
      <c r="J6" s="73" t="s">
        <v>39</v>
      </c>
      <c r="K6" s="73" t="s">
        <v>40</v>
      </c>
    </row>
    <row customHeight="1" ht="40.5">
      <c r="A7" s="160"/>
      <c r="B7" s="160"/>
      <c r="C7" s="160"/>
      <c r="D7" s="99"/>
      <c r="E7" s="99"/>
      <c r="F7" s="99"/>
      <c r="G7" s="99"/>
      <c r="H7" s="76"/>
      <c r="I7" s="99" t="s">
        <v>37</v>
      </c>
      <c r="J7" s="99"/>
      <c r="K7" s="99"/>
    </row>
    <row customHeight="1" ht="15">
      <c r="A8" s="75">
        <v>1</v>
      </c>
      <c r="B8" s="75">
        <v>2</v>
      </c>
      <c r="C8" s="75">
        <v>3</v>
      </c>
      <c r="D8" s="75">
        <v>4</v>
      </c>
      <c r="E8" s="75">
        <v>5</v>
      </c>
      <c r="F8" s="75">
        <v>6</v>
      </c>
      <c r="G8" s="75">
        <v>7</v>
      </c>
      <c r="H8" s="75">
        <v>8</v>
      </c>
      <c r="I8" s="75">
        <v>9</v>
      </c>
      <c r="J8" s="65">
        <v>10</v>
      </c>
      <c r="K8" s="65">
        <v>11</v>
      </c>
    </row>
    <row customHeight="1" ht="30.664306640625">
      <c r="A9" s="69"/>
      <c r="B9" s="161"/>
      <c r="C9" s="69"/>
      <c r="D9" s="69"/>
      <c r="E9" s="69"/>
      <c r="F9" s="69"/>
      <c r="G9" s="69"/>
      <c r="H9" s="57"/>
      <c r="I9" s="57"/>
      <c r="J9" s="57"/>
      <c r="K9" s="57"/>
    </row>
    <row customHeight="1" ht="30.664306640625">
      <c r="A10" s="161"/>
      <c r="B10" s="161"/>
      <c r="C10" s="161"/>
      <c r="D10" s="161"/>
      <c r="E10" s="161"/>
      <c r="F10" s="161"/>
      <c r="G10" s="161"/>
      <c r="H10" s="57"/>
      <c r="I10" s="57"/>
      <c r="J10" s="57"/>
      <c r="K10" s="57"/>
    </row>
    <row customHeight="1" ht="18.75">
      <c r="A11" s="58" t="s">
        <v>328</v>
      </c>
      <c r="B11" s="59"/>
      <c r="C11" s="59"/>
      <c r="D11" s="59"/>
      <c r="E11" s="59"/>
      <c r="F11" s="59"/>
      <c r="G11" s="60"/>
      <c r="H11" s="57"/>
      <c r="I11" s="57"/>
      <c r="J11" s="57"/>
      <c r="K11" s="57"/>
    </row>
  </sheetData>
  <mergeCells count="16">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 ref="A2:K2"/>
  </mergeCells>
  <pageSetup paperSize="9" scale="0"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43EC5-29D3-647C-3239-5486A7E1F544}" mc:Ignorable="x14ac xr xr2 xr3">
  <sheetPr>
    <outlinePr summaryRight="0"/>
  </sheetPr>
  <dimension ref="A1:G18"/>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37.7421875" customWidth="1"/>
    <col min="2" max="2" width="15.5625" customWidth="1"/>
    <col min="3" max="3" width="57.4140625" customWidth="1"/>
    <col min="4" max="4" width="9.703125" customWidth="1"/>
    <col min="5" max="7" width="19.84375" customWidth="1"/>
  </cols>
  <sheetData>
    <row customHeight="1" ht="14.25">
      <c r="A1" s="31"/>
      <c r="B1" s="31"/>
      <c r="C1" s="31"/>
      <c r="D1" s="31"/>
      <c r="E1" s="31"/>
      <c r="F1" s="31"/>
      <c r="G1" s="31"/>
    </row>
    <row customHeight="1" ht="13.5">
      <c r="A2" s="162" t="s">
        <v>636</v>
      </c>
      <c r="B2" s="162"/>
      <c r="C2" s="162"/>
      <c r="D2" s="163"/>
      <c r="E2" s="162"/>
      <c r="F2" s="162"/>
      <c r="G2" s="164"/>
    </row>
    <row customHeight="1" ht="27.75">
      <c r="A3" s="165" t="s">
        <v>637</v>
      </c>
      <c r="B3" s="165"/>
      <c r="C3" s="165"/>
      <c r="D3" s="165"/>
      <c r="E3" s="165"/>
      <c r="F3" s="165"/>
      <c r="G3" s="165"/>
    </row>
    <row customHeight="1" ht="13.5">
      <c r="A4" s="37" t="str">
        <f>"单位名称："&amp;"玉溪市民族中学"</f>
        <v>单位名称：玉溪市民族中学</v>
      </c>
      <c r="B4" s="155"/>
      <c r="C4" s="155"/>
      <c r="D4" s="155"/>
      <c r="E4" s="40"/>
      <c r="F4" s="40"/>
      <c r="G4" s="166" t="s">
        <v>3</v>
      </c>
    </row>
    <row customHeight="1" ht="21.75">
      <c r="A5" s="42" t="s">
        <v>235</v>
      </c>
      <c r="B5" s="42" t="s">
        <v>234</v>
      </c>
      <c r="C5" s="42" t="s">
        <v>155</v>
      </c>
      <c r="D5" s="43" t="s">
        <v>638</v>
      </c>
      <c r="E5" s="45" t="s">
        <v>38</v>
      </c>
      <c r="F5" s="46"/>
      <c r="G5" s="47"/>
    </row>
    <row customHeight="1" ht="21.75">
      <c r="A6" s="48"/>
      <c r="B6" s="48"/>
      <c r="C6" s="48"/>
      <c r="D6" s="49"/>
      <c r="E6" s="167" t="s">
        <v>639</v>
      </c>
      <c r="F6" s="43" t="s">
        <v>640</v>
      </c>
      <c r="G6" s="43" t="s">
        <v>641</v>
      </c>
    </row>
    <row customHeight="1" ht="40.5">
      <c r="A7" s="51"/>
      <c r="B7" s="51"/>
      <c r="C7" s="51"/>
      <c r="D7" s="52"/>
      <c r="E7" s="53"/>
      <c r="F7" s="52" t="s">
        <v>37</v>
      </c>
      <c r="G7" s="52"/>
    </row>
    <row customHeight="1" ht="15">
      <c r="A8" s="44">
        <v>1</v>
      </c>
      <c r="B8" s="44">
        <v>2</v>
      </c>
      <c r="C8" s="44">
        <v>3</v>
      </c>
      <c r="D8" s="44">
        <v>4</v>
      </c>
      <c r="E8" s="44">
        <v>5</v>
      </c>
      <c r="F8" s="44">
        <v>6</v>
      </c>
      <c r="G8" s="44">
        <v>7</v>
      </c>
    </row>
    <row customHeight="1" ht="21">
      <c r="A9" s="168" t="s">
        <v>69</v>
      </c>
      <c r="B9" s="169"/>
      <c r="C9" s="169"/>
      <c r="D9" s="170"/>
      <c r="E9" s="77">
        <v>5572374</v>
      </c>
      <c r="F9" s="77">
        <v>7259940</v>
      </c>
      <c r="G9" s="77">
        <v>5896940</v>
      </c>
    </row>
    <row customHeight="1" ht="21">
      <c r="A10" s="168"/>
      <c r="B10" s="168" t="s">
        <v>642</v>
      </c>
      <c r="C10" s="168" t="s">
        <v>250</v>
      </c>
      <c r="D10" s="171" t="s">
        <v>643</v>
      </c>
      <c r="E10" s="77">
        <v>2000000</v>
      </c>
      <c r="F10" s="77">
        <v>2500000</v>
      </c>
      <c r="G10" s="77">
        <v>2500000</v>
      </c>
    </row>
    <row customHeight="1" ht="21">
      <c r="A11" s="55"/>
      <c r="B11" s="168" t="s">
        <v>642</v>
      </c>
      <c r="C11" s="168" t="s">
        <v>272</v>
      </c>
      <c r="D11" s="171" t="s">
        <v>643</v>
      </c>
      <c r="E11" s="77">
        <v>30654</v>
      </c>
      <c r="F11" s="77">
        <v>40000</v>
      </c>
      <c r="G11" s="77">
        <v>40000</v>
      </c>
    </row>
    <row customHeight="1" ht="21">
      <c r="A12" s="55"/>
      <c r="B12" s="168" t="s">
        <v>644</v>
      </c>
      <c r="C12" s="168" t="s">
        <v>270</v>
      </c>
      <c r="D12" s="171" t="s">
        <v>643</v>
      </c>
      <c r="E12" s="77">
        <v>100000</v>
      </c>
      <c r="F12" s="77">
        <v>100000</v>
      </c>
      <c r="G12" s="77"/>
    </row>
    <row customHeight="1" ht="21">
      <c r="A13" s="55"/>
      <c r="B13" s="168" t="s">
        <v>642</v>
      </c>
      <c r="C13" s="168" t="s">
        <v>246</v>
      </c>
      <c r="D13" s="171" t="s">
        <v>643</v>
      </c>
      <c r="E13" s="77">
        <v>67500</v>
      </c>
      <c r="F13" s="77">
        <v>1125000</v>
      </c>
      <c r="G13" s="77"/>
    </row>
    <row customHeight="1" ht="21">
      <c r="A14" s="55"/>
      <c r="B14" s="168" t="s">
        <v>642</v>
      </c>
      <c r="C14" s="168" t="s">
        <v>244</v>
      </c>
      <c r="D14" s="171" t="s">
        <v>643</v>
      </c>
      <c r="E14" s="77">
        <v>8280</v>
      </c>
      <c r="F14" s="77">
        <v>108000</v>
      </c>
      <c r="G14" s="77"/>
    </row>
    <row customHeight="1" ht="21">
      <c r="A15" s="55"/>
      <c r="B15" s="168" t="s">
        <v>644</v>
      </c>
      <c r="C15" s="168" t="s">
        <v>265</v>
      </c>
      <c r="D15" s="171" t="s">
        <v>643</v>
      </c>
      <c r="E15" s="77">
        <v>159000</v>
      </c>
      <c r="F15" s="77">
        <v>159000</v>
      </c>
      <c r="G15" s="77">
        <v>159000</v>
      </c>
    </row>
    <row customHeight="1" ht="21">
      <c r="A16" s="55"/>
      <c r="B16" s="168" t="s">
        <v>642</v>
      </c>
      <c r="C16" s="168" t="s">
        <v>239</v>
      </c>
      <c r="D16" s="171" t="s">
        <v>643</v>
      </c>
      <c r="E16" s="77">
        <v>9000</v>
      </c>
      <c r="F16" s="77">
        <v>30000</v>
      </c>
      <c r="G16" s="77"/>
    </row>
    <row customHeight="1" ht="21">
      <c r="A17" s="55"/>
      <c r="B17" s="168" t="s">
        <v>642</v>
      </c>
      <c r="C17" s="168" t="s">
        <v>275</v>
      </c>
      <c r="D17" s="171" t="s">
        <v>643</v>
      </c>
      <c r="E17" s="77">
        <v>3197940</v>
      </c>
      <c r="F17" s="77">
        <v>3197940</v>
      </c>
      <c r="G17" s="77">
        <v>3197940</v>
      </c>
    </row>
    <row customHeight="1" ht="21">
      <c r="A18" s="172" t="s">
        <v>35</v>
      </c>
      <c r="B18" s="173" t="s">
        <v>645</v>
      </c>
      <c r="C18" s="173"/>
      <c r="D18" s="174"/>
      <c r="E18" s="77">
        <v>5572374</v>
      </c>
      <c r="F18" s="77">
        <v>7259940</v>
      </c>
      <c r="G18" s="77">
        <v>5896940</v>
      </c>
    </row>
  </sheetData>
  <sheetProtection/>
  <mergeCells count="12">
    <mergeCell ref="A3:G3"/>
    <mergeCell ref="A4:D4"/>
    <mergeCell ref="F6:F7"/>
    <mergeCell ref="E6:E7"/>
    <mergeCell ref="E5:G5"/>
    <mergeCell ref="A18:D18"/>
    <mergeCell ref="B5:B7"/>
    <mergeCell ref="C5:C7"/>
    <mergeCell ref="A5:A7"/>
    <mergeCell ref="G6:G7"/>
    <mergeCell ref="D5:D7"/>
    <mergeCell ref="A2:G2"/>
  </mergeCells>
  <pageSetup paperSize="9" scale="0" pageOrder="downThenOver" orientation="portrait"/>
  <headerFooter>
    <oddHeader>&amp;L&amp;C&amp;R</oddHeader>
    <oddFooter>&amp;L&amp;C&amp;R</oddFooter>
    <evenHeader>&amp;L&amp;C&amp;R</evenHeader>
    <evenFooter>&amp;L&amp;C&amp;R</evenFooter>
  </headerFooter>
</worksheet>
</file>