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2" windowHeight="9555" firstSheet="6"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<sst xmlns="http://schemas.openxmlformats.org/spreadsheetml/2006/main" count="1541" uniqueCount="555">
  <si>
    <t>预算01-1表</t>
  </si>
  <si>
    <t>2025年财务收支预算总表部门</t>
  </si>
  <si>
    <t>单位名称：玉溪市公安局交通警察支队（本级）</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</si>
  <si>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</si>
  <si>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</si>
  <si>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</si>
  <si>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</si>
  <si>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</si>
  <si>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</si>
  <si>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</si>
  <si>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</si>
  <si>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</si>
  <si>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</si>
  <si>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</si>
  <si>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</si>
  <si>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</si>
  <si>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</si>
  <si>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</si>
  <si>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</si>
  <si>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</si>
  <si>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</si>
  <si>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</si>
  <si>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</si>
  <si>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</si>
  <si>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</si>
  <si>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</si>
  <si>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</si>
  <si>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</si>
  <si>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</si>
  <si>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</si>
  <si>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</si>
  <si>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</si>
  <si>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</si>
  <si>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</si>
  <si>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</si>
  <si>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</si>
  <si>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</si>
  <si>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</si>
  <si>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</si>
  <si>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</si>
  <si>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</si>
  <si>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</si>
  <si>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</si>
  <si>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</si>
  <si>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</si>
  <si>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</si>
  <si>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</si>
  <si>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</si>
  <si>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</si>
  <si>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</si>
  <si>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</si>
  <si>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</si>
  <si>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</si>
  <si>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</si>
  <si>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</si>
  <si>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</si>
  <si>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</si>
  <si>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</si>
  <si>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</si>
  <si>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</si>
  <si>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</si>
  <si>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</si>
  <si>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</si>
  <si>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</si>
  <si>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414001</t>
  </si>
  <si>
    <t>玉溪市公安局交通警察支队（本级）</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</si>
  <si>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</si>
  <si>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</si>
  <si>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</si>
  <si>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</si>
  <si>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</si>
  <si>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</si>
  <si>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</si>
  <si>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</si>
  <si>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</si>
  <si>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</si>
  <si>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</si>
  <si>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</si>
  <si>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</si>
  <si>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204</t>
  </si>
  <si>
    <t>20402</t>
  </si>
  <si>
    <t>2040201</t>
  </si>
  <si>
    <t>2040202</t>
  </si>
  <si>
    <t>2040219</t>
  </si>
  <si>
    <t>2040220</t>
  </si>
  <si>
    <t>2040299</t>
  </si>
  <si>
    <t>208</t>
  </si>
  <si>
    <t>20805</t>
  </si>
  <si>
    <t>2080501</t>
  </si>
  <si>
    <t>2080502</t>
  </si>
  <si>
    <t>2080505</t>
  </si>
  <si>
    <t>2080506</t>
  </si>
  <si>
    <t>20808</t>
  </si>
  <si>
    <t>2080801</t>
  </si>
  <si>
    <t>210</t>
  </si>
  <si>
    <t>21011</t>
  </si>
  <si>
    <t>2101101</t>
  </si>
  <si>
    <t>2101102</t>
  </si>
  <si>
    <t>2101103</t>
  </si>
  <si>
    <t>2101199</t>
  </si>
  <si>
    <t>215</t>
  </si>
  <si>
    <t>21505</t>
  </si>
  <si>
    <t>2150516</t>
  </si>
  <si>
    <t>221</t>
  </si>
  <si>
    <t>22102</t>
  </si>
  <si>
    <t>2210201</t>
  </si>
  <si>
    <t>2210203</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</si>
  <si>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</si>
  <si>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</si>
  <si>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</si>
  <si>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</si>
  <si>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</si>
  <si>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</si>
  <si>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</si>
  <si>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</si>
  <si>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</si>
  <si>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</si>
  <si>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</si>
  <si>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</si>
  <si>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</si>
  <si>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</si>
  <si>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</si>
  <si>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</si>
  <si>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</si>
  <si>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</si>
  <si>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</si>
  <si>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</si>
  <si>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</si>
  <si>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</si>
  <si>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</si>
  <si>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</si>
  <si>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</si>
  <si>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</si>
  <si>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</si>
  <si>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</si>
  <si>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</si>
  <si>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</si>
  <si>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</si>
  <si>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</si>
  <si>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</si>
  <si>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</si>
  <si>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</si>
  <si>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</si>
  <si>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</si>
  <si>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</si>
  <si>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</si>
  <si>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</si>
  <si>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</si>
  <si>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</si>
  <si>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</si>
  <si>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</si>
  <si>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</si>
  <si>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530400210000000628470</t>
  </si>
  <si>
    <t>社会保障缴费</t>
  </si>
  <si>
    <t>行政运行</t>
  </si>
  <si>
    <t>30112</t>
  </si>
  <si>
    <t>其他社会保障缴费</t>
  </si>
  <si>
    <t xml:space="preserve">       玉溪市公安局交通警察支队（本级）</t>
  </si>
  <si>
    <t>机关事业单位基本养老保险缴费支出</t>
  </si>
  <si>
    <t>30108</t>
  </si>
  <si>
    <t>机关事业单位基本养老保险缴费</t>
  </si>
  <si>
    <t>行政单位医疗</t>
  </si>
  <si>
    <t>30110</t>
  </si>
  <si>
    <t>职工基本医疗保险缴费</t>
  </si>
  <si>
    <t>30307</t>
  </si>
  <si>
    <t>医疗费补助</t>
  </si>
  <si>
    <t>公务员医疗补助</t>
  </si>
  <si>
    <t>30111</t>
  </si>
  <si>
    <t>公务员医疗补助缴费</t>
  </si>
  <si>
    <t>其他行政事业单位医疗支出</t>
  </si>
  <si>
    <t>530400210000000628471</t>
  </si>
  <si>
    <t>住房公积金</t>
  </si>
  <si>
    <t>30113</t>
  </si>
  <si>
    <t>530400210000000628472</t>
  </si>
  <si>
    <t>对个人和家庭的补助</t>
  </si>
  <si>
    <t>行政单位离退休</t>
  </si>
  <si>
    <t>30305</t>
  </si>
  <si>
    <t>生活补助</t>
  </si>
  <si>
    <t>事业单位离退休</t>
  </si>
  <si>
    <t>530400210000000628503</t>
  </si>
  <si>
    <t>行政人员工资支出</t>
  </si>
  <si>
    <t>30101</t>
  </si>
  <si>
    <t>基本工资</t>
  </si>
  <si>
    <t>30102</t>
  </si>
  <si>
    <t>津贴补贴</t>
  </si>
  <si>
    <t>购房补贴</t>
  </si>
  <si>
    <t>530400210000000628535</t>
  </si>
  <si>
    <t>其他工资福利支出</t>
  </si>
  <si>
    <t>30103</t>
  </si>
  <si>
    <t>奖金</t>
  </si>
  <si>
    <t>530400210000000628538</t>
  </si>
  <si>
    <t>行政人员公务交通补贴</t>
  </si>
  <si>
    <t>30239</t>
  </si>
  <si>
    <t>其他交通费用</t>
  </si>
  <si>
    <t>530400210000000628539</t>
  </si>
  <si>
    <t>工会经费</t>
  </si>
  <si>
    <t>30228</t>
  </si>
  <si>
    <t>530400210000000628835</t>
  </si>
  <si>
    <t>公车购置及运维费</t>
  </si>
  <si>
    <t>30231</t>
  </si>
  <si>
    <t>公务用车运行维护费</t>
  </si>
  <si>
    <t>530400210000000630188</t>
  </si>
  <si>
    <t>一般公用经费</t>
  </si>
  <si>
    <t>30201</t>
  </si>
  <si>
    <t>办公费</t>
  </si>
  <si>
    <t>30202</t>
  </si>
  <si>
    <t>印刷费</t>
  </si>
  <si>
    <t>30204</t>
  </si>
  <si>
    <t>手续费</t>
  </si>
  <si>
    <t>30205</t>
  </si>
  <si>
    <t>水费</t>
  </si>
  <si>
    <t>30206</t>
  </si>
  <si>
    <t>电费</t>
  </si>
  <si>
    <t>30207</t>
  </si>
  <si>
    <t>邮电费</t>
  </si>
  <si>
    <t>30215</t>
  </si>
  <si>
    <t>会议费</t>
  </si>
  <si>
    <t>30216</t>
  </si>
  <si>
    <t>培训费</t>
  </si>
  <si>
    <t>30224</t>
  </si>
  <si>
    <t>被装购置费</t>
  </si>
  <si>
    <t>30226</t>
  </si>
  <si>
    <t>劳务费</t>
  </si>
  <si>
    <t>30227</t>
  </si>
  <si>
    <t>委托业务费</t>
  </si>
  <si>
    <t>30229</t>
  </si>
  <si>
    <t>福利费</t>
  </si>
  <si>
    <t>30299</t>
  </si>
  <si>
    <t>其他商品和服务支出</t>
  </si>
  <si>
    <t>530400221100000664934</t>
  </si>
  <si>
    <t>30217</t>
  </si>
  <si>
    <t>530400241100002095087</t>
  </si>
  <si>
    <t>执法人员意外伤害保险经费</t>
  </si>
  <si>
    <t>530400241100002095092</t>
  </si>
  <si>
    <t>机关后勤购买服务经费</t>
  </si>
  <si>
    <t>530400241100002113876</t>
  </si>
  <si>
    <t>职业年金经费</t>
  </si>
  <si>
    <t>机关事业单位职业年金缴费支出</t>
  </si>
  <si>
    <t>30109</t>
  </si>
  <si>
    <t>职业年金缴费</t>
  </si>
  <si>
    <t>530400241100002119641</t>
  </si>
  <si>
    <t>工作业务经费</t>
  </si>
  <si>
    <t>30213</t>
  </si>
  <si>
    <t>维修（护）费</t>
  </si>
  <si>
    <t>530400241100002366305</t>
  </si>
  <si>
    <t>人民警察法定工作日之外加班补贴经费</t>
  </si>
  <si>
    <t>530400241100002381839</t>
  </si>
  <si>
    <t>年终一次性奖金</t>
  </si>
  <si>
    <t>530400241100002976333</t>
  </si>
  <si>
    <t>丧葬抚恤经费</t>
  </si>
  <si>
    <t>死亡抚恤</t>
  </si>
  <si>
    <t>30304</t>
  </si>
  <si>
    <t>抚恤金</t>
  </si>
  <si>
    <t>530400251100003842686</t>
  </si>
  <si>
    <t>租赁费</t>
  </si>
  <si>
    <t>30214</t>
  </si>
  <si>
    <t>530400251100003842903</t>
  </si>
  <si>
    <t>物业管理费</t>
  </si>
  <si>
    <t>30209</t>
  </si>
  <si>
    <t>预算05-1表</t>
  </si>
  <si>
    <t>2025年部门项目支出预算表</t>
  </si>
  <si>
    <t>项目分类</t>
  </si>
  <si>
    <t>项目单位</t>
  </si>
  <si>
    <t>本年拨款</t>
  </si>
  <si>
    <t>单位资金</t>
  </si>
  <si>
    <t>其中：本次下达</t>
  </si>
  <si>
    <t>交通安全宣传专项经费</t>
  </si>
  <si>
    <t>事业发展类</t>
  </si>
  <si>
    <t>530400210000000625751</t>
  </si>
  <si>
    <t>玉溪市公安局交通警察支队</t>
  </si>
  <si>
    <t>一般行政管理事务</t>
  </si>
  <si>
    <t>科技兴警信息化建设项目专项资金</t>
  </si>
  <si>
    <t>530400210000000626548</t>
  </si>
  <si>
    <t>信息化建设</t>
  </si>
  <si>
    <t>31002</t>
  </si>
  <si>
    <t>办公设备购置</t>
  </si>
  <si>
    <t>玉溪市城市大脑前期工作专项经费</t>
  </si>
  <si>
    <t>专项业务类</t>
  </si>
  <si>
    <t>530400210000000632820</t>
  </si>
  <si>
    <t>工程建设及运行维护</t>
  </si>
  <si>
    <t>30905</t>
  </si>
  <si>
    <t>基础设施建设</t>
  </si>
  <si>
    <t>“放管服”改革车驾管体系项目专项资金</t>
  </si>
  <si>
    <t>530400221100000267980</t>
  </si>
  <si>
    <t>30218</t>
  </si>
  <si>
    <t>专用材料费</t>
  </si>
  <si>
    <t>31007</t>
  </si>
  <si>
    <t>信息网络及软件购置更新</t>
  </si>
  <si>
    <t>交通管理业务工作经费</t>
  </si>
  <si>
    <t>530400221100001270059</t>
  </si>
  <si>
    <t>其他公安支出</t>
  </si>
  <si>
    <t>特定项目政法2023第50号（1）经费</t>
  </si>
  <si>
    <t>530400231100001715883</t>
  </si>
  <si>
    <t>执法办案</t>
  </si>
  <si>
    <t>30211</t>
  </si>
  <si>
    <t>差旅费</t>
  </si>
  <si>
    <t>特定项目政法2023第50号（2）经费</t>
  </si>
  <si>
    <t>530400231100001716003</t>
  </si>
  <si>
    <t>31003</t>
  </si>
  <si>
    <t>专用设备购置</t>
  </si>
  <si>
    <t>道路交通安全隐患排查治理专项工作经费</t>
  </si>
  <si>
    <t>530400231100002044646</t>
  </si>
  <si>
    <t>交通安全事故防控业务经费</t>
  </si>
  <si>
    <t>530400231100002453877</t>
  </si>
  <si>
    <t>特定项目政法2023第78号经费</t>
  </si>
  <si>
    <t>530400231100002468562</t>
  </si>
  <si>
    <t>遗属生活困难补助经费</t>
  </si>
  <si>
    <t>民生类</t>
  </si>
  <si>
    <t>530400241100002792990</t>
  </si>
  <si>
    <t>特定项目政法2024043号（1）经费</t>
  </si>
  <si>
    <t>530400241100003044257</t>
  </si>
  <si>
    <t>特定项目政法2024043号（2）经费</t>
  </si>
  <si>
    <t>530400241100003045202</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</si>
  <si>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</si>
  <si>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</si>
  <si>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</si>
  <si>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</si>
  <si>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</si>
  <si>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</si>
  <si>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</si>
  <si>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</si>
  <si>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</si>
  <si>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</si>
  <si>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</si>
  <si>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</si>
  <si>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</si>
  <si>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为深入贯彻落实党中央、国务院和省委、省政府关于深化“放管服”改革、优化营商环境部署要求，坚持系统协调推进各项便民利企举措，打造“一体化管理、一站式服务、一窗式办结”车驾管便民服务新模式以及“足不出户网上办、减少等候预约办、规范有序叫号办、假日急需自助办、共建共享社会办、流动服务上门办”六位一体服务途径，构建全领域、高质量的车驾管体系，推行8项公安交管便民利企新措施：推行私家车新车上牌免查验、小客车登记全国“一证通办”、车辆信息变更“跨省通办”、大中型客货车驾驶证全国“一证通考”、恢复驾驶资格考试“跨省可办”、优化驾驶证考试内容和项目、新增轻型牵引挂车准驾车型、申请资料和档案电子化、部门信息联网共享核查8项新举措，全力推动全市公安交管“放管服”工作创新发展，助力玉溪公安交警实现高质量跨越发展，为玉溪“一极两区”建设贡献公安交管智慧和力量。</t>
  </si>
  <si>
    <t>产出指标</t>
  </si>
  <si>
    <t>数量指标</t>
  </si>
  <si>
    <t>购买社会化考场数量</t>
  </si>
  <si>
    <t>&gt;=</t>
  </si>
  <si>
    <t>个</t>
  </si>
  <si>
    <t>定量指标</t>
  </si>
  <si>
    <t>反映社会化考场数量对机动车驾驶人考试业务的支持能力。</t>
  </si>
  <si>
    <t>驾驶人社会化考试量服务能力</t>
  </si>
  <si>
    <t>万人次</t>
  </si>
  <si>
    <t>反映社会化考场考试服务能力</t>
  </si>
  <si>
    <t>两个教育年参加人数</t>
  </si>
  <si>
    <t>10000</t>
  </si>
  <si>
    <t>人次</t>
  </si>
  <si>
    <t>反映重点驾驶人参加“两个教育”的人数情况</t>
  </si>
  <si>
    <t>春和便民服务站服务人数</t>
  </si>
  <si>
    <t>20000</t>
  </si>
  <si>
    <t>反映便民服务站便民服务能力</t>
  </si>
  <si>
    <t>购买摩托车服务站点数</t>
  </si>
  <si>
    <t>反映综合服务能力</t>
  </si>
  <si>
    <t>质量指标</t>
  </si>
  <si>
    <t>购买社会化考场完成率</t>
  </si>
  <si>
    <t>98</t>
  </si>
  <si>
    <t>%</t>
  </si>
  <si>
    <t>反映购买社会化考场完成情况</t>
  </si>
  <si>
    <t>考场验收合格率</t>
  </si>
  <si>
    <t>按照考场设置规范要求</t>
  </si>
  <si>
    <t>效益指标</t>
  </si>
  <si>
    <t>社会效益</t>
  </si>
  <si>
    <t>驾驶人培训考试通过率</t>
  </si>
  <si>
    <t>60</t>
  </si>
  <si>
    <t>反映驾驶人培训合格情况</t>
  </si>
  <si>
    <t>满意度指标</t>
  </si>
  <si>
    <t>服务对象满意度</t>
  </si>
  <si>
    <t>车管所对“考场服务质量”考核满意度</t>
  </si>
  <si>
    <t>90</t>
  </si>
  <si>
    <t>反映社会化考场服务质量满意度</t>
  </si>
  <si>
    <t>做好本单位遗属困难补助保障，按规定落实遗属补助各项待遇。根据《人民警察抚恤优待办法》民发[2014]101号、《云南省退役军人事务厅 云南省财政厅 关于调整部分优抚对象等人员抚恤和生活补助标准的通知》云退役发（2021）55号精神，对冯兵、陈华、袁安、刘琪琳遗属进行困难补助发放。</t>
  </si>
  <si>
    <t>领取遗属补助人数</t>
  </si>
  <si>
    <t>人</t>
  </si>
  <si>
    <t>反映部门（单位）实际领取遗属补助人员数量</t>
  </si>
  <si>
    <t>遗属生活补助发放金额</t>
  </si>
  <si>
    <t>85332</t>
  </si>
  <si>
    <t>元</t>
  </si>
  <si>
    <t>反映部门（单位）实际领取遗属补助生活补助金额</t>
  </si>
  <si>
    <t>时效指标</t>
  </si>
  <si>
    <t>困难补助发放月份数量</t>
  </si>
  <si>
    <t>=</t>
  </si>
  <si>
    <t>月</t>
  </si>
  <si>
    <t>反映部门（单位）遗属领取困难补助月数</t>
  </si>
  <si>
    <t>保障部门（单位）困难遗属基本生活</t>
  </si>
  <si>
    <t>基本保障</t>
  </si>
  <si>
    <t>达标</t>
  </si>
  <si>
    <t>反应反映部门（单位）遗属生活保障情况</t>
  </si>
  <si>
    <t>困难遗属满意率</t>
  </si>
  <si>
    <t>95</t>
  </si>
  <si>
    <t>反应困难遗属领取补助满意率</t>
  </si>
  <si>
    <t xml:space="preserve">1.与省市级主流媒体、专业影视制作团队合作，刊发各类交通安全新闻宣传信息稿件不少于600篇；策划摄制警示教育专题片、交通安全公益微电影、创意微视频或公益广告等内容的影视类作品不少于13部；2.按照全年宣传工作需求制作各类交通安全宣传物料不少于3万份。3.重点时间节点策划组织开展主题宣传活动不少于3场（次）。                                                                                                                                                                                                                                                                                             
通过融合各级各类新闻媒体与交管部门自媒体宣传平台，同步开展交通安全宣传教育，提升交通安全宣传在公众媒体中的传播声音；制作多类型交通安全宣传物料，广泛用于交通安全宣传教育、公益宣传、主题活动，并参加全省、全国各类交通安全作品大赛，提升玉溪交警交通安全宣传教育公益文化影响力；开展各类交通安全主题宣传教育活动，提高社会公众对交通安全的关注度，提升广大交通参与者特别是农村地区群众学生交通安全意识、文明意识、法治意识，全力预防道路交通事故，维护交通安全形势平稳，保障人民群众生命财产安全。     </t>
  </si>
  <si>
    <t>公开发放的宣传材料数量</t>
  </si>
  <si>
    <t>30000</t>
  </si>
  <si>
    <t>份</t>
  </si>
  <si>
    <t>反映公开发放的宣传材料数量的情况</t>
  </si>
  <si>
    <t>发布稿件数量</t>
  </si>
  <si>
    <t>600</t>
  </si>
  <si>
    <t>篇</t>
  </si>
  <si>
    <t>反映发布稿件数量的情况</t>
  </si>
  <si>
    <t>宣传主题活动举办次数</t>
  </si>
  <si>
    <t>场次</t>
  </si>
  <si>
    <t>反映宣传主题活动举办次数的情况</t>
  </si>
  <si>
    <t>发布专题片数量</t>
  </si>
  <si>
    <t>部</t>
  </si>
  <si>
    <t>反映发布宣传作品数量的情况</t>
  </si>
  <si>
    <t>宣传主体活动完成率</t>
  </si>
  <si>
    <t>反映宣传主体活动完成情况</t>
  </si>
  <si>
    <t>宣传材料发放完成率</t>
  </si>
  <si>
    <t>反映宣传材料发放完成情况</t>
  </si>
  <si>
    <t>宣传稿件发布时效</t>
  </si>
  <si>
    <t>&lt;=</t>
  </si>
  <si>
    <t>24</t>
  </si>
  <si>
    <t>小时</t>
  </si>
  <si>
    <t>反映宣传稿件发布时效</t>
  </si>
  <si>
    <t>宣传知晓率</t>
  </si>
  <si>
    <t>80</t>
  </si>
  <si>
    <t>反映宣传知晓情况</t>
  </si>
  <si>
    <t>第三方服务质量满意度</t>
  </si>
  <si>
    <t>反映第三方服务质量满意度情况</t>
  </si>
  <si>
    <t>确保中心城区、过境主要干道在推进、多路段改造、修复工程建设期间，在重大节假日、恶劣气候条件下，道路通行基本顺畅、路面秩序较好，事故少发、低发，坚决杜绝大面积拥堵甚至交通瘫痪等情况发生，全力维护好市委市政府重点任务的推进，保障人民群众安全出行、便捷出行的基本民生需求。</t>
  </si>
  <si>
    <t>道路交通违法现场处罚率</t>
  </si>
  <si>
    <t>间接评价路面见警率和管事率</t>
  </si>
  <si>
    <t>交通违法行为查处数</t>
  </si>
  <si>
    <t>&gt;</t>
  </si>
  <si>
    <t>480000</t>
  </si>
  <si>
    <t>起</t>
  </si>
  <si>
    <t>重点交通违法专项整治次数</t>
  </si>
  <si>
    <t>33</t>
  </si>
  <si>
    <t>次</t>
  </si>
  <si>
    <t>间接评价路面交通秩序治理效果</t>
  </si>
  <si>
    <t>保障公安信息网日在线时长（小时/天）</t>
  </si>
  <si>
    <t>直接评价公安专网运行安全时效性</t>
  </si>
  <si>
    <t>车管业务限时办结率</t>
  </si>
  <si>
    <t>直接评价车管业务办结时效</t>
  </si>
  <si>
    <t>道路交通死亡事故起数同比下降率</t>
  </si>
  <si>
    <t>直接评价事故预防工作效果</t>
  </si>
  <si>
    <t>可持续影响</t>
  </si>
  <si>
    <t>部门确定的“放管服”改革措施落实率</t>
  </si>
  <si>
    <t>直接评价放管服措施落地率</t>
  </si>
  <si>
    <t>业务培训学员满意度</t>
  </si>
  <si>
    <t>反映政法专项业务培训效果</t>
  </si>
  <si>
    <t>玉溪市公安局交通警察支队科技兴警信息化建设项目，主要分为对讲机服务租用、支队必要数据传输链路服务租用、互联网交通安全综合服务平台12123短信推送服务、警务通租用服务、执法记录仪综合管理系统维保、支队办公耗材（硒鼓）购买、集成指挥平台及集成指挥平台外挂系统运维、支队机房、视频监控系统、自建光缆、会议系统、办公设备的运维、部分视频平台关键节点服务器的原厂维保和预估维修的备品配件费用。</t>
  </si>
  <si>
    <t>公专融合对讲机</t>
  </si>
  <si>
    <t>提供服务的设备数量和通讯保障。</t>
  </si>
  <si>
    <t>数据传输链路</t>
  </si>
  <si>
    <t>条</t>
  </si>
  <si>
    <t>提供服务的链路数量和服务保障。</t>
  </si>
  <si>
    <t>运维人员</t>
  </si>
  <si>
    <t>根据运维满意度季度性评分</t>
  </si>
  <si>
    <t>警务通租用</t>
  </si>
  <si>
    <t>92</t>
  </si>
  <si>
    <t>台</t>
  </si>
  <si>
    <t>提供服务的设备数量和服务保障</t>
  </si>
  <si>
    <t>执法记录仪综合管理系统维保合格率</t>
  </si>
  <si>
    <t>本地平台稳定运行,与上级平台正常对接。</t>
  </si>
  <si>
    <t>集成指挥平台及集成指挥平台外挂系统运维合格率</t>
  </si>
  <si>
    <t>视频平台关键节点服务器的原厂维保合格率</t>
  </si>
  <si>
    <t>本地平台稳定运行,与各级平台正常对接。</t>
  </si>
  <si>
    <t>支队机房运维合格率</t>
  </si>
  <si>
    <t>机房稳定运行，及时发现隐患并处理。</t>
  </si>
  <si>
    <t>视频监控系统运维合格率</t>
  </si>
  <si>
    <t>前端监控点位稳定运行，及时发现隐患并处理。</t>
  </si>
  <si>
    <t>自建光缆的运维合格率</t>
  </si>
  <si>
    <t>自建光缆稳定运行，及时发现隐患并处理。</t>
  </si>
  <si>
    <t>会议系统的运维合格率</t>
  </si>
  <si>
    <t>视频会议系统稳定运行，及时发现隐患并处理。</t>
  </si>
  <si>
    <t>办公设备的运维合格率</t>
  </si>
  <si>
    <t>办公设备稳定运行，及时发现故障并处理。</t>
  </si>
  <si>
    <t>系统故障修复响应时间</t>
  </si>
  <si>
    <t>反映项目合同履行过程中的系统故障修复响应时间</t>
  </si>
  <si>
    <t>运行维护响应时间</t>
  </si>
  <si>
    <t>分钟</t>
  </si>
  <si>
    <t>反映项目合同履行过程中的运行维护响应时间</t>
  </si>
  <si>
    <t>系统全年正常运行时长</t>
  </si>
  <si>
    <t>反映系统稳定运行率。</t>
  </si>
  <si>
    <t>交通管理社会影响力</t>
  </si>
  <si>
    <t>反映群众的满意度。</t>
  </si>
  <si>
    <t>系统正常使用年限</t>
  </si>
  <si>
    <t>365</t>
  </si>
  <si>
    <t>天</t>
  </si>
  <si>
    <t>系统稳定运行，设备及时修复和更换。</t>
  </si>
  <si>
    <t>使用人员满意度</t>
  </si>
  <si>
    <t>反映使用人员对服务的整体满意情况。
使用人员满意度=（对设备满意的人数/问卷调查人数）*100%。</t>
  </si>
  <si>
    <t>预算06表</t>
  </si>
  <si>
    <t>2025年部门政府性基金预算支出预算表</t>
  </si>
  <si>
    <t>单位:元</t>
  </si>
  <si>
    <t>政府性基金预算支出</t>
  </si>
  <si>
    <t>备注：2025年单位无政府性基金预算支出，故此表为空。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</si>
  <si>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</si>
  <si>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</si>
  <si>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</si>
  <si>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</si>
  <si>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</si>
  <si>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</si>
  <si>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</si>
  <si>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</si>
  <si>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</si>
  <si>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</si>
  <si>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</si>
  <si>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</si>
  <si>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涉案财物保管租赁</t>
  </si>
  <si>
    <t>项</t>
  </si>
  <si>
    <t>机动车保险费</t>
  </si>
  <si>
    <t>车辆维修和保养服务</t>
  </si>
  <si>
    <t>车辆燃油费</t>
  </si>
  <si>
    <t>社会化考场驾驶人考试服务</t>
  </si>
  <si>
    <t>两个教育配套服务</t>
  </si>
  <si>
    <t>红塔区中心城区摩托车考试综合服务</t>
  </si>
  <si>
    <t>春和便民点购买服务</t>
  </si>
  <si>
    <t>车管所业务运行维护</t>
  </si>
  <si>
    <t>物业管理服务</t>
  </si>
  <si>
    <t>2025年机关购买后勤服务</t>
  </si>
  <si>
    <t>预算08表</t>
  </si>
  <si>
    <t>2025年部门政府购买服务预算表</t>
  </si>
  <si>
    <t>政府购买服务项目</t>
  </si>
  <si>
    <t>政府购买服务目录</t>
  </si>
  <si>
    <t>B1106 租赁服务</t>
  </si>
  <si>
    <t>B1101 维修保养服务</t>
  </si>
  <si>
    <t>B1102 物业管理服务</t>
  </si>
  <si>
    <t>B1105 餐饮服务</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</si>
  <si>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</si>
  <si>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</si>
  <si>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</si>
  <si>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</si>
  <si>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</si>
  <si>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</si>
  <si>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</si>
  <si>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</si>
  <si>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</si>
  <si>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</si>
  <si>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</si>
  <si>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</si>
  <si>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</si>
  <si>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</si>
  <si>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</si>
  <si>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备注：单位2025年无对下转移支付预算，故此表为空。</t>
  </si>
  <si>
    <t>预算09-2表</t>
  </si>
  <si>
    <t>2025年市对下转移支付绩效目标表</t>
  </si>
  <si>
    <t>预算10表</t>
  </si>
  <si>
    <t>2025年新增资产配置表</t>
  </si>
  <si>
    <t>资产类别</t>
  </si>
  <si>
    <t>资产分类代码.名称</t>
  </si>
  <si>
    <t>资产名称</t>
  </si>
  <si>
    <t>计量单位</t>
  </si>
  <si>
    <t>财政部门批复数（元）</t>
  </si>
  <si>
    <t>单价</t>
  </si>
  <si>
    <t>金额</t>
  </si>
  <si>
    <t>备注：2025年无此项目支出预算，故此表为空。</t>
  </si>
  <si>
    <t>预算11表</t>
  </si>
  <si>
    <t>2025年上级补助项目支出预算表</t>
  </si>
  <si>
    <t>上级补助</t>
  </si>
  <si>
    <t>备注：2025年无上级补助项目支出预算，故此表为空。</t>
  </si>
  <si>
    <t>预算12表</t>
  </si>
  <si>
    <t>2025年部门项目支出中期规划预算表</t>
  </si>
  <si>
    <t>项目级次</t>
  </si>
  <si>
    <t>2025年</t>
  </si>
  <si>
    <t>2026年</t>
  </si>
  <si>
    <t>2027年</t>
  </si>
  <si>
    <t>313 事业发展类</t>
  </si>
  <si>
    <t>本级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</si>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</sst>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2">
    <font>
      <sz val="11"/>
      <color rgb="FF000000"/>
      <name val="宋体"/>
      <charset val="134"/>
      <scheme val="minor"/>
    </font>
    <font>
      <sz val="11"/>
      <color theme="1"/>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11"/>
      <name val="宋体"/>
      <charset val="134"/>
      <scheme val="minor"/>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9"/>
      <name val="SimSun"/>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 fillId="2" borderId="14"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5" applyNumberFormat="0" applyFill="0" applyAlignment="0" applyProtection="0">
      <alignment vertical="center"/>
    </xf>
    <xf numFmtId="0" fontId="29" fillId="0" borderId="15" applyNumberFormat="0" applyFill="0" applyAlignment="0" applyProtection="0">
      <alignment vertical="center"/>
    </xf>
    <xf numFmtId="0" fontId="30" fillId="0" borderId="16" applyNumberFormat="0" applyFill="0" applyAlignment="0" applyProtection="0">
      <alignment vertical="center"/>
    </xf>
    <xf numFmtId="0" fontId="30" fillId="0" borderId="0" applyNumberFormat="0" applyFill="0" applyBorder="0" applyAlignment="0" applyProtection="0">
      <alignment vertical="center"/>
    </xf>
    <xf numFmtId="0" fontId="31" fillId="3" borderId="17" applyNumberFormat="0" applyAlignment="0" applyProtection="0">
      <alignment vertical="center"/>
    </xf>
    <xf numFmtId="0" fontId="32" fillId="4" borderId="18" applyNumberFormat="0" applyAlignment="0" applyProtection="0">
      <alignment vertical="center"/>
    </xf>
    <xf numFmtId="0" fontId="33" fillId="4" borderId="17" applyNumberFormat="0" applyAlignment="0" applyProtection="0">
      <alignment vertical="center"/>
    </xf>
    <xf numFmtId="0" fontId="34" fillId="5" borderId="19" applyNumberFormat="0" applyAlignment="0" applyProtection="0">
      <alignment vertical="center"/>
    </xf>
    <xf numFmtId="0" fontId="35" fillId="0" borderId="20" applyNumberFormat="0" applyFill="0" applyAlignment="0" applyProtection="0">
      <alignment vertical="center"/>
    </xf>
    <xf numFmtId="0" fontId="36" fillId="0" borderId="21"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176" fontId="13" fillId="0" borderId="7">
      <alignment horizontal="right" vertical="center"/>
    </xf>
    <xf numFmtId="49" fontId="13" fillId="0" borderId="7">
      <alignment horizontal="left" vertical="center" wrapText="1"/>
    </xf>
    <xf numFmtId="176" fontId="13" fillId="0" borderId="7">
      <alignment horizontal="right" vertical="center"/>
    </xf>
    <xf numFmtId="177" fontId="13" fillId="0" borderId="7">
      <alignment horizontal="right" vertical="center"/>
    </xf>
    <xf numFmtId="178" fontId="13" fillId="0" borderId="7">
      <alignment horizontal="right" vertical="center"/>
    </xf>
    <xf numFmtId="179" fontId="13" fillId="0" borderId="7">
      <alignment horizontal="right" vertical="center"/>
    </xf>
    <xf numFmtId="10" fontId="13" fillId="0" borderId="7">
      <alignment horizontal="right" vertical="center"/>
    </xf>
    <xf numFmtId="180" fontId="13" fillId="0" borderId="7">
      <alignment horizontal="right" vertical="center"/>
    </xf>
  </cellStyleXfs>
  <cellXfs count="171">
    <xf numFmtId="0" fontId="0" fillId="0" borderId="0" xfId="0" applyFont="1">
      <alignment vertical="top"/>
    </xf>
    <xf numFmtId="0" fontId="1" fillId="0" borderId="0" xfId="0" applyFont="1" applyBorder="1" applyAlignment="1">
      <alignment horizontal="center" vertical="center"/>
    </xf>
    <xf numFmtId="0" fontId="2" fillId="0" borderId="0" xfId="0" applyFont="1" applyBorder="1" applyAlignment="1">
      <alignment horizontal="right" vertical="center"/>
    </xf>
    <xf numFmtId="49" fontId="2" fillId="0" borderId="0" xfId="0" applyNumberFormat="1" applyFont="1" applyBorder="1" applyAlignment="1">
      <alignment horizontal="right" vertical="center"/>
    </xf>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4"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applyAlignment="1"/>
    <xf numFmtId="0" fontId="6" fillId="0" borderId="0" xfId="0" applyFont="1" applyBorder="1" applyAlignment="1" applyProtection="1">
      <alignment horizontal="right"/>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pplyProtection="1">
      <alignment horizontal="center" vertical="center" wrapText="1"/>
      <protection locked="0"/>
    </xf>
    <xf numFmtId="0" fontId="2" fillId="0" borderId="5" xfId="0" applyFont="1" applyBorder="1" applyAlignment="1">
      <alignment horizontal="center" vertical="center" wrapText="1"/>
    </xf>
    <xf numFmtId="0" fontId="2" fillId="0" borderId="1" xfId="0" applyFont="1" applyBorder="1" applyAlignment="1">
      <alignment horizontal="center" vertical="center"/>
    </xf>
    <xf numFmtId="0" fontId="2" fillId="0" borderId="6" xfId="0" applyFont="1" applyBorder="1" applyAlignment="1" applyProtection="1">
      <alignment horizontal="center" vertical="center" wrapText="1"/>
      <protection locked="0"/>
    </xf>
    <xf numFmtId="0" fontId="2" fillId="0" borderId="6"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7" fillId="0" borderId="7" xfId="0" applyFont="1" applyBorder="1" applyAlignment="1" applyProtection="1">
      <alignment horizontal="left" vertical="center" wrapText="1"/>
      <protection locked="0"/>
    </xf>
    <xf numFmtId="0" fontId="7" fillId="0" borderId="7" xfId="0" applyFont="1" applyBorder="1" applyAlignment="1" applyProtection="1">
      <alignment horizontal="left" vertical="center"/>
      <protection locked="0"/>
    </xf>
    <xf numFmtId="49" fontId="7" fillId="0" borderId="7" xfId="50" applyNumberFormat="1" applyFont="1" applyBorder="1">
      <alignment horizontal="left" vertical="center" wrapText="1"/>
    </xf>
    <xf numFmtId="176" fontId="8" fillId="0" borderId="7" xfId="0" applyNumberFormat="1" applyFont="1" applyBorder="1" applyAlignment="1">
      <alignment horizontal="right" vertical="center"/>
    </xf>
    <xf numFmtId="49" fontId="7" fillId="0" borderId="7" xfId="0" applyNumberFormat="1" applyFont="1" applyBorder="1" applyAlignment="1">
      <alignment horizontal="center" vertical="center" wrapText="1"/>
    </xf>
    <xf numFmtId="49" fontId="8" fillId="0" borderId="7" xfId="50" applyNumberFormat="1" applyFont="1" applyBorder="1">
      <alignment horizontal="left" vertical="center" wrapText="1"/>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0" xfId="0" applyFont="1" applyBorder="1" applyAlignment="1">
      <alignment horizontal="right" vertical="center"/>
    </xf>
    <xf numFmtId="49" fontId="7" fillId="0" borderId="0" xfId="0" applyNumberFormat="1" applyFont="1" applyBorder="1" applyAlignment="1">
      <alignment horizontal="right" vertical="center"/>
    </xf>
    <xf numFmtId="0" fontId="9" fillId="0" borderId="0" xfId="0" applyFont="1" applyBorder="1" applyAlignment="1">
      <alignment horizontal="center" vertical="center"/>
    </xf>
    <xf numFmtId="0" fontId="10" fillId="0" borderId="1"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5" xfId="0" applyFont="1" applyBorder="1" applyAlignment="1" applyProtection="1">
      <alignment horizontal="center" vertical="center" wrapText="1"/>
      <protection locked="0"/>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0" fontId="10" fillId="0" borderId="6" xfId="0" applyFont="1" applyBorder="1" applyAlignment="1" applyProtection="1">
      <alignment horizontal="center" vertical="center" wrapText="1"/>
      <protection locked="0"/>
    </xf>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4" fillId="0" borderId="7" xfId="0" applyFont="1" applyBorder="1" applyAlignment="1">
      <alignment horizontal="left" vertical="center" wrapText="1"/>
    </xf>
    <xf numFmtId="0" fontId="4" fillId="0" borderId="7" xfId="0" applyFont="1" applyBorder="1" applyAlignment="1" applyProtection="1">
      <alignment horizontal="left" vertical="center" wrapText="1"/>
      <protection locked="0"/>
    </xf>
    <xf numFmtId="176" fontId="8" fillId="0" borderId="7" xfId="0" applyNumberFormat="1" applyFont="1" applyBorder="1" applyAlignment="1">
      <alignment horizontal="right" vertical="center" wrapText="1"/>
    </xf>
    <xf numFmtId="0" fontId="11" fillId="0" borderId="2" xfId="0" applyFont="1" applyBorder="1" applyAlignment="1" applyProtection="1">
      <alignment horizontal="center" vertical="center" wrapTex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7" fillId="0" borderId="0" xfId="0" applyFont="1" applyBorder="1" applyAlignment="1" applyProtection="1">
      <alignment horizontal="right" vertical="center"/>
      <protection locked="0"/>
    </xf>
    <xf numFmtId="0" fontId="11" fillId="0" borderId="0" xfId="0" applyFont="1" applyBorder="1" applyAlignment="1" applyProtection="1">
      <alignment horizontal="right"/>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pplyProtection="1">
      <alignment horizontal="center" vertical="center"/>
      <protection locked="0"/>
    </xf>
    <xf numFmtId="0" fontId="12" fillId="0" borderId="0" xfId="0" applyFont="1" applyAlignment="1">
      <alignment horizontal="center" vertical="center"/>
    </xf>
    <xf numFmtId="49" fontId="13" fillId="0" borderId="0" xfId="50" applyNumberFormat="1" applyFont="1" applyBorder="1" applyAlignment="1">
      <alignment horizontal="right" vertical="center" wrapText="1"/>
    </xf>
    <xf numFmtId="49" fontId="14" fillId="0" borderId="0" xfId="50" applyNumberFormat="1" applyFont="1" applyBorder="1" applyAlignment="1">
      <alignment horizontal="center" vertical="center" wrapText="1"/>
    </xf>
    <xf numFmtId="49" fontId="13" fillId="0" borderId="0" xfId="50" applyNumberFormat="1" applyFont="1" applyBorder="1">
      <alignment horizontal="left" vertical="center" wrapText="1"/>
    </xf>
    <xf numFmtId="49" fontId="15" fillId="0" borderId="7" xfId="0" applyNumberFormat="1" applyFont="1" applyBorder="1" applyAlignment="1">
      <alignment horizontal="center" vertical="center" wrapText="1"/>
    </xf>
    <xf numFmtId="49" fontId="16" fillId="0" borderId="7" xfId="0" applyNumberFormat="1" applyFont="1" applyBorder="1" applyAlignment="1">
      <alignment horizontal="center" vertical="center" wrapText="1"/>
    </xf>
    <xf numFmtId="49" fontId="13" fillId="0" borderId="7" xfId="0" applyNumberFormat="1" applyFont="1" applyBorder="1" applyAlignment="1">
      <alignment horizontal="left" vertical="center" wrapText="1"/>
    </xf>
    <xf numFmtId="49" fontId="13" fillId="0" borderId="7" xfId="0" applyNumberFormat="1" applyFont="1" applyBorder="1" applyAlignment="1">
      <alignment horizontal="center" vertical="center" wrapText="1"/>
    </xf>
    <xf numFmtId="180" fontId="13" fillId="0" borderId="7" xfId="0" applyNumberFormat="1" applyFont="1" applyBorder="1" applyAlignment="1">
      <alignment horizontal="right" vertical="center" wrapText="1"/>
    </xf>
    <xf numFmtId="176" fontId="13" fillId="0" borderId="7" xfId="0" applyNumberFormat="1" applyFont="1" applyBorder="1" applyAlignment="1">
      <alignment horizontal="right" vertical="center" wrapText="1"/>
    </xf>
    <xf numFmtId="0" fontId="17" fillId="0" borderId="0" xfId="0" applyFont="1" applyBorder="1" applyAlignment="1">
      <alignment horizontal="center" vertical="center"/>
    </xf>
    <xf numFmtId="0" fontId="18" fillId="0" borderId="0" xfId="0" applyFont="1" applyBorder="1" applyAlignment="1">
      <alignment horizontal="center" vertical="center"/>
    </xf>
    <xf numFmtId="0" fontId="18" fillId="0" borderId="0" xfId="0" applyFont="1" applyBorder="1" applyAlignment="1" applyProtection="1">
      <alignment horizontal="center" vertical="center"/>
      <protection locked="0"/>
    </xf>
    <xf numFmtId="0" fontId="10" fillId="0" borderId="7" xfId="0" applyFont="1" applyBorder="1" applyAlignment="1">
      <alignment horizontal="center" vertical="center" wrapText="1"/>
    </xf>
    <xf numFmtId="0" fontId="4" fillId="0" borderId="7" xfId="0" applyFont="1" applyBorder="1" applyAlignment="1">
      <alignment vertical="center" wrapText="1"/>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9" fillId="0" borderId="0" xfId="0" applyFont="1" applyBorder="1" applyAlignment="1">
      <alignment horizontal="center" vertical="center" wrapText="1"/>
    </xf>
    <xf numFmtId="0" fontId="4" fillId="0" borderId="0" xfId="0" applyFont="1" applyBorder="1" applyAlignment="1">
      <alignment horizontal="left" vertical="center" wrapText="1"/>
    </xf>
    <xf numFmtId="0" fontId="5" fillId="0" borderId="0" xfId="0" applyFont="1" applyBorder="1" applyAlignment="1">
      <alignment wrapText="1"/>
    </xf>
    <xf numFmtId="0" fontId="11" fillId="0" borderId="0" xfId="0" applyFont="1" applyBorder="1" applyAlignment="1">
      <alignment horizontal="right" wrapText="1"/>
    </xf>
    <xf numFmtId="0" fontId="11" fillId="0" borderId="0" xfId="0" applyFont="1" applyBorder="1" applyAlignment="1">
      <alignment wrapText="1"/>
    </xf>
    <xf numFmtId="0" fontId="10" fillId="0" borderId="8" xfId="0" applyFont="1" applyBorder="1" applyAlignment="1">
      <alignment horizontal="center" vertical="center" wrapText="1"/>
    </xf>
    <xf numFmtId="0" fontId="4" fillId="0" borderId="0" xfId="0" applyFont="1" applyBorder="1" applyAlignment="1" applyProtection="1">
      <alignment horizontal="right"/>
      <protection locked="0"/>
    </xf>
    <xf numFmtId="0" fontId="4" fillId="0" borderId="0" xfId="0" applyFont="1" applyBorder="1" applyAlignment="1">
      <alignment horizontal="right" vertical="center" wrapText="1"/>
    </xf>
    <xf numFmtId="0" fontId="20" fillId="0" borderId="0" xfId="0" applyFont="1" applyBorder="1" applyAlignment="1" applyProtection="1">
      <alignment horizontal="right" vertical="center" wrapText="1"/>
      <protection locked="0"/>
    </xf>
    <xf numFmtId="0" fontId="9" fillId="0" borderId="0" xfId="0" applyFont="1" applyBorder="1" applyAlignment="1">
      <alignment horizontal="center" vertical="center" wrapText="1"/>
    </xf>
    <xf numFmtId="0" fontId="9" fillId="0" borderId="0" xfId="0" applyFont="1" applyBorder="1" applyAlignment="1" applyProtection="1">
      <alignment horizontal="center" vertical="center" wrapText="1"/>
      <protection locked="0"/>
    </xf>
    <xf numFmtId="0" fontId="4" fillId="0" borderId="0" xfId="0" applyFont="1" applyBorder="1" applyAlignment="1" applyProtection="1">
      <alignment vertical="top" wrapText="1"/>
      <protection locked="0"/>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0"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4" fillId="0" borderId="6"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left" vertical="center"/>
    </xf>
    <xf numFmtId="0" fontId="4" fillId="0" borderId="11" xfId="0" applyFont="1" applyBorder="1" applyAlignment="1">
      <alignment horizontal="left" vertical="center"/>
    </xf>
    <xf numFmtId="0" fontId="20" fillId="0" borderId="0" xfId="0" applyFont="1" applyBorder="1" applyAlignment="1" applyProtection="1">
      <alignment horizontal="right" vertical="center"/>
      <protection locked="0"/>
    </xf>
    <xf numFmtId="0" fontId="20" fillId="0" borderId="0" xfId="0" applyFont="1" applyBorder="1" applyAlignment="1">
      <alignment horizontal="right" vertical="center" wrapText="1"/>
    </xf>
    <xf numFmtId="0" fontId="9" fillId="0" borderId="0" xfId="0" applyFont="1" applyBorder="1" applyAlignment="1" applyProtection="1">
      <alignment horizontal="center" vertical="center"/>
      <protection locked="0"/>
    </xf>
    <xf numFmtId="0" fontId="4" fillId="0" borderId="0" xfId="0" applyFont="1" applyBorder="1" applyAlignment="1" applyProtection="1">
      <alignment horizontal="right" wrapText="1"/>
      <protection locked="0"/>
    </xf>
    <xf numFmtId="0" fontId="4" fillId="0" borderId="0" xfId="0" applyFont="1" applyBorder="1" applyAlignment="1">
      <alignment horizontal="right" wrapText="1"/>
    </xf>
    <xf numFmtId="0" fontId="5" fillId="0" borderId="3" xfId="0" applyFont="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3" xfId="0" applyFont="1" applyBorder="1" applyAlignment="1" applyProtection="1">
      <alignment horizontal="center" vertical="center"/>
      <protection locked="0"/>
    </xf>
    <xf numFmtId="0" fontId="5" fillId="0" borderId="13"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4" fillId="0" borderId="0" xfId="0" applyFont="1" applyBorder="1" applyAlignment="1">
      <alignment horizontal="left" vertical="center"/>
    </xf>
    <xf numFmtId="0" fontId="10" fillId="0" borderId="9"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1" xfId="0" applyFont="1" applyBorder="1" applyAlignment="1">
      <alignment horizontal="center" vertical="center"/>
    </xf>
    <xf numFmtId="0" fontId="10" fillId="0" borderId="11" xfId="0" applyFont="1" applyBorder="1" applyAlignment="1" applyProtection="1">
      <alignment horizontal="center" vertical="center"/>
      <protection locked="0"/>
    </xf>
    <xf numFmtId="0" fontId="4" fillId="0" borderId="11" xfId="0" applyFont="1" applyBorder="1" applyAlignment="1">
      <alignment horizontal="right" vertical="center"/>
    </xf>
    <xf numFmtId="176" fontId="4" fillId="0" borderId="7" xfId="0" applyNumberFormat="1" applyFont="1" applyBorder="1" applyAlignment="1">
      <alignment horizontal="right" vertical="center"/>
    </xf>
    <xf numFmtId="0" fontId="4" fillId="0" borderId="11" xfId="0" applyFont="1" applyBorder="1" applyAlignment="1">
      <alignment horizontal="center" vertical="center" wrapText="1"/>
    </xf>
    <xf numFmtId="180" fontId="8" fillId="0" borderId="7" xfId="56" applyNumberFormat="1"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protection locked="0"/>
    </xf>
    <xf numFmtId="0" fontId="10" fillId="0" borderId="10" xfId="0" applyFont="1" applyBorder="1" applyAlignment="1" applyProtection="1">
      <alignment horizontal="center" vertical="center" wrapText="1"/>
      <protection locked="0"/>
    </xf>
    <xf numFmtId="0" fontId="10" fillId="0" borderId="13" xfId="0" applyFont="1" applyBorder="1" applyAlignment="1">
      <alignment horizontal="center" vertical="center" wrapText="1"/>
    </xf>
    <xf numFmtId="0" fontId="10" fillId="0" borderId="13" xfId="0" applyFont="1" applyBorder="1" applyAlignment="1" applyProtection="1">
      <alignment horizontal="center" vertical="center"/>
      <protection locked="0"/>
    </xf>
    <xf numFmtId="0" fontId="10" fillId="0" borderId="13" xfId="0" applyFont="1" applyBorder="1" applyAlignment="1" applyProtection="1">
      <alignment horizontal="center" vertical="center" wrapText="1"/>
      <protection locked="0"/>
    </xf>
    <xf numFmtId="0" fontId="10" fillId="0" borderId="11"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4" fillId="0" borderId="0" xfId="0" applyFont="1" applyBorder="1" applyAlignment="1">
      <alignment horizontal="right"/>
    </xf>
    <xf numFmtId="0" fontId="10" fillId="0" borderId="4" xfId="0" applyFont="1" applyBorder="1" applyAlignment="1">
      <alignment horizontal="center" vertical="center" wrapText="1"/>
    </xf>
    <xf numFmtId="0" fontId="1" fillId="0" borderId="0" xfId="0" applyFont="1" applyBorder="1" applyAlignment="1"/>
    <xf numFmtId="0" fontId="11" fillId="0" borderId="0" xfId="0" applyFont="1" applyBorder="1" applyAlignment="1">
      <alignment horizontal="right" vertical="center"/>
    </xf>
    <xf numFmtId="0" fontId="4" fillId="0" borderId="0" xfId="0" applyFont="1" applyBorder="1" applyAlignment="1" applyProtection="1">
      <alignment horizontal="left" vertical="center" wrapText="1"/>
      <protection locked="0"/>
    </xf>
    <xf numFmtId="0" fontId="5" fillId="0" borderId="0" xfId="0" applyFont="1" applyBorder="1" applyAlignment="1">
      <alignment horizontal="left" vertical="center" wrapText="1"/>
    </xf>
    <xf numFmtId="0" fontId="11" fillId="0" borderId="0" xfId="0" applyFont="1" applyBorder="1" applyAlignment="1">
      <alignment horizontal="right"/>
    </xf>
    <xf numFmtId="176" fontId="8" fillId="0" borderId="7" xfId="51" applyNumberFormat="1" applyFont="1" applyBorder="1">
      <alignment horizontal="right" vertical="center"/>
    </xf>
    <xf numFmtId="0" fontId="11" fillId="0" borderId="7" xfId="0" applyFont="1" applyBorder="1" applyAlignment="1" applyProtection="1">
      <alignment horizontal="center" vertical="center" wrapText="1"/>
      <protection locked="0"/>
    </xf>
    <xf numFmtId="0" fontId="11" fillId="0" borderId="7" xfId="0" applyFont="1" applyBorder="1" applyAlignment="1">
      <alignment horizontal="center" vertical="center" wrapText="1"/>
    </xf>
    <xf numFmtId="0" fontId="19" fillId="0" borderId="0" xfId="0" applyFont="1" applyBorder="1" applyAlignment="1">
      <alignment horizontal="center" vertical="center"/>
    </xf>
    <xf numFmtId="0" fontId="4" fillId="0" borderId="0" xfId="0" applyFont="1" applyBorder="1" applyAlignment="1" applyProtection="1">
      <alignment horizontal="right" vertical="center"/>
      <protection locked="0"/>
    </xf>
    <xf numFmtId="49" fontId="11" fillId="0" borderId="0" xfId="0" applyNumberFormat="1" applyFont="1" applyBorder="1" applyAlignment="1"/>
    <xf numFmtId="0" fontId="8" fillId="0" borderId="0" xfId="0" applyFont="1" applyBorder="1" applyAlignment="1">
      <alignment horizontal="left" vertical="center"/>
    </xf>
    <xf numFmtId="0" fontId="11" fillId="0" borderId="7" xfId="0" applyFont="1" applyBorder="1" applyAlignment="1">
      <alignment horizontal="center" vertical="center"/>
    </xf>
    <xf numFmtId="49" fontId="8" fillId="0" borderId="7" xfId="0" applyNumberFormat="1" applyFont="1" applyBorder="1" applyAlignment="1">
      <alignment horizontal="left" vertical="center" wrapText="1"/>
    </xf>
    <xf numFmtId="0" fontId="2" fillId="0" borderId="7" xfId="0" applyFont="1" applyBorder="1" applyAlignment="1">
      <alignment horizontal="center" vertical="center" wrapText="1"/>
    </xf>
    <xf numFmtId="0" fontId="11" fillId="0" borderId="0" xfId="0" applyFont="1" applyBorder="1">
      <alignment vertical="top"/>
    </xf>
    <xf numFmtId="49" fontId="12" fillId="0" borderId="7" xfId="50" applyNumberFormat="1" applyFont="1" applyBorder="1" applyAlignment="1">
      <alignment horizontal="center" vertical="center" wrapText="1"/>
    </xf>
    <xf numFmtId="49" fontId="13" fillId="0" borderId="7" xfId="50" applyNumberFormat="1" applyFont="1" applyBorder="1" applyAlignment="1">
      <alignment horizontal="right" vertical="center" wrapText="1"/>
    </xf>
    <xf numFmtId="49" fontId="14" fillId="0" borderId="7" xfId="50" applyNumberFormat="1" applyFont="1" applyBorder="1" applyAlignment="1">
      <alignment horizontal="center" vertical="center" wrapText="1"/>
    </xf>
    <xf numFmtId="49" fontId="13" fillId="0" borderId="7" xfId="50" applyNumberFormat="1" applyFont="1" applyBorder="1">
      <alignment horizontal="left" vertical="center" wrapText="1"/>
    </xf>
    <xf numFmtId="49" fontId="15" fillId="0" borderId="7" xfId="50" applyNumberFormat="1" applyFont="1" applyBorder="1" applyAlignment="1">
      <alignment horizontal="center" vertical="center" wrapText="1"/>
    </xf>
    <xf numFmtId="49" fontId="13" fillId="0" borderId="7" xfId="50" applyNumberFormat="1" applyFont="1" applyBorder="1" applyAlignment="1">
      <alignment horizontal="center" vertical="center" wrapText="1"/>
    </xf>
    <xf numFmtId="49" fontId="13" fillId="0" borderId="4" xfId="50" applyNumberFormat="1" applyFont="1" applyBorder="1" applyAlignment="1">
      <alignment horizontal="center" vertical="center" wrapText="1"/>
    </xf>
    <xf numFmtId="0" fontId="0" fillId="0" borderId="7" xfId="0" applyFont="1" applyBorder="1">
      <alignment vertical="top"/>
    </xf>
    <xf numFmtId="176" fontId="13" fillId="0" borderId="7" xfId="50" applyNumberFormat="1" applyFont="1" applyBorder="1" applyAlignment="1">
      <alignment horizontal="right" vertical="center" wrapText="1"/>
    </xf>
    <xf numFmtId="49" fontId="13" fillId="0" borderId="4" xfId="50" applyNumberFormat="1" applyFont="1" applyBorder="1">
      <alignment horizontal="left" vertical="center" wrapText="1"/>
    </xf>
    <xf numFmtId="180" fontId="13" fillId="0" borderId="7" xfId="56" applyNumberFormat="1" applyFont="1" applyBorder="1" applyAlignment="1">
      <alignment horizontal="center" vertical="center" wrapText="1"/>
    </xf>
    <xf numFmtId="49" fontId="21" fillId="0" borderId="7" xfId="50" applyNumberFormat="1" applyFont="1" applyBorder="1" applyAlignment="1">
      <alignment horizontal="right" vertical="center" wrapText="1"/>
    </xf>
    <xf numFmtId="49" fontId="13" fillId="0" borderId="10" xfId="50" applyNumberFormat="1" applyFont="1" applyBorder="1" applyAlignment="1">
      <alignment horizontal="right" vertical="center" wrapText="1"/>
    </xf>
    <xf numFmtId="49" fontId="13" fillId="0" borderId="7" xfId="50" applyNumberFormat="1" applyFont="1" applyBorder="1" applyAlignment="1">
      <alignment horizontal="left" vertical="center" wrapText="1" indent="2"/>
    </xf>
    <xf numFmtId="49" fontId="13" fillId="0" borderId="7" xfId="50" applyNumberFormat="1" applyFont="1" applyBorder="1" applyAlignment="1">
      <alignment horizontal="left" vertical="center" wrapText="1" indent="4"/>
    </xf>
    <xf numFmtId="49" fontId="22" fillId="0" borderId="7" xfId="0" applyNumberFormat="1" applyFont="1" applyBorder="1" applyAlignment="1">
      <alignment horizontal="right" vertical="center" wrapText="1"/>
    </xf>
    <xf numFmtId="49" fontId="14" fillId="0" borderId="7" xfId="0" applyNumberFormat="1" applyFont="1" applyBorder="1" applyAlignment="1">
      <alignment horizontal="center" vertical="center" wrapText="1"/>
    </xf>
    <xf numFmtId="49" fontId="22" fillId="0" borderId="7" xfId="50" applyNumberFormat="1" applyFont="1" applyBorder="1">
      <alignment horizontal="left" vertical="center" wrapText="1"/>
    </xf>
    <xf numFmtId="176" fontId="13" fillId="0" borderId="7" xfId="0" applyNumberFormat="1" applyFont="1" applyBorder="1" applyAlignment="1">
      <alignment horizontal="right" vertical="center"/>
    </xf>
    <xf numFmtId="176" fontId="22" fillId="0" borderId="7" xfId="0" applyNumberFormat="1" applyFont="1" applyBorder="1" applyAlignment="1">
      <alignment horizontal="left" vertical="center"/>
    </xf>
    <xf numFmtId="176" fontId="13" fillId="0" borderId="7" xfId="51" applyNumberFormat="1" applyFont="1" applyBorder="1">
      <alignment horizontal="right" vertical="center"/>
    </xf>
    <xf numFmtId="176" fontId="13" fillId="0" borderId="7" xfId="0" applyNumberFormat="1" applyFont="1" applyBorder="1" applyAlignment="1">
      <alignment horizontal="left" vertical="center"/>
    </xf>
    <xf numFmtId="49" fontId="22" fillId="0" borderId="7" xfId="0" applyNumberFormat="1" applyFont="1" applyBorder="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1"/>
  <sheetViews>
    <sheetView showZeros="0" workbookViewId="0">
      <pane ySplit="1" topLeftCell="A4" activePane="bottomLeft" state="frozen"/>
      <selection/>
      <selection pane="bottomLeft" activeCell="A4" sqref="A4:C4"/>
    </sheetView>
  </sheetViews>
  <sheetFormatPr defaultColWidth="8.84955752212389" defaultRowHeight="15" customHeight="1" outlineLevelCol="3"/>
  <cols>
    <col min="1" max="2" width="28.5752212389381" customWidth="1"/>
    <col min="3" max="3" width="35.6991150442478" customWidth="1"/>
    <col min="4" max="4" width="28.5752212389381" customWidth="1"/>
  </cols>
  <sheetData>
    <row r="1" customHeight="1" spans="1:4">
      <c r="A1" s="56"/>
      <c r="B1" s="56"/>
      <c r="C1" s="56"/>
      <c r="D1" s="56"/>
    </row>
    <row r="2" ht="18.75" customHeight="1" spans="1:4">
      <c r="A2" s="149" t="s">
        <v>0</v>
      </c>
      <c r="B2" s="163"/>
      <c r="C2" s="163"/>
      <c r="D2" s="163"/>
    </row>
    <row r="3" ht="28.5" customHeight="1" spans="1:4">
      <c r="A3" s="164" t="s">
        <v>1</v>
      </c>
      <c r="B3" s="164"/>
      <c r="C3" s="164"/>
      <c r="D3" s="164"/>
    </row>
    <row r="4" ht="18.75" customHeight="1" spans="1:4">
      <c r="A4" s="151" t="s">
        <v>2</v>
      </c>
      <c r="B4" s="151"/>
      <c r="C4" s="151"/>
      <c r="D4" s="149" t="s">
        <v>3</v>
      </c>
    </row>
    <row r="5" ht="18.75" customHeight="1" spans="1:4">
      <c r="A5" s="152" t="s">
        <v>4</v>
      </c>
      <c r="B5" s="152"/>
      <c r="C5" s="152" t="s">
        <v>5</v>
      </c>
      <c r="D5" s="152"/>
    </row>
    <row r="6" ht="18.75" customHeight="1" spans="1:4">
      <c r="A6" s="152" t="s">
        <v>6</v>
      </c>
      <c r="B6" s="152" t="s">
        <v>7</v>
      </c>
      <c r="C6" s="152" t="s">
        <v>8</v>
      </c>
      <c r="D6" s="152" t="s">
        <v>7</v>
      </c>
    </row>
    <row r="7" ht="18.75" customHeight="1" spans="1:4">
      <c r="A7" s="151" t="s">
        <v>9</v>
      </c>
      <c r="B7" s="168">
        <v>62359445.85</v>
      </c>
      <c r="C7" s="169" t="str">
        <f>"一"&amp;"、"&amp;"公共安全支出"</f>
        <v>一、公共安全支出</v>
      </c>
      <c r="D7" s="168">
        <v>55436291.88</v>
      </c>
    </row>
    <row r="8" ht="18.75" customHeight="1" spans="1:4">
      <c r="A8" s="151" t="s">
        <v>10</v>
      </c>
      <c r="B8" s="168"/>
      <c r="C8" s="169" t="str">
        <f>"二"&amp;"、"&amp;"社会保障和就业支出"</f>
        <v>二、社会保障和就业支出</v>
      </c>
      <c r="D8" s="168">
        <v>5871613.68</v>
      </c>
    </row>
    <row r="9" ht="18.75" customHeight="1" spans="1:4">
      <c r="A9" s="151" t="s">
        <v>11</v>
      </c>
      <c r="B9" s="168"/>
      <c r="C9" s="169" t="str">
        <f>"三"&amp;"、"&amp;"卫生健康支出"</f>
        <v>三、卫生健康支出</v>
      </c>
      <c r="D9" s="168">
        <v>2421365.7</v>
      </c>
    </row>
    <row r="10" ht="18.75" customHeight="1" spans="1:4">
      <c r="A10" s="151" t="s">
        <v>12</v>
      </c>
      <c r="B10" s="168"/>
      <c r="C10" s="169" t="str">
        <f>"二"&amp;"、"&amp;"资源勘探工业信息等支出"</f>
        <v>二、资源勘探工业信息等支出</v>
      </c>
      <c r="D10" s="168">
        <v>1045570.22</v>
      </c>
    </row>
    <row r="11" ht="18.75" customHeight="1" spans="1:4">
      <c r="A11" s="151" t="s">
        <v>13</v>
      </c>
      <c r="B11" s="168">
        <v>5000</v>
      </c>
      <c r="C11" s="169" t="str">
        <f>"四"&amp;"、"&amp;"住房保障支出"</f>
        <v>四、住房保障支出</v>
      </c>
      <c r="D11" s="168">
        <v>2448864</v>
      </c>
    </row>
    <row r="12" ht="18.75" customHeight="1" spans="1:4">
      <c r="A12" s="151" t="s">
        <v>14</v>
      </c>
      <c r="B12" s="168"/>
      <c r="C12" s="151"/>
      <c r="D12" s="151"/>
    </row>
    <row r="13" ht="18.75" customHeight="1" spans="1:4">
      <c r="A13" s="151" t="s">
        <v>15</v>
      </c>
      <c r="B13" s="168"/>
      <c r="C13" s="151"/>
      <c r="D13" s="151"/>
    </row>
    <row r="14" ht="18.75" customHeight="1" spans="1:4">
      <c r="A14" s="151" t="s">
        <v>16</v>
      </c>
      <c r="B14" s="168"/>
      <c r="C14" s="151"/>
      <c r="D14" s="151"/>
    </row>
    <row r="15" ht="18.75" customHeight="1" spans="1:4">
      <c r="A15" s="151" t="s">
        <v>17</v>
      </c>
      <c r="B15" s="168"/>
      <c r="C15" s="151"/>
      <c r="D15" s="151"/>
    </row>
    <row r="16" ht="18.75" customHeight="1" spans="1:4">
      <c r="A16" s="151" t="s">
        <v>18</v>
      </c>
      <c r="B16" s="168">
        <v>5000</v>
      </c>
      <c r="C16" s="151"/>
      <c r="D16" s="151"/>
    </row>
    <row r="17" ht="18.75" customHeight="1" spans="1:4">
      <c r="A17" s="170" t="s">
        <v>19</v>
      </c>
      <c r="B17" s="168">
        <v>62364445.85</v>
      </c>
      <c r="C17" s="170" t="s">
        <v>20</v>
      </c>
      <c r="D17" s="168">
        <v>67223705.48</v>
      </c>
    </row>
    <row r="18" ht="18.75" customHeight="1" spans="1:4">
      <c r="A18" s="165" t="s">
        <v>21</v>
      </c>
      <c r="B18" s="151"/>
      <c r="C18" s="165" t="s">
        <v>22</v>
      </c>
      <c r="D18" s="151"/>
    </row>
    <row r="19" ht="18.75" customHeight="1" spans="1:4">
      <c r="A19" s="62" t="s">
        <v>23</v>
      </c>
      <c r="B19" s="168">
        <v>4859259.63</v>
      </c>
      <c r="C19" s="62" t="s">
        <v>23</v>
      </c>
      <c r="D19" s="168"/>
    </row>
    <row r="20" ht="18.75" customHeight="1" spans="1:4">
      <c r="A20" s="62" t="s">
        <v>24</v>
      </c>
      <c r="B20" s="168"/>
      <c r="C20" s="62" t="s">
        <v>24</v>
      </c>
      <c r="D20" s="168"/>
    </row>
    <row r="21" ht="18.75" customHeight="1" spans="1:4">
      <c r="A21" s="170" t="s">
        <v>25</v>
      </c>
      <c r="B21" s="168">
        <v>67223705.48</v>
      </c>
      <c r="C21" s="170" t="s">
        <v>26</v>
      </c>
      <c r="D21" s="168">
        <v>67223705.48</v>
      </c>
    </row>
  </sheetData>
  <mergeCells count="5">
    <mergeCell ref="A2:D2"/>
    <mergeCell ref="A3:D3"/>
    <mergeCell ref="A4:C4"/>
    <mergeCell ref="A5:B5"/>
    <mergeCell ref="C5:D5"/>
  </mergeCells>
  <pageMargins left="0.75" right="0.75" top="1" bottom="1" header="0.5" footer="0.5"/>
  <pageSetup paperSize="1"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A4" sqref="A4:E4"/>
    </sheetView>
  </sheetViews>
  <sheetFormatPr defaultColWidth="9.14159292035398" defaultRowHeight="14.25" customHeight="1" outlineLevelCol="5"/>
  <cols>
    <col min="1" max="1" width="29.0353982300885" customWidth="1"/>
    <col min="2" max="2" width="28.6017699115044" customWidth="1"/>
    <col min="3" max="3" width="31.6017699115044" customWidth="1"/>
    <col min="4" max="6" width="33.4513274336283" customWidth="1"/>
  </cols>
  <sheetData>
    <row r="1" customHeight="1" spans="1:6">
      <c r="A1" s="1"/>
      <c r="B1" s="1"/>
      <c r="C1" s="1"/>
      <c r="D1" s="1"/>
      <c r="E1" s="1"/>
      <c r="F1" s="1"/>
    </row>
    <row r="2" ht="15.75" customHeight="1" spans="2:6">
      <c r="B2" s="132"/>
      <c r="F2" s="133" t="s">
        <v>476</v>
      </c>
    </row>
    <row r="3" ht="28.5" customHeight="1" spans="1:6">
      <c r="A3" s="33" t="s">
        <v>477</v>
      </c>
      <c r="B3" s="33"/>
      <c r="C3" s="33"/>
      <c r="D3" s="33"/>
      <c r="E3" s="33"/>
      <c r="F3" s="33"/>
    </row>
    <row r="4" ht="15" customHeight="1" spans="1:6">
      <c r="A4" s="134" t="s">
        <v>2</v>
      </c>
      <c r="B4" s="135"/>
      <c r="C4" s="135"/>
      <c r="D4" s="75"/>
      <c r="E4" s="75"/>
      <c r="F4" s="136" t="s">
        <v>478</v>
      </c>
    </row>
    <row r="5" ht="18.75" customHeight="1" spans="1:6">
      <c r="A5" s="35" t="s">
        <v>133</v>
      </c>
      <c r="B5" s="35" t="s">
        <v>68</v>
      </c>
      <c r="C5" s="35" t="s">
        <v>69</v>
      </c>
      <c r="D5" s="36" t="s">
        <v>479</v>
      </c>
      <c r="E5" s="43"/>
      <c r="F5" s="43"/>
    </row>
    <row r="6" ht="30" customHeight="1" spans="1:6">
      <c r="A6" s="42"/>
      <c r="B6" s="42"/>
      <c r="C6" s="42"/>
      <c r="D6" s="36" t="s">
        <v>31</v>
      </c>
      <c r="E6" s="43" t="s">
        <v>72</v>
      </c>
      <c r="F6" s="43" t="s">
        <v>73</v>
      </c>
    </row>
    <row r="7" ht="16.5" customHeight="1" spans="1:6">
      <c r="A7" s="43">
        <v>1</v>
      </c>
      <c r="B7" s="43">
        <v>2</v>
      </c>
      <c r="C7" s="43">
        <v>3</v>
      </c>
      <c r="D7" s="43">
        <v>4</v>
      </c>
      <c r="E7" s="43">
        <v>5</v>
      </c>
      <c r="F7" s="43">
        <v>6</v>
      </c>
    </row>
    <row r="8" ht="20.25" customHeight="1" spans="1:6">
      <c r="A8" s="44"/>
      <c r="B8" s="44"/>
      <c r="C8" s="44"/>
      <c r="D8" s="25"/>
      <c r="E8" s="137"/>
      <c r="F8" s="137"/>
    </row>
    <row r="9" ht="17.25" customHeight="1" spans="1:6">
      <c r="A9" s="138" t="s">
        <v>313</v>
      </c>
      <c r="B9" s="139"/>
      <c r="C9" s="139" t="s">
        <v>313</v>
      </c>
      <c r="D9" s="137"/>
      <c r="E9" s="137"/>
      <c r="F9" s="137"/>
    </row>
    <row r="10" customHeight="1" spans="2:2">
      <c r="B10" t="s">
        <v>480</v>
      </c>
    </row>
  </sheetData>
  <mergeCells count="7">
    <mergeCell ref="A3:F3"/>
    <mergeCell ref="A4:E4"/>
    <mergeCell ref="D5:F5"/>
    <mergeCell ref="A9:C9"/>
    <mergeCell ref="A5:A6"/>
    <mergeCell ref="B5:B6"/>
    <mergeCell ref="C5:C6"/>
  </mergeCells>
  <pageMargins left="0.75" right="0.75" top="1" bottom="1" header="0.5" footer="0.5"/>
  <pageSetup paperSize="9" scale="7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1"/>
  <sheetViews>
    <sheetView showZeros="0" topLeftCell="E1" workbookViewId="0">
      <pane ySplit="1" topLeftCell="A7" activePane="bottomLeft" state="frozen"/>
      <selection/>
      <selection pane="bottomLeft" activeCell="A9" sqref="A9"/>
    </sheetView>
  </sheetViews>
  <sheetFormatPr defaultColWidth="9.14159292035398" defaultRowHeight="14.25" customHeight="1"/>
  <cols>
    <col min="1" max="1" width="38.9026548672566" customWidth="1"/>
    <col min="2" max="2" width="30.7345132743363" customWidth="1"/>
    <col min="3" max="3" width="35.283185840708" customWidth="1"/>
    <col min="4" max="4" width="7.70796460176991" customWidth="1"/>
    <col min="5" max="5" width="10.283185840708" customWidth="1"/>
    <col min="6" max="6" width="14.8407079646018" customWidth="1"/>
    <col min="7" max="7" width="14.1327433628319" customWidth="1"/>
    <col min="8" max="11" width="14.7433628318584" customWidth="1"/>
    <col min="12" max="16" width="12.5752212389381" customWidth="1"/>
    <col min="17" max="17" width="10.4247787610619" customWidth="1"/>
  </cols>
  <sheetData>
    <row r="1" customHeight="1" spans="1:17">
      <c r="A1" s="1"/>
      <c r="B1" s="1"/>
      <c r="C1" s="1"/>
      <c r="D1" s="1"/>
      <c r="E1" s="1"/>
      <c r="F1" s="1"/>
      <c r="G1" s="1"/>
      <c r="H1" s="1"/>
      <c r="I1" s="1"/>
      <c r="J1" s="1"/>
      <c r="K1" s="1"/>
      <c r="L1" s="1"/>
      <c r="M1" s="1"/>
      <c r="N1" s="1"/>
      <c r="O1" s="1"/>
      <c r="P1" s="1"/>
      <c r="Q1" s="1"/>
    </row>
    <row r="2" ht="13.5" customHeight="1" spans="1:17">
      <c r="A2" s="31" t="s">
        <v>481</v>
      </c>
      <c r="B2" s="31"/>
      <c r="C2" s="31"/>
      <c r="D2" s="31"/>
      <c r="E2" s="31"/>
      <c r="F2" s="31"/>
      <c r="G2" s="31"/>
      <c r="H2" s="31"/>
      <c r="I2" s="31"/>
      <c r="J2" s="31"/>
      <c r="K2" s="31"/>
      <c r="L2" s="31"/>
      <c r="M2" s="31"/>
      <c r="N2" s="31"/>
      <c r="O2" s="50"/>
      <c r="P2" s="50"/>
      <c r="Q2" s="31"/>
    </row>
    <row r="3" ht="27.75" customHeight="1" spans="1:17">
      <c r="A3" s="73" t="s">
        <v>482</v>
      </c>
      <c r="B3" s="33"/>
      <c r="C3" s="33"/>
      <c r="D3" s="33"/>
      <c r="E3" s="33"/>
      <c r="F3" s="33"/>
      <c r="G3" s="33"/>
      <c r="H3" s="33"/>
      <c r="I3" s="33"/>
      <c r="J3" s="33"/>
      <c r="K3" s="102"/>
      <c r="L3" s="33"/>
      <c r="M3" s="33"/>
      <c r="N3" s="33"/>
      <c r="O3" s="102"/>
      <c r="P3" s="102"/>
      <c r="Q3" s="33"/>
    </row>
    <row r="4" ht="18.75" customHeight="1" spans="1:17">
      <c r="A4" s="111" t="s">
        <v>2</v>
      </c>
      <c r="B4" s="8"/>
      <c r="C4" s="8"/>
      <c r="D4" s="8"/>
      <c r="E4" s="8"/>
      <c r="F4" s="8"/>
      <c r="G4" s="8"/>
      <c r="H4" s="8"/>
      <c r="I4" s="8"/>
      <c r="J4" s="8"/>
      <c r="O4" s="79"/>
      <c r="P4" s="79"/>
      <c r="Q4" s="130" t="s">
        <v>3</v>
      </c>
    </row>
    <row r="5" ht="15.75" customHeight="1" spans="1:17">
      <c r="A5" s="35" t="s">
        <v>483</v>
      </c>
      <c r="B5" s="112" t="s">
        <v>484</v>
      </c>
      <c r="C5" s="112" t="s">
        <v>485</v>
      </c>
      <c r="D5" s="112" t="s">
        <v>486</v>
      </c>
      <c r="E5" s="112" t="s">
        <v>487</v>
      </c>
      <c r="F5" s="112" t="s">
        <v>488</v>
      </c>
      <c r="G5" s="113" t="s">
        <v>140</v>
      </c>
      <c r="H5" s="113"/>
      <c r="I5" s="113"/>
      <c r="J5" s="113"/>
      <c r="K5" s="122"/>
      <c r="L5" s="113"/>
      <c r="M5" s="113"/>
      <c r="N5" s="113"/>
      <c r="O5" s="123"/>
      <c r="P5" s="122"/>
      <c r="Q5" s="131"/>
    </row>
    <row r="6" ht="17.25" customHeight="1" spans="1:17">
      <c r="A6" s="38"/>
      <c r="B6" s="114"/>
      <c r="C6" s="114"/>
      <c r="D6" s="114"/>
      <c r="E6" s="114"/>
      <c r="F6" s="114"/>
      <c r="G6" s="114" t="s">
        <v>31</v>
      </c>
      <c r="H6" s="114" t="s">
        <v>34</v>
      </c>
      <c r="I6" s="114" t="s">
        <v>489</v>
      </c>
      <c r="J6" s="114" t="s">
        <v>490</v>
      </c>
      <c r="K6" s="124" t="s">
        <v>491</v>
      </c>
      <c r="L6" s="125" t="s">
        <v>492</v>
      </c>
      <c r="M6" s="125"/>
      <c r="N6" s="125"/>
      <c r="O6" s="126"/>
      <c r="P6" s="127"/>
      <c r="Q6" s="115"/>
    </row>
    <row r="7" ht="54" customHeight="1" spans="1:17">
      <c r="A7" s="41"/>
      <c r="B7" s="115"/>
      <c r="C7" s="115"/>
      <c r="D7" s="115"/>
      <c r="E7" s="115"/>
      <c r="F7" s="115"/>
      <c r="G7" s="115"/>
      <c r="H7" s="115" t="s">
        <v>33</v>
      </c>
      <c r="I7" s="115"/>
      <c r="J7" s="115"/>
      <c r="K7" s="128"/>
      <c r="L7" s="115" t="s">
        <v>33</v>
      </c>
      <c r="M7" s="115" t="s">
        <v>40</v>
      </c>
      <c r="N7" s="115" t="s">
        <v>147</v>
      </c>
      <c r="O7" s="129" t="s">
        <v>42</v>
      </c>
      <c r="P7" s="128" t="s">
        <v>43</v>
      </c>
      <c r="Q7" s="115" t="s">
        <v>44</v>
      </c>
    </row>
    <row r="8" ht="15" customHeight="1" spans="1:17">
      <c r="A8" s="42">
        <v>1</v>
      </c>
      <c r="B8" s="116">
        <v>2</v>
      </c>
      <c r="C8" s="116">
        <v>3</v>
      </c>
      <c r="D8" s="116">
        <v>4</v>
      </c>
      <c r="E8" s="116">
        <v>5</v>
      </c>
      <c r="F8" s="116">
        <v>6</v>
      </c>
      <c r="G8" s="117">
        <v>7</v>
      </c>
      <c r="H8" s="117">
        <v>8</v>
      </c>
      <c r="I8" s="117">
        <v>9</v>
      </c>
      <c r="J8" s="117">
        <v>10</v>
      </c>
      <c r="K8" s="117">
        <v>11</v>
      </c>
      <c r="L8" s="117">
        <v>12</v>
      </c>
      <c r="M8" s="117">
        <v>13</v>
      </c>
      <c r="N8" s="117">
        <v>14</v>
      </c>
      <c r="O8" s="117">
        <v>15</v>
      </c>
      <c r="P8" s="117">
        <v>16</v>
      </c>
      <c r="Q8" s="117">
        <v>17</v>
      </c>
    </row>
    <row r="9" ht="21" customHeight="1" spans="1:17">
      <c r="A9" s="95" t="s">
        <v>65</v>
      </c>
      <c r="B9" s="96"/>
      <c r="C9" s="96"/>
      <c r="D9" s="96"/>
      <c r="E9" s="118"/>
      <c r="F9" s="119">
        <v>13590000</v>
      </c>
      <c r="G9" s="46">
        <v>16026034.42</v>
      </c>
      <c r="H9" s="46">
        <v>16026034.42</v>
      </c>
      <c r="I9" s="46"/>
      <c r="J9" s="46"/>
      <c r="K9" s="46"/>
      <c r="L9" s="46"/>
      <c r="M9" s="46"/>
      <c r="N9" s="46"/>
      <c r="O9" s="46"/>
      <c r="P9" s="46"/>
      <c r="Q9" s="46"/>
    </row>
    <row r="10" ht="21" customHeight="1" spans="1:17">
      <c r="A10" s="95" t="str">
        <f>"      "&amp;"租赁费"</f>
        <v>      租赁费</v>
      </c>
      <c r="B10" s="96" t="s">
        <v>493</v>
      </c>
      <c r="C10" s="96" t="str">
        <f t="shared" ref="C10:C16" si="0">"C23119900"&amp;"  "&amp;"其他租赁服务"</f>
        <v>C23119900  其他租赁服务</v>
      </c>
      <c r="D10" s="120" t="s">
        <v>494</v>
      </c>
      <c r="E10" s="121">
        <v>1</v>
      </c>
      <c r="F10" s="25">
        <v>745200</v>
      </c>
      <c r="G10" s="46">
        <v>745200</v>
      </c>
      <c r="H10" s="46">
        <v>745200</v>
      </c>
      <c r="I10" s="46"/>
      <c r="J10" s="46"/>
      <c r="K10" s="46"/>
      <c r="L10" s="46"/>
      <c r="M10" s="46"/>
      <c r="N10" s="46"/>
      <c r="O10" s="46"/>
      <c r="P10" s="46"/>
      <c r="Q10" s="46"/>
    </row>
    <row r="11" ht="21" customHeight="1" spans="1:17">
      <c r="A11" s="95" t="str">
        <f t="shared" ref="A11:A13" si="1">"      "&amp;"公车购置及运维费"</f>
        <v>      公车购置及运维费</v>
      </c>
      <c r="B11" s="96" t="s">
        <v>495</v>
      </c>
      <c r="C11" s="96" t="str">
        <f>"C1804010201"&amp;"  "&amp;"机动车保险服务"</f>
        <v>C1804010201  机动车保险服务</v>
      </c>
      <c r="D11" s="120" t="s">
        <v>494</v>
      </c>
      <c r="E11" s="121">
        <v>1</v>
      </c>
      <c r="F11" s="25">
        <v>85500</v>
      </c>
      <c r="G11" s="46">
        <v>85500</v>
      </c>
      <c r="H11" s="46">
        <v>85500</v>
      </c>
      <c r="I11" s="46"/>
      <c r="J11" s="46"/>
      <c r="K11" s="46"/>
      <c r="L11" s="46"/>
      <c r="M11" s="46"/>
      <c r="N11" s="46"/>
      <c r="O11" s="46"/>
      <c r="P11" s="46"/>
      <c r="Q11" s="46"/>
    </row>
    <row r="12" ht="21" customHeight="1" spans="1:17">
      <c r="A12" s="95" t="str">
        <f t="shared" si="1"/>
        <v>      公车购置及运维费</v>
      </c>
      <c r="B12" s="96" t="s">
        <v>496</v>
      </c>
      <c r="C12" s="96" t="str">
        <f>"C23120301"&amp;"  "&amp;"车辆维修和保养服务"</f>
        <v>C23120301  车辆维修和保养服务</v>
      </c>
      <c r="D12" s="120" t="s">
        <v>494</v>
      </c>
      <c r="E12" s="121">
        <v>1</v>
      </c>
      <c r="F12" s="25">
        <v>161500</v>
      </c>
      <c r="G12" s="46">
        <v>161500</v>
      </c>
      <c r="H12" s="46">
        <v>161500</v>
      </c>
      <c r="I12" s="46"/>
      <c r="J12" s="46"/>
      <c r="K12" s="46"/>
      <c r="L12" s="46"/>
      <c r="M12" s="46"/>
      <c r="N12" s="46"/>
      <c r="O12" s="46"/>
      <c r="P12" s="46"/>
      <c r="Q12" s="46"/>
    </row>
    <row r="13" ht="21" customHeight="1" spans="1:17">
      <c r="A13" s="95" t="str">
        <f t="shared" si="1"/>
        <v>      公车购置及运维费</v>
      </c>
      <c r="B13" s="96" t="s">
        <v>497</v>
      </c>
      <c r="C13" s="96" t="str">
        <f>"C23120302"&amp;"  "&amp;"车辆加油、添加燃料服务"</f>
        <v>C23120302  车辆加油、添加燃料服务</v>
      </c>
      <c r="D13" s="120" t="s">
        <v>494</v>
      </c>
      <c r="E13" s="121">
        <v>1</v>
      </c>
      <c r="F13" s="25">
        <v>163400</v>
      </c>
      <c r="G13" s="46">
        <v>163400</v>
      </c>
      <c r="H13" s="46">
        <v>163400</v>
      </c>
      <c r="I13" s="46"/>
      <c r="J13" s="46"/>
      <c r="K13" s="46"/>
      <c r="L13" s="46"/>
      <c r="M13" s="46"/>
      <c r="N13" s="46"/>
      <c r="O13" s="46"/>
      <c r="P13" s="46"/>
      <c r="Q13" s="46"/>
    </row>
    <row r="14" ht="21" customHeight="1" spans="1:17">
      <c r="A14" s="95" t="str">
        <f t="shared" ref="A14:A18" si="2">"      "&amp;"“放管服”改革车驾管体系项目专项资金"</f>
        <v>      “放管服”改革车驾管体系项目专项资金</v>
      </c>
      <c r="B14" s="96" t="s">
        <v>498</v>
      </c>
      <c r="C14" s="96" t="str">
        <f t="shared" si="0"/>
        <v>C23119900  其他租赁服务</v>
      </c>
      <c r="D14" s="120" t="s">
        <v>494</v>
      </c>
      <c r="E14" s="121">
        <v>1</v>
      </c>
      <c r="F14" s="25">
        <v>7600000</v>
      </c>
      <c r="G14" s="46">
        <v>7600000</v>
      </c>
      <c r="H14" s="46">
        <v>7600000</v>
      </c>
      <c r="I14" s="46"/>
      <c r="J14" s="46"/>
      <c r="K14" s="46"/>
      <c r="L14" s="46"/>
      <c r="M14" s="46"/>
      <c r="N14" s="46"/>
      <c r="O14" s="46"/>
      <c r="P14" s="46"/>
      <c r="Q14" s="46"/>
    </row>
    <row r="15" ht="21" customHeight="1" spans="1:17">
      <c r="A15" s="95" t="str">
        <f t="shared" si="2"/>
        <v>      “放管服”改革车驾管体系项目专项资金</v>
      </c>
      <c r="B15" s="96" t="s">
        <v>499</v>
      </c>
      <c r="C15" s="96" t="str">
        <f>"C02990000"&amp;"  "&amp;"其他教育服务"</f>
        <v>C02990000  其他教育服务</v>
      </c>
      <c r="D15" s="120" t="s">
        <v>494</v>
      </c>
      <c r="E15" s="121">
        <v>1</v>
      </c>
      <c r="F15" s="25">
        <v>1012700</v>
      </c>
      <c r="G15" s="46">
        <v>1012700</v>
      </c>
      <c r="H15" s="46">
        <v>1012700</v>
      </c>
      <c r="I15" s="46"/>
      <c r="J15" s="46"/>
      <c r="K15" s="46"/>
      <c r="L15" s="46"/>
      <c r="M15" s="46"/>
      <c r="N15" s="46"/>
      <c r="O15" s="46"/>
      <c r="P15" s="46"/>
      <c r="Q15" s="46"/>
    </row>
    <row r="16" ht="21" customHeight="1" spans="1:17">
      <c r="A16" s="95" t="str">
        <f t="shared" si="2"/>
        <v>      “放管服”改革车驾管体系项目专项资金</v>
      </c>
      <c r="B16" s="96" t="s">
        <v>500</v>
      </c>
      <c r="C16" s="96" t="str">
        <f t="shared" si="0"/>
        <v>C23119900  其他租赁服务</v>
      </c>
      <c r="D16" s="120" t="s">
        <v>494</v>
      </c>
      <c r="E16" s="121">
        <v>1</v>
      </c>
      <c r="F16" s="25">
        <v>882000</v>
      </c>
      <c r="G16" s="46">
        <v>882000</v>
      </c>
      <c r="H16" s="46">
        <v>882000</v>
      </c>
      <c r="I16" s="46"/>
      <c r="J16" s="46"/>
      <c r="K16" s="46"/>
      <c r="L16" s="46"/>
      <c r="M16" s="46"/>
      <c r="N16" s="46"/>
      <c r="O16" s="46"/>
      <c r="P16" s="46"/>
      <c r="Q16" s="46"/>
    </row>
    <row r="17" ht="21" customHeight="1" spans="1:17">
      <c r="A17" s="95" t="str">
        <f t="shared" si="2"/>
        <v>      “放管服”改革车驾管体系项目专项资金</v>
      </c>
      <c r="B17" s="96" t="s">
        <v>501</v>
      </c>
      <c r="C17" s="96" t="str">
        <f>"C24090000"&amp;"  "&amp;"社会保障类合作服务"</f>
        <v>C24090000  社会保障类合作服务</v>
      </c>
      <c r="D17" s="120" t="s">
        <v>494</v>
      </c>
      <c r="E17" s="121">
        <v>1</v>
      </c>
      <c r="F17" s="25">
        <v>894700</v>
      </c>
      <c r="G17" s="46">
        <v>894700</v>
      </c>
      <c r="H17" s="46">
        <v>894700</v>
      </c>
      <c r="I17" s="46"/>
      <c r="J17" s="46"/>
      <c r="K17" s="46"/>
      <c r="L17" s="46"/>
      <c r="M17" s="46"/>
      <c r="N17" s="46"/>
      <c r="O17" s="46"/>
      <c r="P17" s="46"/>
      <c r="Q17" s="46"/>
    </row>
    <row r="18" ht="21" customHeight="1" spans="1:17">
      <c r="A18" s="95" t="str">
        <f t="shared" si="2"/>
        <v>      “放管服”改革车驾管体系项目专项资金</v>
      </c>
      <c r="B18" s="96" t="s">
        <v>502</v>
      </c>
      <c r="C18" s="96" t="str">
        <f>"C16079900"&amp;"  "&amp;"其他运行维护服务"</f>
        <v>C16079900  其他运行维护服务</v>
      </c>
      <c r="D18" s="120" t="s">
        <v>494</v>
      </c>
      <c r="E18" s="121">
        <v>1</v>
      </c>
      <c r="F18" s="25">
        <v>611000</v>
      </c>
      <c r="G18" s="46">
        <v>611000</v>
      </c>
      <c r="H18" s="46">
        <v>611000</v>
      </c>
      <c r="I18" s="46"/>
      <c r="J18" s="46"/>
      <c r="K18" s="46"/>
      <c r="L18" s="46"/>
      <c r="M18" s="46"/>
      <c r="N18" s="46"/>
      <c r="O18" s="46"/>
      <c r="P18" s="46"/>
      <c r="Q18" s="46"/>
    </row>
    <row r="19" ht="21" customHeight="1" spans="1:17">
      <c r="A19" s="95" t="str">
        <f>"      "&amp;"物业管理费"</f>
        <v>      物业管理费</v>
      </c>
      <c r="B19" s="96" t="s">
        <v>503</v>
      </c>
      <c r="C19" s="96" t="str">
        <f>"C21040001"&amp;"  "&amp;"物业管理服务"</f>
        <v>C21040001  物业管理服务</v>
      </c>
      <c r="D19" s="120" t="s">
        <v>494</v>
      </c>
      <c r="E19" s="121">
        <v>1</v>
      </c>
      <c r="F19" s="25"/>
      <c r="G19" s="46">
        <v>2436034.42</v>
      </c>
      <c r="H19" s="46">
        <v>2436034.42</v>
      </c>
      <c r="I19" s="46"/>
      <c r="J19" s="46"/>
      <c r="K19" s="46"/>
      <c r="L19" s="46"/>
      <c r="M19" s="46"/>
      <c r="N19" s="46"/>
      <c r="O19" s="46"/>
      <c r="P19" s="46"/>
      <c r="Q19" s="46"/>
    </row>
    <row r="20" ht="21" customHeight="1" spans="1:17">
      <c r="A20" s="95" t="str">
        <f>"      "&amp;"机关后勤购买服务经费"</f>
        <v>      机关后勤购买服务经费</v>
      </c>
      <c r="B20" s="96" t="s">
        <v>504</v>
      </c>
      <c r="C20" s="96" t="str">
        <f>"C22040000"&amp;"  "&amp;"餐饮服务"</f>
        <v>C22040000  餐饮服务</v>
      </c>
      <c r="D20" s="120" t="s">
        <v>494</v>
      </c>
      <c r="E20" s="121">
        <v>1</v>
      </c>
      <c r="F20" s="25">
        <v>1434000</v>
      </c>
      <c r="G20" s="46">
        <v>1434000</v>
      </c>
      <c r="H20" s="46">
        <v>1434000</v>
      </c>
      <c r="I20" s="46"/>
      <c r="J20" s="46"/>
      <c r="K20" s="46"/>
      <c r="L20" s="46"/>
      <c r="M20" s="46"/>
      <c r="N20" s="46"/>
      <c r="O20" s="46"/>
      <c r="P20" s="46"/>
      <c r="Q20" s="46"/>
    </row>
    <row r="21" ht="21" customHeight="1" spans="1:17">
      <c r="A21" s="97" t="s">
        <v>313</v>
      </c>
      <c r="B21" s="98"/>
      <c r="C21" s="98"/>
      <c r="D21" s="98"/>
      <c r="E21" s="118"/>
      <c r="F21" s="119">
        <v>13590000</v>
      </c>
      <c r="G21" s="46">
        <v>16026034.42</v>
      </c>
      <c r="H21" s="46">
        <v>16026034.42</v>
      </c>
      <c r="I21" s="46"/>
      <c r="J21" s="46"/>
      <c r="K21" s="46"/>
      <c r="L21" s="46"/>
      <c r="M21" s="46"/>
      <c r="N21" s="46"/>
      <c r="O21" s="46"/>
      <c r="P21" s="46"/>
      <c r="Q21" s="46"/>
    </row>
  </sheetData>
  <mergeCells count="17">
    <mergeCell ref="A2:Q2"/>
    <mergeCell ref="A3:Q3"/>
    <mergeCell ref="A4:E4"/>
    <mergeCell ref="G5:Q5"/>
    <mergeCell ref="L6:Q6"/>
    <mergeCell ref="A21:E21"/>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6"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7"/>
  <sheetViews>
    <sheetView showZeros="0" topLeftCell="B1" workbookViewId="0">
      <pane ySplit="1" topLeftCell="A2" activePane="bottomLeft" state="frozen"/>
      <selection/>
      <selection pane="bottomLeft" activeCell="A14" sqref="A14"/>
    </sheetView>
  </sheetViews>
  <sheetFormatPr defaultColWidth="9.14159292035398" defaultRowHeight="14.25" customHeight="1"/>
  <cols>
    <col min="1" max="1" width="42.6194690265487" customWidth="1"/>
    <col min="2" max="2" width="29.0176991150442" customWidth="1"/>
    <col min="3" max="3" width="26.7079646017699" customWidth="1"/>
    <col min="4" max="14" width="16.6017699115044" customWidth="1"/>
  </cols>
  <sheetData>
    <row r="1" customHeight="1" spans="1:14">
      <c r="A1" s="1"/>
      <c r="B1" s="1"/>
      <c r="C1" s="1"/>
      <c r="D1" s="1"/>
      <c r="E1" s="1"/>
      <c r="F1" s="1"/>
      <c r="G1" s="1"/>
      <c r="H1" s="1"/>
      <c r="I1" s="1"/>
      <c r="J1" s="1"/>
      <c r="K1" s="1"/>
      <c r="L1" s="1"/>
      <c r="M1" s="1"/>
      <c r="N1" s="1"/>
    </row>
    <row r="2" ht="13.5" customHeight="1" spans="1:14">
      <c r="A2" s="80" t="s">
        <v>505</v>
      </c>
      <c r="B2" s="80"/>
      <c r="C2" s="80"/>
      <c r="D2" s="80"/>
      <c r="E2" s="80"/>
      <c r="F2" s="80"/>
      <c r="G2" s="80"/>
      <c r="H2" s="81"/>
      <c r="I2" s="80"/>
      <c r="J2" s="80"/>
      <c r="K2" s="80"/>
      <c r="L2" s="100"/>
      <c r="M2" s="81"/>
      <c r="N2" s="101"/>
    </row>
    <row r="3" ht="27.75" customHeight="1" spans="1:14">
      <c r="A3" s="73" t="s">
        <v>506</v>
      </c>
      <c r="B3" s="82"/>
      <c r="C3" s="82"/>
      <c r="D3" s="82"/>
      <c r="E3" s="82"/>
      <c r="F3" s="82"/>
      <c r="G3" s="82"/>
      <c r="H3" s="83"/>
      <c r="I3" s="82"/>
      <c r="J3" s="82"/>
      <c r="K3" s="82"/>
      <c r="L3" s="102"/>
      <c r="M3" s="83"/>
      <c r="N3" s="82"/>
    </row>
    <row r="4" ht="18.75" customHeight="1" spans="1:14">
      <c r="A4" s="74" t="s">
        <v>2</v>
      </c>
      <c r="B4" s="75"/>
      <c r="C4" s="75"/>
      <c r="D4" s="75"/>
      <c r="E4" s="75"/>
      <c r="F4" s="75"/>
      <c r="G4" s="75"/>
      <c r="H4" s="84"/>
      <c r="I4" s="77"/>
      <c r="J4" s="77"/>
      <c r="K4" s="77"/>
      <c r="L4" s="79"/>
      <c r="M4" s="103"/>
      <c r="N4" s="104" t="s">
        <v>3</v>
      </c>
    </row>
    <row r="5" ht="15.75" customHeight="1" spans="1:14">
      <c r="A5" s="85" t="s">
        <v>483</v>
      </c>
      <c r="B5" s="86" t="s">
        <v>507</v>
      </c>
      <c r="C5" s="86" t="s">
        <v>508</v>
      </c>
      <c r="D5" s="87" t="s">
        <v>140</v>
      </c>
      <c r="E5" s="87"/>
      <c r="F5" s="87"/>
      <c r="G5" s="87"/>
      <c r="H5" s="88"/>
      <c r="I5" s="87"/>
      <c r="J5" s="87"/>
      <c r="K5" s="87"/>
      <c r="L5" s="105"/>
      <c r="M5" s="88"/>
      <c r="N5" s="106"/>
    </row>
    <row r="6" ht="17.25" customHeight="1" spans="1:14">
      <c r="A6" s="89"/>
      <c r="B6" s="90"/>
      <c r="C6" s="90"/>
      <c r="D6" s="90" t="s">
        <v>31</v>
      </c>
      <c r="E6" s="90" t="s">
        <v>34</v>
      </c>
      <c r="F6" s="90" t="s">
        <v>489</v>
      </c>
      <c r="G6" s="90" t="s">
        <v>490</v>
      </c>
      <c r="H6" s="91" t="s">
        <v>491</v>
      </c>
      <c r="I6" s="107" t="s">
        <v>492</v>
      </c>
      <c r="J6" s="107"/>
      <c r="K6" s="107"/>
      <c r="L6" s="108"/>
      <c r="M6" s="109"/>
      <c r="N6" s="93"/>
    </row>
    <row r="7" ht="54" customHeight="1" spans="1:14">
      <c r="A7" s="92"/>
      <c r="B7" s="93"/>
      <c r="C7" s="93"/>
      <c r="D7" s="93"/>
      <c r="E7" s="93"/>
      <c r="F7" s="93"/>
      <c r="G7" s="93"/>
      <c r="H7" s="94"/>
      <c r="I7" s="93" t="s">
        <v>33</v>
      </c>
      <c r="J7" s="93" t="s">
        <v>40</v>
      </c>
      <c r="K7" s="93" t="s">
        <v>147</v>
      </c>
      <c r="L7" s="110" t="s">
        <v>42</v>
      </c>
      <c r="M7" s="94" t="s">
        <v>43</v>
      </c>
      <c r="N7" s="93" t="s">
        <v>44</v>
      </c>
    </row>
    <row r="8" ht="15" customHeight="1" spans="1:14">
      <c r="A8" s="92">
        <v>1</v>
      </c>
      <c r="B8" s="93">
        <v>2</v>
      </c>
      <c r="C8" s="93">
        <v>3</v>
      </c>
      <c r="D8" s="94">
        <v>4</v>
      </c>
      <c r="E8" s="94">
        <v>5</v>
      </c>
      <c r="F8" s="94">
        <v>6</v>
      </c>
      <c r="G8" s="94">
        <v>7</v>
      </c>
      <c r="H8" s="94">
        <v>8</v>
      </c>
      <c r="I8" s="94">
        <v>9</v>
      </c>
      <c r="J8" s="94">
        <v>10</v>
      </c>
      <c r="K8" s="94">
        <v>11</v>
      </c>
      <c r="L8" s="94">
        <v>12</v>
      </c>
      <c r="M8" s="94">
        <v>13</v>
      </c>
      <c r="N8" s="94">
        <v>14</v>
      </c>
    </row>
    <row r="9" ht="21" customHeight="1" spans="1:14">
      <c r="A9" s="95" t="s">
        <v>65</v>
      </c>
      <c r="B9" s="96"/>
      <c r="C9" s="96"/>
      <c r="D9" s="46">
        <v>14870434.42</v>
      </c>
      <c r="E9" s="46">
        <v>14870434.42</v>
      </c>
      <c r="F9" s="46"/>
      <c r="G9" s="46"/>
      <c r="H9" s="46"/>
      <c r="I9" s="46"/>
      <c r="J9" s="46"/>
      <c r="K9" s="46"/>
      <c r="L9" s="46"/>
      <c r="M9" s="46"/>
      <c r="N9" s="46"/>
    </row>
    <row r="10" ht="21" customHeight="1" spans="1:14">
      <c r="A10" s="95" t="str">
        <f t="shared" ref="A10:A14" si="0">"    "&amp;"“放管服”改革车驾管体系项目专项资金"</f>
        <v>    “放管服”改革车驾管体系项目专项资金</v>
      </c>
      <c r="B10" s="96" t="s">
        <v>499</v>
      </c>
      <c r="C10" s="96" t="s">
        <v>509</v>
      </c>
      <c r="D10" s="46">
        <v>1012700</v>
      </c>
      <c r="E10" s="46">
        <v>1012700</v>
      </c>
      <c r="F10" s="46"/>
      <c r="G10" s="46"/>
      <c r="H10" s="46"/>
      <c r="I10" s="46"/>
      <c r="J10" s="46"/>
      <c r="K10" s="46"/>
      <c r="L10" s="46"/>
      <c r="M10" s="46"/>
      <c r="N10" s="46"/>
    </row>
    <row r="11" ht="21" customHeight="1" spans="1:14">
      <c r="A11" s="95" t="str">
        <f t="shared" si="0"/>
        <v>    “放管服”改革车驾管体系项目专项资金</v>
      </c>
      <c r="B11" s="96" t="s">
        <v>500</v>
      </c>
      <c r="C11" s="96" t="s">
        <v>509</v>
      </c>
      <c r="D11" s="46">
        <v>882000</v>
      </c>
      <c r="E11" s="46">
        <v>882000</v>
      </c>
      <c r="F11" s="46"/>
      <c r="G11" s="46"/>
      <c r="H11" s="46"/>
      <c r="I11" s="46"/>
      <c r="J11" s="46"/>
      <c r="K11" s="46"/>
      <c r="L11" s="46"/>
      <c r="M11" s="46"/>
      <c r="N11" s="46"/>
    </row>
    <row r="12" ht="21" customHeight="1" spans="1:14">
      <c r="A12" s="95" t="str">
        <f t="shared" si="0"/>
        <v>    “放管服”改革车驾管体系项目专项资金</v>
      </c>
      <c r="B12" s="96" t="s">
        <v>502</v>
      </c>
      <c r="C12" s="96" t="s">
        <v>510</v>
      </c>
      <c r="D12" s="46">
        <v>611000</v>
      </c>
      <c r="E12" s="46">
        <v>611000</v>
      </c>
      <c r="F12" s="46"/>
      <c r="G12" s="46"/>
      <c r="H12" s="46"/>
      <c r="I12" s="46"/>
      <c r="J12" s="46"/>
      <c r="K12" s="46"/>
      <c r="L12" s="46"/>
      <c r="M12" s="46"/>
      <c r="N12" s="46"/>
    </row>
    <row r="13" ht="21" customHeight="1" spans="1:14">
      <c r="A13" s="95" t="str">
        <f t="shared" si="0"/>
        <v>    “放管服”改革车驾管体系项目专项资金</v>
      </c>
      <c r="B13" s="96" t="s">
        <v>498</v>
      </c>
      <c r="C13" s="96" t="s">
        <v>509</v>
      </c>
      <c r="D13" s="46">
        <v>7600000</v>
      </c>
      <c r="E13" s="46">
        <v>7600000</v>
      </c>
      <c r="F13" s="46"/>
      <c r="G13" s="46"/>
      <c r="H13" s="46"/>
      <c r="I13" s="46"/>
      <c r="J13" s="46"/>
      <c r="K13" s="46"/>
      <c r="L13" s="46"/>
      <c r="M13" s="46"/>
      <c r="N13" s="46"/>
    </row>
    <row r="14" ht="21" customHeight="1" spans="1:14">
      <c r="A14" s="95" t="str">
        <f t="shared" si="0"/>
        <v>    “放管服”改革车驾管体系项目专项资金</v>
      </c>
      <c r="B14" s="96" t="s">
        <v>501</v>
      </c>
      <c r="C14" s="96" t="s">
        <v>509</v>
      </c>
      <c r="D14" s="46">
        <v>894700</v>
      </c>
      <c r="E14" s="46">
        <v>894700</v>
      </c>
      <c r="F14" s="46"/>
      <c r="G14" s="46"/>
      <c r="H14" s="46"/>
      <c r="I14" s="46"/>
      <c r="J14" s="46"/>
      <c r="K14" s="46"/>
      <c r="L14" s="46"/>
      <c r="M14" s="46"/>
      <c r="N14" s="46"/>
    </row>
    <row r="15" ht="21" customHeight="1" spans="1:14">
      <c r="A15" s="95" t="str">
        <f>"    "&amp;"物业管理费"</f>
        <v>    物业管理费</v>
      </c>
      <c r="B15" s="96" t="s">
        <v>503</v>
      </c>
      <c r="C15" s="96" t="s">
        <v>511</v>
      </c>
      <c r="D15" s="46">
        <v>2436034.42</v>
      </c>
      <c r="E15" s="46">
        <v>2436034.42</v>
      </c>
      <c r="F15" s="46"/>
      <c r="G15" s="46"/>
      <c r="H15" s="46"/>
      <c r="I15" s="46"/>
      <c r="J15" s="46"/>
      <c r="K15" s="46"/>
      <c r="L15" s="46"/>
      <c r="M15" s="46"/>
      <c r="N15" s="46"/>
    </row>
    <row r="16" ht="21" customHeight="1" spans="1:14">
      <c r="A16" s="95" t="str">
        <f>"    "&amp;"机关后勤购买服务经费"</f>
        <v>    机关后勤购买服务经费</v>
      </c>
      <c r="B16" s="96" t="s">
        <v>504</v>
      </c>
      <c r="C16" s="96" t="s">
        <v>512</v>
      </c>
      <c r="D16" s="46">
        <v>1434000</v>
      </c>
      <c r="E16" s="46">
        <v>1434000</v>
      </c>
      <c r="F16" s="46"/>
      <c r="G16" s="46"/>
      <c r="H16" s="46"/>
      <c r="I16" s="46"/>
      <c r="J16" s="46"/>
      <c r="K16" s="46"/>
      <c r="L16" s="46"/>
      <c r="M16" s="46"/>
      <c r="N16" s="46"/>
    </row>
    <row r="17" ht="21" customHeight="1" spans="1:14">
      <c r="A17" s="97" t="s">
        <v>313</v>
      </c>
      <c r="B17" s="98"/>
      <c r="C17" s="99"/>
      <c r="D17" s="46">
        <v>14870434.42</v>
      </c>
      <c r="E17" s="46">
        <v>14870434.42</v>
      </c>
      <c r="F17" s="46"/>
      <c r="G17" s="46"/>
      <c r="H17" s="46"/>
      <c r="I17" s="46"/>
      <c r="J17" s="46"/>
      <c r="K17" s="46"/>
      <c r="L17" s="46"/>
      <c r="M17" s="46"/>
      <c r="N17" s="46"/>
    </row>
  </sheetData>
  <mergeCells count="14">
    <mergeCell ref="A2:N2"/>
    <mergeCell ref="A3:N3"/>
    <mergeCell ref="A4:C4"/>
    <mergeCell ref="D5:N5"/>
    <mergeCell ref="I6:N6"/>
    <mergeCell ref="A17:C17"/>
    <mergeCell ref="A5:A7"/>
    <mergeCell ref="B5:B7"/>
    <mergeCell ref="C5:C7"/>
    <mergeCell ref="D6:D7"/>
    <mergeCell ref="E6:E7"/>
    <mergeCell ref="F6:F7"/>
    <mergeCell ref="G6:G7"/>
    <mergeCell ref="H6:H7"/>
  </mergeCells>
  <pageMargins left="0.75" right="0.75" top="1" bottom="1" header="0.5" footer="0.5"/>
  <pageSetup paperSize="9" scale="47"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1"/>
  <sheetViews>
    <sheetView showZeros="0" workbookViewId="0">
      <pane ySplit="1" topLeftCell="A2" activePane="bottomLeft" state="frozen"/>
      <selection/>
      <selection pane="bottomLeft" activeCell="A4" sqref="A4:I4"/>
    </sheetView>
  </sheetViews>
  <sheetFormatPr defaultColWidth="9.14159292035398" defaultRowHeight="14.25" customHeight="1"/>
  <cols>
    <col min="1" max="1" width="76.2743362831858" customWidth="1"/>
    <col min="2" max="13" width="17.1681415929204" customWidth="1"/>
    <col min="14" max="14" width="17.0353982300885" customWidth="1"/>
  </cols>
  <sheetData>
    <row r="1" customHeight="1" spans="1:14">
      <c r="A1" s="1"/>
      <c r="B1" s="1"/>
      <c r="C1" s="1"/>
      <c r="D1" s="1"/>
      <c r="E1" s="1"/>
      <c r="F1" s="1"/>
      <c r="G1" s="1"/>
      <c r="H1" s="1"/>
      <c r="I1" s="1"/>
      <c r="J1" s="1"/>
      <c r="K1" s="1"/>
      <c r="L1" s="1"/>
      <c r="M1" s="1"/>
      <c r="N1" s="1"/>
    </row>
    <row r="2" ht="13.5" customHeight="1" spans="1:14">
      <c r="A2" s="31" t="s">
        <v>513</v>
      </c>
      <c r="B2" s="31"/>
      <c r="C2" s="31"/>
      <c r="D2" s="31"/>
      <c r="E2" s="31"/>
      <c r="F2" s="31"/>
      <c r="G2" s="31"/>
      <c r="H2" s="31"/>
      <c r="I2" s="31"/>
      <c r="J2" s="31"/>
      <c r="K2" s="31"/>
      <c r="L2" s="31"/>
      <c r="M2" s="31"/>
      <c r="N2" s="50"/>
    </row>
    <row r="3" ht="27.75" customHeight="1" spans="1:14">
      <c r="A3" s="73" t="s">
        <v>514</v>
      </c>
      <c r="B3" s="33"/>
      <c r="C3" s="33"/>
      <c r="D3" s="33"/>
      <c r="E3" s="33"/>
      <c r="F3" s="33"/>
      <c r="G3" s="33"/>
      <c r="H3" s="33"/>
      <c r="I3" s="33"/>
      <c r="J3" s="33"/>
      <c r="K3" s="33"/>
      <c r="L3" s="33"/>
      <c r="M3" s="33"/>
      <c r="N3" s="33"/>
    </row>
    <row r="4" ht="18" customHeight="1" spans="1:14">
      <c r="A4" s="74" t="s">
        <v>2</v>
      </c>
      <c r="B4" s="75"/>
      <c r="C4" s="75"/>
      <c r="D4" s="76"/>
      <c r="E4" s="77"/>
      <c r="F4" s="77"/>
      <c r="G4" s="77"/>
      <c r="H4" s="77"/>
      <c r="I4" s="77"/>
      <c r="N4" s="79" t="s">
        <v>3</v>
      </c>
    </row>
    <row r="5" ht="19.5" customHeight="1" spans="1:14">
      <c r="A5" s="36" t="s">
        <v>515</v>
      </c>
      <c r="B5" s="52" t="s">
        <v>140</v>
      </c>
      <c r="C5" s="53"/>
      <c r="D5" s="53"/>
      <c r="E5" s="52" t="s">
        <v>516</v>
      </c>
      <c r="F5" s="53"/>
      <c r="G5" s="53"/>
      <c r="H5" s="53"/>
      <c r="I5" s="53"/>
      <c r="J5" s="53"/>
      <c r="K5" s="53"/>
      <c r="L5" s="53"/>
      <c r="M5" s="53"/>
      <c r="N5" s="53"/>
    </row>
    <row r="6" ht="40.5" customHeight="1" spans="1:14">
      <c r="A6" s="42"/>
      <c r="B6" s="39" t="s">
        <v>31</v>
      </c>
      <c r="C6" s="35" t="s">
        <v>34</v>
      </c>
      <c r="D6" s="78" t="s">
        <v>517</v>
      </c>
      <c r="E6" s="43" t="s">
        <v>518</v>
      </c>
      <c r="F6" s="43" t="s">
        <v>519</v>
      </c>
      <c r="G6" s="43" t="s">
        <v>520</v>
      </c>
      <c r="H6" s="43" t="s">
        <v>521</v>
      </c>
      <c r="I6" s="43" t="s">
        <v>522</v>
      </c>
      <c r="J6" s="43" t="s">
        <v>523</v>
      </c>
      <c r="K6" s="43" t="s">
        <v>524</v>
      </c>
      <c r="L6" s="43" t="s">
        <v>525</v>
      </c>
      <c r="M6" s="43" t="s">
        <v>526</v>
      </c>
      <c r="N6" s="43" t="s">
        <v>527</v>
      </c>
    </row>
    <row r="7" ht="19.5" customHeight="1" spans="1:14">
      <c r="A7" s="43">
        <v>1</v>
      </c>
      <c r="B7" s="43">
        <v>2</v>
      </c>
      <c r="C7" s="43">
        <v>3</v>
      </c>
      <c r="D7" s="52">
        <v>4</v>
      </c>
      <c r="E7" s="43">
        <v>5</v>
      </c>
      <c r="F7" s="43">
        <v>6</v>
      </c>
      <c r="G7" s="43">
        <v>7</v>
      </c>
      <c r="H7" s="52">
        <v>8</v>
      </c>
      <c r="I7" s="43">
        <v>9</v>
      </c>
      <c r="J7" s="43">
        <v>10</v>
      </c>
      <c r="K7" s="43">
        <v>11</v>
      </c>
      <c r="L7" s="52">
        <v>12</v>
      </c>
      <c r="M7" s="43">
        <v>13</v>
      </c>
      <c r="N7" s="43">
        <v>14</v>
      </c>
    </row>
    <row r="8" ht="20.25" customHeight="1" spans="1:14">
      <c r="A8" s="44"/>
      <c r="B8" s="46"/>
      <c r="C8" s="46"/>
      <c r="D8" s="46"/>
      <c r="E8" s="46"/>
      <c r="F8" s="46"/>
      <c r="G8" s="46"/>
      <c r="H8" s="46"/>
      <c r="I8" s="46"/>
      <c r="J8" s="46"/>
      <c r="K8" s="46"/>
      <c r="L8" s="46"/>
      <c r="M8" s="46"/>
      <c r="N8" s="46"/>
    </row>
    <row r="9" ht="20.25" customHeight="1" spans="1:14">
      <c r="A9" s="44"/>
      <c r="B9" s="46"/>
      <c r="C9" s="46"/>
      <c r="D9" s="46"/>
      <c r="E9" s="46"/>
      <c r="F9" s="46"/>
      <c r="G9" s="46"/>
      <c r="H9" s="46"/>
      <c r="I9" s="46"/>
      <c r="J9" s="46"/>
      <c r="K9" s="46"/>
      <c r="L9" s="46"/>
      <c r="M9" s="46"/>
      <c r="N9" s="46"/>
    </row>
    <row r="10" ht="20.25" customHeight="1" spans="1:14">
      <c r="A10" s="71" t="s">
        <v>31</v>
      </c>
      <c r="B10" s="46"/>
      <c r="C10" s="46"/>
      <c r="D10" s="46"/>
      <c r="E10" s="46"/>
      <c r="F10" s="46"/>
      <c r="G10" s="46"/>
      <c r="H10" s="46"/>
      <c r="I10" s="46"/>
      <c r="J10" s="46"/>
      <c r="K10" s="46"/>
      <c r="L10" s="46"/>
      <c r="M10" s="46"/>
      <c r="N10" s="46"/>
    </row>
    <row r="11" customHeight="1" spans="1:1">
      <c r="A11" t="s">
        <v>528</v>
      </c>
    </row>
  </sheetData>
  <mergeCells count="6">
    <mergeCell ref="A2:N2"/>
    <mergeCell ref="A3:N3"/>
    <mergeCell ref="A4:I4"/>
    <mergeCell ref="B5:D5"/>
    <mergeCell ref="E5:N5"/>
    <mergeCell ref="A5:A6"/>
  </mergeCells>
  <pageMargins left="0.75" right="0.75" top="1" bottom="1" header="0.5" footer="0.5"/>
  <pageSetup paperSize="9" scale="4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B20" sqref="B20"/>
    </sheetView>
  </sheetViews>
  <sheetFormatPr defaultColWidth="9.14159292035398" defaultRowHeight="12" customHeight="1"/>
  <cols>
    <col min="1" max="1" width="34.283185840708" customWidth="1"/>
    <col min="2" max="2" width="29" customWidth="1"/>
    <col min="3" max="3" width="17.1681415929204" customWidth="1"/>
    <col min="4" max="4" width="21.0353982300885" customWidth="1"/>
    <col min="5" max="5" width="23.5752212389381" customWidth="1"/>
    <col min="6" max="6" width="11.283185840708" customWidth="1"/>
    <col min="7" max="7" width="10.3097345132743" customWidth="1"/>
    <col min="8" max="8" width="9.30973451327434" customWidth="1"/>
    <col min="9" max="9" width="13.4247787610619" customWidth="1"/>
    <col min="10" max="10" width="27.4513274336283" customWidth="1"/>
  </cols>
  <sheetData>
    <row r="1" customHeight="1" spans="1:10">
      <c r="A1" s="1"/>
      <c r="B1" s="1"/>
      <c r="C1" s="1"/>
      <c r="D1" s="1"/>
      <c r="E1" s="1"/>
      <c r="F1" s="1"/>
      <c r="G1" s="1"/>
      <c r="H1" s="1"/>
      <c r="I1" s="1"/>
      <c r="J1" s="1"/>
    </row>
    <row r="2" customHeight="1" spans="1:10">
      <c r="A2" s="31" t="s">
        <v>529</v>
      </c>
      <c r="B2" s="31"/>
      <c r="C2" s="31"/>
      <c r="D2" s="31"/>
      <c r="E2" s="31"/>
      <c r="F2" s="31"/>
      <c r="G2" s="31"/>
      <c r="H2" s="31"/>
      <c r="I2" s="31"/>
      <c r="J2" s="50"/>
    </row>
    <row r="3" ht="28.5" customHeight="1" spans="1:10">
      <c r="A3" s="66" t="s">
        <v>530</v>
      </c>
      <c r="B3" s="67"/>
      <c r="C3" s="67"/>
      <c r="D3" s="67"/>
      <c r="E3" s="67"/>
      <c r="F3" s="68"/>
      <c r="G3" s="67"/>
      <c r="H3" s="68"/>
      <c r="I3" s="68"/>
      <c r="J3" s="67"/>
    </row>
    <row r="4" ht="15" customHeight="1" spans="1:1">
      <c r="A4" s="6" t="s">
        <v>2</v>
      </c>
    </row>
    <row r="5" ht="14.25" customHeight="1" spans="1:10">
      <c r="A5" s="69" t="s">
        <v>316</v>
      </c>
      <c r="B5" s="69" t="s">
        <v>317</v>
      </c>
      <c r="C5" s="69" t="s">
        <v>318</v>
      </c>
      <c r="D5" s="69" t="s">
        <v>319</v>
      </c>
      <c r="E5" s="69" t="s">
        <v>320</v>
      </c>
      <c r="F5" s="55" t="s">
        <v>321</v>
      </c>
      <c r="G5" s="69" t="s">
        <v>322</v>
      </c>
      <c r="H5" s="55" t="s">
        <v>323</v>
      </c>
      <c r="I5" s="55" t="s">
        <v>324</v>
      </c>
      <c r="J5" s="69" t="s">
        <v>325</v>
      </c>
    </row>
    <row r="6" ht="14.25" customHeight="1" spans="1:10">
      <c r="A6" s="69">
        <v>1</v>
      </c>
      <c r="B6" s="69">
        <v>2</v>
      </c>
      <c r="C6" s="69">
        <v>3</v>
      </c>
      <c r="D6" s="69">
        <v>4</v>
      </c>
      <c r="E6" s="69">
        <v>5</v>
      </c>
      <c r="F6" s="55">
        <v>6</v>
      </c>
      <c r="G6" s="69">
        <v>7</v>
      </c>
      <c r="H6" s="55">
        <v>8</v>
      </c>
      <c r="I6" s="55">
        <v>9</v>
      </c>
      <c r="J6" s="69">
        <v>10</v>
      </c>
    </row>
    <row r="7" ht="15" customHeight="1" spans="1:10">
      <c r="A7" s="27"/>
      <c r="B7" s="70"/>
      <c r="C7" s="70"/>
      <c r="D7" s="70"/>
      <c r="E7" s="71"/>
      <c r="F7" s="72"/>
      <c r="G7" s="71"/>
      <c r="H7" s="72"/>
      <c r="I7" s="72"/>
      <c r="J7" s="71"/>
    </row>
    <row r="8" ht="33.75" customHeight="1" spans="1:10">
      <c r="A8" s="27"/>
      <c r="B8" s="27"/>
      <c r="C8" s="27"/>
      <c r="D8" s="27"/>
      <c r="E8" s="27"/>
      <c r="F8" s="27"/>
      <c r="G8" s="44"/>
      <c r="H8" s="27"/>
      <c r="I8" s="27"/>
      <c r="J8" s="27"/>
    </row>
    <row r="9" customHeight="1" spans="1:1">
      <c r="A9" t="s">
        <v>528</v>
      </c>
    </row>
  </sheetData>
  <mergeCells count="3">
    <mergeCell ref="A2:J2"/>
    <mergeCell ref="A3:J3"/>
    <mergeCell ref="A4:H4"/>
  </mergeCells>
  <pageMargins left="0.75" right="0.75" top="1" bottom="1" header="0.5" footer="0.5"/>
  <pageSetup paperSize="9" scale="67"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showZeros="0" workbookViewId="0">
      <pane ySplit="1" topLeftCell="A2" activePane="bottomLeft" state="frozen"/>
      <selection/>
      <selection pane="bottomLeft" activeCell="A4" sqref="A4:H4"/>
    </sheetView>
  </sheetViews>
  <sheetFormatPr defaultColWidth="8.84955752212389" defaultRowHeight="15" customHeight="1" outlineLevelCol="7"/>
  <cols>
    <col min="1" max="1" width="36.0353982300885" customWidth="1"/>
    <col min="2" max="2" width="19.7433628318584" customWidth="1"/>
    <col min="3" max="3" width="33.3097345132743" customWidth="1"/>
    <col min="4" max="4" width="34.7433628318584" customWidth="1"/>
    <col min="5" max="6" width="8.98230088495575" customWidth="1"/>
    <col min="7" max="8" width="15.1327433628319" customWidth="1"/>
  </cols>
  <sheetData>
    <row r="1" customHeight="1" spans="1:8">
      <c r="A1" s="56"/>
      <c r="B1" s="56"/>
      <c r="C1" s="56"/>
      <c r="D1" s="56"/>
      <c r="E1" s="56"/>
      <c r="F1" s="56"/>
      <c r="G1" s="56"/>
      <c r="H1" s="56"/>
    </row>
    <row r="2" ht="18.75" customHeight="1" spans="1:8">
      <c r="A2" s="57" t="s">
        <v>531</v>
      </c>
      <c r="B2" s="57"/>
      <c r="C2" s="57"/>
      <c r="D2" s="57"/>
      <c r="E2" s="57"/>
      <c r="F2" s="57"/>
      <c r="G2" s="57"/>
      <c r="H2" s="57" t="s">
        <v>531</v>
      </c>
    </row>
    <row r="3" ht="28.5" customHeight="1" spans="1:8">
      <c r="A3" s="58" t="s">
        <v>532</v>
      </c>
      <c r="B3" s="58"/>
      <c r="C3" s="58"/>
      <c r="D3" s="58"/>
      <c r="E3" s="58"/>
      <c r="F3" s="58"/>
      <c r="G3" s="58"/>
      <c r="H3" s="58"/>
    </row>
    <row r="4" ht="18.75" customHeight="1" spans="1:8">
      <c r="A4" s="59" t="s">
        <v>2</v>
      </c>
      <c r="B4" s="59"/>
      <c r="C4" s="59"/>
      <c r="D4" s="59"/>
      <c r="E4" s="59"/>
      <c r="F4" s="59"/>
      <c r="G4" s="59"/>
      <c r="H4" s="59"/>
    </row>
    <row r="5" ht="18.75" customHeight="1" spans="1:8">
      <c r="A5" s="60" t="s">
        <v>133</v>
      </c>
      <c r="B5" s="60" t="s">
        <v>533</v>
      </c>
      <c r="C5" s="60" t="s">
        <v>534</v>
      </c>
      <c r="D5" s="60" t="s">
        <v>535</v>
      </c>
      <c r="E5" s="60" t="s">
        <v>536</v>
      </c>
      <c r="F5" s="60" t="s">
        <v>537</v>
      </c>
      <c r="G5" s="60"/>
      <c r="H5" s="60"/>
    </row>
    <row r="6" ht="18.75" customHeight="1" spans="1:8">
      <c r="A6" s="60"/>
      <c r="B6" s="60"/>
      <c r="C6" s="60"/>
      <c r="D6" s="60"/>
      <c r="E6" s="60"/>
      <c r="F6" s="60" t="s">
        <v>487</v>
      </c>
      <c r="G6" s="60" t="s">
        <v>538</v>
      </c>
      <c r="H6" s="60" t="s">
        <v>539</v>
      </c>
    </row>
    <row r="7" ht="18.75" customHeight="1" spans="1:8">
      <c r="A7" s="61" t="s">
        <v>45</v>
      </c>
      <c r="B7" s="61" t="s">
        <v>46</v>
      </c>
      <c r="C7" s="61" t="s">
        <v>47</v>
      </c>
      <c r="D7" s="61" t="s">
        <v>48</v>
      </c>
      <c r="E7" s="61" t="s">
        <v>49</v>
      </c>
      <c r="F7" s="61" t="s">
        <v>50</v>
      </c>
      <c r="G7" s="61" t="s">
        <v>51</v>
      </c>
      <c r="H7" s="61" t="s">
        <v>52</v>
      </c>
    </row>
    <row r="8" ht="18" customHeight="1" spans="1:8">
      <c r="A8" s="62"/>
      <c r="B8" s="62"/>
      <c r="C8" s="62"/>
      <c r="D8" s="62"/>
      <c r="E8" s="63"/>
      <c r="F8" s="64"/>
      <c r="G8" s="65"/>
      <c r="H8" s="65"/>
    </row>
    <row r="9" ht="18" customHeight="1" spans="1:8">
      <c r="A9" s="63" t="s">
        <v>31</v>
      </c>
      <c r="B9" s="63"/>
      <c r="C9" s="63"/>
      <c r="D9" s="63"/>
      <c r="E9" s="63"/>
      <c r="F9" s="64"/>
      <c r="G9" s="65"/>
      <c r="H9" s="65"/>
    </row>
    <row r="10" customHeight="1" spans="1:1">
      <c r="A10" t="s">
        <v>540</v>
      </c>
    </row>
  </sheetData>
  <mergeCells count="10">
    <mergeCell ref="A2:H2"/>
    <mergeCell ref="A3:H3"/>
    <mergeCell ref="A4:H4"/>
    <mergeCell ref="F5:H5"/>
    <mergeCell ref="A9:E9"/>
    <mergeCell ref="A5:A6"/>
    <mergeCell ref="B5:B6"/>
    <mergeCell ref="C5:C6"/>
    <mergeCell ref="D5:D6"/>
    <mergeCell ref="E5:E6"/>
  </mergeCells>
  <pageMargins left="0.75" right="0.75" top="1" bottom="1" header="0.5" footer="0.5"/>
  <pageSetup paperSize="1" scale="71"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4" sqref="A4:G4"/>
    </sheetView>
  </sheetViews>
  <sheetFormatPr defaultColWidth="9.14159292035398" defaultRowHeight="14.25" customHeight="1"/>
  <cols>
    <col min="1" max="1" width="16.3097345132743" customWidth="1"/>
    <col min="2" max="2" width="29.0353982300885" customWidth="1"/>
    <col min="3" max="3" width="23.8495575221239" customWidth="1"/>
    <col min="4" max="7" width="19.6017699115044" customWidth="1"/>
    <col min="8" max="8" width="15.4247787610619" customWidth="1"/>
    <col min="9" max="11" width="19.6017699115044" customWidth="1"/>
  </cols>
  <sheetData>
    <row r="1" customHeight="1" spans="1:11">
      <c r="A1" s="1"/>
      <c r="B1" s="1"/>
      <c r="C1" s="1"/>
      <c r="D1" s="1"/>
      <c r="E1" s="1"/>
      <c r="F1" s="1"/>
      <c r="G1" s="1"/>
      <c r="H1" s="1"/>
      <c r="I1" s="1"/>
      <c r="J1" s="1"/>
      <c r="K1" s="1"/>
    </row>
    <row r="2" ht="13.5" customHeight="1" spans="1:11">
      <c r="A2" s="31" t="s">
        <v>541</v>
      </c>
      <c r="B2" s="31"/>
      <c r="C2" s="31"/>
      <c r="D2" s="32"/>
      <c r="E2" s="32"/>
      <c r="F2" s="32"/>
      <c r="G2" s="32"/>
      <c r="H2" s="31"/>
      <c r="I2" s="31"/>
      <c r="J2" s="31"/>
      <c r="K2" s="50"/>
    </row>
    <row r="3" ht="28.5" customHeight="1" spans="1:11">
      <c r="A3" s="33" t="s">
        <v>542</v>
      </c>
      <c r="B3" s="33"/>
      <c r="C3" s="33"/>
      <c r="D3" s="33"/>
      <c r="E3" s="33"/>
      <c r="F3" s="33"/>
      <c r="G3" s="33"/>
      <c r="H3" s="33"/>
      <c r="I3" s="33"/>
      <c r="J3" s="33"/>
      <c r="K3" s="33"/>
    </row>
    <row r="4" ht="13.5" customHeight="1" spans="1:11">
      <c r="A4" s="6" t="s">
        <v>2</v>
      </c>
      <c r="B4" s="7"/>
      <c r="C4" s="7"/>
      <c r="D4" s="7"/>
      <c r="E4" s="7"/>
      <c r="F4" s="7"/>
      <c r="G4" s="7"/>
      <c r="H4" s="8"/>
      <c r="I4" s="8"/>
      <c r="J4" s="8"/>
      <c r="K4" s="51" t="s">
        <v>3</v>
      </c>
    </row>
    <row r="5" ht="21.75" customHeight="1" spans="1:11">
      <c r="A5" s="34" t="s">
        <v>261</v>
      </c>
      <c r="B5" s="34" t="s">
        <v>135</v>
      </c>
      <c r="C5" s="34" t="s">
        <v>262</v>
      </c>
      <c r="D5" s="35" t="s">
        <v>136</v>
      </c>
      <c r="E5" s="35" t="s">
        <v>137</v>
      </c>
      <c r="F5" s="35" t="s">
        <v>138</v>
      </c>
      <c r="G5" s="35" t="s">
        <v>139</v>
      </c>
      <c r="H5" s="36" t="s">
        <v>31</v>
      </c>
      <c r="I5" s="52" t="s">
        <v>543</v>
      </c>
      <c r="J5" s="53"/>
      <c r="K5" s="54"/>
    </row>
    <row r="6" ht="21.75" customHeight="1" spans="1:11">
      <c r="A6" s="37"/>
      <c r="B6" s="37"/>
      <c r="C6" s="37"/>
      <c r="D6" s="38"/>
      <c r="E6" s="38"/>
      <c r="F6" s="38"/>
      <c r="G6" s="38"/>
      <c r="H6" s="39"/>
      <c r="I6" s="35" t="s">
        <v>34</v>
      </c>
      <c r="J6" s="35" t="s">
        <v>35</v>
      </c>
      <c r="K6" s="35" t="s">
        <v>36</v>
      </c>
    </row>
    <row r="7" ht="40.5" customHeight="1" spans="1:11">
      <c r="A7" s="40"/>
      <c r="B7" s="40"/>
      <c r="C7" s="40"/>
      <c r="D7" s="41"/>
      <c r="E7" s="41"/>
      <c r="F7" s="41"/>
      <c r="G7" s="41"/>
      <c r="H7" s="42"/>
      <c r="I7" s="41" t="s">
        <v>33</v>
      </c>
      <c r="J7" s="41"/>
      <c r="K7" s="41"/>
    </row>
    <row r="8" ht="15" customHeight="1" spans="1:11">
      <c r="A8" s="43">
        <v>1</v>
      </c>
      <c r="B8" s="43">
        <v>2</v>
      </c>
      <c r="C8" s="43">
        <v>3</v>
      </c>
      <c r="D8" s="43">
        <v>4</v>
      </c>
      <c r="E8" s="43">
        <v>5</v>
      </c>
      <c r="F8" s="43">
        <v>6</v>
      </c>
      <c r="G8" s="43">
        <v>7</v>
      </c>
      <c r="H8" s="43">
        <v>8</v>
      </c>
      <c r="I8" s="43">
        <v>9</v>
      </c>
      <c r="J8" s="55">
        <v>10</v>
      </c>
      <c r="K8" s="55">
        <v>11</v>
      </c>
    </row>
    <row r="9" ht="30.65" customHeight="1" spans="1:11">
      <c r="A9" s="44"/>
      <c r="B9" s="45"/>
      <c r="C9" s="44"/>
      <c r="D9" s="44"/>
      <c r="E9" s="44"/>
      <c r="F9" s="44"/>
      <c r="G9" s="44"/>
      <c r="H9" s="46"/>
      <c r="I9" s="46"/>
      <c r="J9" s="46"/>
      <c r="K9" s="46"/>
    </row>
    <row r="10" ht="30.65" customHeight="1" spans="1:11">
      <c r="A10" s="45"/>
      <c r="B10" s="45"/>
      <c r="C10" s="45"/>
      <c r="D10" s="45"/>
      <c r="E10" s="45"/>
      <c r="F10" s="45"/>
      <c r="G10" s="45"/>
      <c r="H10" s="46"/>
      <c r="I10" s="46"/>
      <c r="J10" s="46"/>
      <c r="K10" s="46"/>
    </row>
    <row r="11" ht="18.75" customHeight="1" spans="1:11">
      <c r="A11" s="47" t="s">
        <v>313</v>
      </c>
      <c r="B11" s="48"/>
      <c r="C11" s="48"/>
      <c r="D11" s="48"/>
      <c r="E11" s="48"/>
      <c r="F11" s="48"/>
      <c r="G11" s="49"/>
      <c r="H11" s="46"/>
      <c r="I11" s="46"/>
      <c r="J11" s="46"/>
      <c r="K11" s="46"/>
    </row>
    <row r="12" customHeight="1" spans="1:1">
      <c r="A12" t="s">
        <v>544</v>
      </c>
    </row>
  </sheetData>
  <mergeCells count="16">
    <mergeCell ref="A2:K2"/>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5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4"/>
  <sheetViews>
    <sheetView showZeros="0" workbookViewId="0">
      <pane ySplit="1" topLeftCell="A2" activePane="bottomLeft" state="frozen"/>
      <selection/>
      <selection pane="bottomLeft" activeCell="A9" sqref="A9"/>
    </sheetView>
  </sheetViews>
  <sheetFormatPr defaultColWidth="9.14159292035398" defaultRowHeight="14.25" customHeight="1" outlineLevelCol="6"/>
  <cols>
    <col min="1" max="1" width="37.7433628318584" customWidth="1"/>
    <col min="2" max="2" width="15.5663716814159" customWidth="1"/>
    <col min="3" max="3" width="57.4159292035398" customWidth="1"/>
    <col min="4" max="4" width="9.69911504424779" customWidth="1"/>
    <col min="5" max="7" width="19.8407079646018" customWidth="1"/>
  </cols>
  <sheetData>
    <row r="1" customHeight="1" spans="1:7">
      <c r="A1" s="1"/>
      <c r="B1" s="1"/>
      <c r="C1" s="1"/>
      <c r="D1" s="1"/>
      <c r="E1" s="1"/>
      <c r="F1" s="1"/>
      <c r="G1" s="1"/>
    </row>
    <row r="2" ht="13.5" customHeight="1" spans="1:7">
      <c r="A2" s="2" t="s">
        <v>545</v>
      </c>
      <c r="B2" s="2"/>
      <c r="C2" s="2"/>
      <c r="D2" s="3"/>
      <c r="E2" s="2"/>
      <c r="F2" s="2"/>
      <c r="G2" s="4"/>
    </row>
    <row r="3" ht="27.75" customHeight="1" spans="1:7">
      <c r="A3" s="5" t="s">
        <v>546</v>
      </c>
      <c r="B3" s="5"/>
      <c r="C3" s="5"/>
      <c r="D3" s="5"/>
      <c r="E3" s="5"/>
      <c r="F3" s="5"/>
      <c r="G3" s="5"/>
    </row>
    <row r="4" ht="13.5" customHeight="1" spans="1:7">
      <c r="A4" s="6" t="s">
        <v>2</v>
      </c>
      <c r="B4" s="7"/>
      <c r="C4" s="7"/>
      <c r="D4" s="7"/>
      <c r="E4" s="8"/>
      <c r="F4" s="8"/>
      <c r="G4" s="9" t="s">
        <v>3</v>
      </c>
    </row>
    <row r="5" ht="21.75" customHeight="1" spans="1:7">
      <c r="A5" s="10" t="s">
        <v>262</v>
      </c>
      <c r="B5" s="10" t="s">
        <v>261</v>
      </c>
      <c r="C5" s="10" t="s">
        <v>135</v>
      </c>
      <c r="D5" s="11" t="s">
        <v>547</v>
      </c>
      <c r="E5" s="12" t="s">
        <v>34</v>
      </c>
      <c r="F5" s="13"/>
      <c r="G5" s="14"/>
    </row>
    <row r="6" ht="21.75" customHeight="1" spans="1:7">
      <c r="A6" s="15"/>
      <c r="B6" s="15"/>
      <c r="C6" s="15"/>
      <c r="D6" s="16"/>
      <c r="E6" s="17" t="s">
        <v>548</v>
      </c>
      <c r="F6" s="11" t="s">
        <v>549</v>
      </c>
      <c r="G6" s="11" t="s">
        <v>550</v>
      </c>
    </row>
    <row r="7" ht="40.5" customHeight="1" spans="1:7">
      <c r="A7" s="18"/>
      <c r="B7" s="18"/>
      <c r="C7" s="18"/>
      <c r="D7" s="19"/>
      <c r="E7" s="20"/>
      <c r="F7" s="19" t="s">
        <v>33</v>
      </c>
      <c r="G7" s="19"/>
    </row>
    <row r="8" ht="15" customHeight="1" spans="1:7">
      <c r="A8" s="21">
        <v>1</v>
      </c>
      <c r="B8" s="21">
        <v>2</v>
      </c>
      <c r="C8" s="21">
        <v>3</v>
      </c>
      <c r="D8" s="21">
        <v>4</v>
      </c>
      <c r="E8" s="21">
        <v>5</v>
      </c>
      <c r="F8" s="21">
        <v>6</v>
      </c>
      <c r="G8" s="21">
        <v>7</v>
      </c>
    </row>
    <row r="9" ht="21" customHeight="1" spans="1:7">
      <c r="A9" s="22" t="s">
        <v>65</v>
      </c>
      <c r="B9" s="23"/>
      <c r="C9" s="23"/>
      <c r="D9" s="24"/>
      <c r="E9" s="25">
        <v>23468001.12</v>
      </c>
      <c r="F9" s="25">
        <v>1500000</v>
      </c>
      <c r="G9" s="25">
        <v>1500000</v>
      </c>
    </row>
    <row r="10" ht="21" customHeight="1" spans="1:7">
      <c r="A10" s="22"/>
      <c r="B10" s="22" t="s">
        <v>551</v>
      </c>
      <c r="C10" s="22" t="s">
        <v>282</v>
      </c>
      <c r="D10" s="26" t="s">
        <v>552</v>
      </c>
      <c r="E10" s="25">
        <v>18063400</v>
      </c>
      <c r="F10" s="25"/>
      <c r="G10" s="25"/>
    </row>
    <row r="11" ht="21" customHeight="1" spans="1:7">
      <c r="A11" s="27"/>
      <c r="B11" s="22" t="s">
        <v>553</v>
      </c>
      <c r="C11" s="22" t="s">
        <v>306</v>
      </c>
      <c r="D11" s="26" t="s">
        <v>552</v>
      </c>
      <c r="E11" s="25">
        <v>85348</v>
      </c>
      <c r="F11" s="25"/>
      <c r="G11" s="25"/>
    </row>
    <row r="12" ht="21" customHeight="1" spans="1:7">
      <c r="A12" s="27"/>
      <c r="B12" s="22" t="s">
        <v>551</v>
      </c>
      <c r="C12" s="22" t="s">
        <v>266</v>
      </c>
      <c r="D12" s="26" t="s">
        <v>552</v>
      </c>
      <c r="E12" s="25">
        <v>3146500</v>
      </c>
      <c r="F12" s="25">
        <v>1500000</v>
      </c>
      <c r="G12" s="25">
        <v>1500000</v>
      </c>
    </row>
    <row r="13" ht="21" customHeight="1" spans="1:7">
      <c r="A13" s="27"/>
      <c r="B13" s="22" t="s">
        <v>551</v>
      </c>
      <c r="C13" s="22" t="s">
        <v>271</v>
      </c>
      <c r="D13" s="26" t="s">
        <v>552</v>
      </c>
      <c r="E13" s="25">
        <v>2172753.12</v>
      </c>
      <c r="F13" s="25"/>
      <c r="G13" s="25"/>
    </row>
    <row r="14" ht="21" customHeight="1" spans="1:7">
      <c r="A14" s="28" t="s">
        <v>31</v>
      </c>
      <c r="B14" s="29" t="s">
        <v>554</v>
      </c>
      <c r="C14" s="29"/>
      <c r="D14" s="30"/>
      <c r="E14" s="25">
        <v>23468001.12</v>
      </c>
      <c r="F14" s="25">
        <v>1500000</v>
      </c>
      <c r="G14" s="25">
        <v>1500000</v>
      </c>
    </row>
  </sheetData>
  <mergeCells count="12">
    <mergeCell ref="A2:G2"/>
    <mergeCell ref="A3:G3"/>
    <mergeCell ref="A4:D4"/>
    <mergeCell ref="E5:G5"/>
    <mergeCell ref="A14:D14"/>
    <mergeCell ref="A5:A7"/>
    <mergeCell ref="B5:B7"/>
    <mergeCell ref="C5:C7"/>
    <mergeCell ref="D5:D7"/>
    <mergeCell ref="E6:E7"/>
    <mergeCell ref="F6:F7"/>
    <mergeCell ref="G6:G7"/>
  </mergeCells>
  <pageMargins left="0.75" right="0.75" top="1" bottom="1" header="0.5" footer="0.5"/>
  <pageSetup paperSize="9" scale="7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topLeftCell="I1" workbookViewId="0">
      <pane ySplit="1" topLeftCell="A2" activePane="bottomLeft" state="frozen"/>
      <selection/>
      <selection pane="bottomLeft" activeCell="B9" sqref="B9"/>
    </sheetView>
  </sheetViews>
  <sheetFormatPr defaultColWidth="8.84955752212389" defaultRowHeight="15" customHeight="1"/>
  <cols>
    <col min="1" max="1" width="17.8407079646018" customWidth="1"/>
    <col min="2" max="2" width="53.1327433628319" customWidth="1"/>
    <col min="3" max="3" width="16.283185840708" customWidth="1"/>
    <col min="4" max="4" width="16.4159292035398" customWidth="1"/>
    <col min="5" max="6" width="16.283185840708" customWidth="1"/>
    <col min="7" max="11" width="16.4159292035398" customWidth="1"/>
    <col min="12" max="18" width="16.283185840708" customWidth="1"/>
    <col min="19" max="19" width="16.4159292035398" customWidth="1"/>
  </cols>
  <sheetData>
    <row r="1" customHeight="1" spans="1:19">
      <c r="A1" s="148"/>
      <c r="B1" s="148"/>
      <c r="C1" s="148"/>
      <c r="D1" s="148"/>
      <c r="E1" s="148"/>
      <c r="F1" s="148"/>
      <c r="G1" s="148"/>
      <c r="H1" s="148"/>
      <c r="I1" s="148"/>
      <c r="J1" s="148"/>
      <c r="K1" s="148"/>
      <c r="L1" s="148"/>
      <c r="M1" s="148"/>
      <c r="N1" s="148"/>
      <c r="O1" s="148"/>
      <c r="P1" s="148"/>
      <c r="Q1" s="148"/>
      <c r="R1" s="148"/>
      <c r="S1" s="148"/>
    </row>
    <row r="2" customHeight="1" spans="1:19">
      <c r="A2" s="159" t="s">
        <v>27</v>
      </c>
      <c r="B2" s="159"/>
      <c r="C2" s="159"/>
      <c r="D2" s="159"/>
      <c r="E2" s="159"/>
      <c r="F2" s="159"/>
      <c r="G2" s="159"/>
      <c r="H2" s="159"/>
      <c r="I2" s="159"/>
      <c r="J2" s="159"/>
      <c r="K2" s="159"/>
      <c r="L2" s="159"/>
      <c r="M2" s="159"/>
      <c r="N2" s="159"/>
      <c r="O2" s="159"/>
      <c r="P2" s="159"/>
      <c r="Q2" s="159"/>
      <c r="R2" s="159"/>
      <c r="S2" s="159"/>
    </row>
    <row r="3" ht="28.5" customHeight="1" spans="1:19">
      <c r="A3" s="150" t="s">
        <v>28</v>
      </c>
      <c r="B3" s="150"/>
      <c r="C3" s="150"/>
      <c r="D3" s="150"/>
      <c r="E3" s="150"/>
      <c r="F3" s="150"/>
      <c r="G3" s="150"/>
      <c r="H3" s="150"/>
      <c r="I3" s="150"/>
      <c r="J3" s="150"/>
      <c r="K3" s="150"/>
      <c r="L3" s="150"/>
      <c r="M3" s="150"/>
      <c r="N3" s="150"/>
      <c r="O3" s="150"/>
      <c r="P3" s="150"/>
      <c r="Q3" s="150"/>
      <c r="R3" s="150"/>
      <c r="S3" s="150"/>
    </row>
    <row r="4" ht="20.25" customHeight="1" spans="1:19">
      <c r="A4" s="151" t="s">
        <v>2</v>
      </c>
      <c r="B4" s="151"/>
      <c r="C4" s="151"/>
      <c r="D4" s="151"/>
      <c r="E4" s="151"/>
      <c r="F4" s="151"/>
      <c r="G4" s="151"/>
      <c r="H4" s="151"/>
      <c r="I4" s="151"/>
      <c r="J4" s="151"/>
      <c r="K4" s="151"/>
      <c r="L4" s="160"/>
      <c r="M4" s="160"/>
      <c r="N4" s="160"/>
      <c r="O4" s="160"/>
      <c r="P4" s="160"/>
      <c r="Q4" s="160"/>
      <c r="R4" s="160"/>
      <c r="S4" s="160" t="s">
        <v>3</v>
      </c>
    </row>
    <row r="5" ht="27" customHeight="1" spans="1:19">
      <c r="A5" s="152" t="s">
        <v>29</v>
      </c>
      <c r="B5" s="152" t="s">
        <v>30</v>
      </c>
      <c r="C5" s="152" t="s">
        <v>31</v>
      </c>
      <c r="D5" s="152" t="s">
        <v>32</v>
      </c>
      <c r="E5" s="152"/>
      <c r="F5" s="152"/>
      <c r="G5" s="152"/>
      <c r="H5" s="152"/>
      <c r="I5" s="152"/>
      <c r="J5" s="152"/>
      <c r="K5" s="152"/>
      <c r="L5" s="152"/>
      <c r="M5" s="152"/>
      <c r="N5" s="152"/>
      <c r="O5" s="152" t="s">
        <v>21</v>
      </c>
      <c r="P5" s="152"/>
      <c r="Q5" s="152"/>
      <c r="R5" s="152"/>
      <c r="S5" s="152"/>
    </row>
    <row r="6" ht="27" customHeight="1" spans="1:19">
      <c r="A6" s="152"/>
      <c r="B6" s="152"/>
      <c r="C6" s="152"/>
      <c r="D6" s="152" t="s">
        <v>33</v>
      </c>
      <c r="E6" s="152" t="s">
        <v>34</v>
      </c>
      <c r="F6" s="152" t="s">
        <v>35</v>
      </c>
      <c r="G6" s="152" t="s">
        <v>36</v>
      </c>
      <c r="H6" s="152" t="s">
        <v>37</v>
      </c>
      <c r="I6" s="152" t="s">
        <v>38</v>
      </c>
      <c r="J6" s="152"/>
      <c r="K6" s="152"/>
      <c r="L6" s="152"/>
      <c r="M6" s="152"/>
      <c r="N6" s="152"/>
      <c r="O6" s="152" t="s">
        <v>33</v>
      </c>
      <c r="P6" s="152" t="s">
        <v>34</v>
      </c>
      <c r="Q6" s="152" t="s">
        <v>35</v>
      </c>
      <c r="R6" s="152" t="s">
        <v>36</v>
      </c>
      <c r="S6" s="152" t="s">
        <v>39</v>
      </c>
    </row>
    <row r="7" ht="27" customHeight="1" spans="1:19">
      <c r="A7" s="152"/>
      <c r="B7" s="152"/>
      <c r="C7" s="152"/>
      <c r="D7" s="152"/>
      <c r="E7" s="152"/>
      <c r="F7" s="152"/>
      <c r="G7" s="152"/>
      <c r="H7" s="152"/>
      <c r="I7" s="152" t="s">
        <v>33</v>
      </c>
      <c r="J7" s="152" t="s">
        <v>40</v>
      </c>
      <c r="K7" s="152" t="s">
        <v>41</v>
      </c>
      <c r="L7" s="152" t="s">
        <v>42</v>
      </c>
      <c r="M7" s="152" t="s">
        <v>43</v>
      </c>
      <c r="N7" s="152" t="s">
        <v>44</v>
      </c>
      <c r="O7" s="152"/>
      <c r="P7" s="152"/>
      <c r="Q7" s="152"/>
      <c r="R7" s="152"/>
      <c r="S7" s="152"/>
    </row>
    <row r="8" ht="20.25" customHeight="1" spans="1:19">
      <c r="A8" s="158" t="s">
        <v>45</v>
      </c>
      <c r="B8" s="158" t="s">
        <v>46</v>
      </c>
      <c r="C8" s="158" t="s">
        <v>47</v>
      </c>
      <c r="D8" s="158" t="s">
        <v>48</v>
      </c>
      <c r="E8" s="158" t="s">
        <v>49</v>
      </c>
      <c r="F8" s="158" t="s">
        <v>50</v>
      </c>
      <c r="G8" s="158" t="s">
        <v>51</v>
      </c>
      <c r="H8" s="158" t="s">
        <v>52</v>
      </c>
      <c r="I8" s="158" t="s">
        <v>53</v>
      </c>
      <c r="J8" s="158" t="s">
        <v>54</v>
      </c>
      <c r="K8" s="158" t="s">
        <v>55</v>
      </c>
      <c r="L8" s="158" t="s">
        <v>56</v>
      </c>
      <c r="M8" s="158" t="s">
        <v>57</v>
      </c>
      <c r="N8" s="158" t="s">
        <v>58</v>
      </c>
      <c r="O8" s="158" t="s">
        <v>59</v>
      </c>
      <c r="P8" s="158" t="s">
        <v>60</v>
      </c>
      <c r="Q8" s="158" t="s">
        <v>61</v>
      </c>
      <c r="R8" s="158" t="s">
        <v>62</v>
      </c>
      <c r="S8" s="158" t="s">
        <v>63</v>
      </c>
    </row>
    <row r="9" ht="20.25" customHeight="1" spans="1:19">
      <c r="A9" s="151" t="s">
        <v>64</v>
      </c>
      <c r="B9" s="151" t="s">
        <v>65</v>
      </c>
      <c r="C9" s="156">
        <v>67223705.48</v>
      </c>
      <c r="D9" s="156">
        <v>62364445.85</v>
      </c>
      <c r="E9" s="65">
        <v>62359445.85</v>
      </c>
      <c r="F9" s="65"/>
      <c r="G9" s="65"/>
      <c r="H9" s="65"/>
      <c r="I9" s="65">
        <v>5000</v>
      </c>
      <c r="J9" s="65"/>
      <c r="K9" s="65"/>
      <c r="L9" s="65"/>
      <c r="M9" s="65"/>
      <c r="N9" s="65">
        <v>5000</v>
      </c>
      <c r="O9" s="156">
        <v>4859259.63</v>
      </c>
      <c r="P9" s="156">
        <v>4859259.63</v>
      </c>
      <c r="Q9" s="156"/>
      <c r="R9" s="156"/>
      <c r="S9" s="156"/>
    </row>
    <row r="10" ht="20.25" customHeight="1" spans="1:19">
      <c r="A10" s="153" t="s">
        <v>31</v>
      </c>
      <c r="B10" s="151"/>
      <c r="C10" s="156">
        <v>67223705.48</v>
      </c>
      <c r="D10" s="156">
        <v>62364445.85</v>
      </c>
      <c r="E10" s="156">
        <v>62359445.85</v>
      </c>
      <c r="F10" s="156"/>
      <c r="G10" s="156"/>
      <c r="H10" s="156"/>
      <c r="I10" s="156">
        <v>5000</v>
      </c>
      <c r="J10" s="156"/>
      <c r="K10" s="156"/>
      <c r="L10" s="156"/>
      <c r="M10" s="156"/>
      <c r="N10" s="156">
        <v>5000</v>
      </c>
      <c r="O10" s="156">
        <v>4859259.63</v>
      </c>
      <c r="P10" s="156">
        <v>4859259.63</v>
      </c>
      <c r="Q10" s="156"/>
      <c r="R10" s="156"/>
      <c r="S10" s="156"/>
    </row>
  </sheetData>
  <mergeCells count="20">
    <mergeCell ref="A2:S2"/>
    <mergeCell ref="A3:S3"/>
    <mergeCell ref="A4:R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scale="35"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6"/>
  <sheetViews>
    <sheetView showZeros="0" topLeftCell="D1" workbookViewId="0">
      <pane ySplit="1" topLeftCell="A2" activePane="bottomLeft" state="frozen"/>
      <selection/>
      <selection pane="bottomLeft" activeCell="A4" sqref="A4:N4"/>
    </sheetView>
  </sheetViews>
  <sheetFormatPr defaultColWidth="8.84955752212389" defaultRowHeight="15" customHeight="1"/>
  <cols>
    <col min="1" max="1" width="17.8407079646018" customWidth="1"/>
    <col min="2" max="2" width="53.1327433628319" customWidth="1"/>
    <col min="3" max="15" width="15.1327433628319" customWidth="1"/>
  </cols>
  <sheetData>
    <row r="1" customHeight="1" spans="1:15">
      <c r="A1" s="148"/>
      <c r="B1" s="148"/>
      <c r="C1" s="148"/>
      <c r="D1" s="148"/>
      <c r="E1" s="148"/>
      <c r="F1" s="148"/>
      <c r="G1" s="148"/>
      <c r="H1" s="148"/>
      <c r="I1" s="148"/>
      <c r="J1" s="148"/>
      <c r="K1" s="148"/>
      <c r="L1" s="148"/>
      <c r="M1" s="148"/>
      <c r="N1" s="148"/>
      <c r="O1" s="148"/>
    </row>
    <row r="2" customHeight="1" spans="1:15">
      <c r="A2" s="159" t="s">
        <v>66</v>
      </c>
      <c r="B2" s="159"/>
      <c r="C2" s="159"/>
      <c r="D2" s="159"/>
      <c r="E2" s="159"/>
      <c r="F2" s="159"/>
      <c r="G2" s="159"/>
      <c r="H2" s="159"/>
      <c r="I2" s="159"/>
      <c r="J2" s="159"/>
      <c r="K2" s="159"/>
      <c r="L2" s="159"/>
      <c r="M2" s="159"/>
      <c r="N2" s="159"/>
      <c r="O2" s="159"/>
    </row>
    <row r="3" ht="28.5" customHeight="1" spans="1:15">
      <c r="A3" s="150" t="s">
        <v>67</v>
      </c>
      <c r="B3" s="150"/>
      <c r="C3" s="150"/>
      <c r="D3" s="150"/>
      <c r="E3" s="150"/>
      <c r="F3" s="150"/>
      <c r="G3" s="150"/>
      <c r="H3" s="150"/>
      <c r="I3" s="150"/>
      <c r="J3" s="150"/>
      <c r="K3" s="150"/>
      <c r="L3" s="150"/>
      <c r="M3" s="150"/>
      <c r="N3" s="150"/>
      <c r="O3" s="150"/>
    </row>
    <row r="4" ht="20.25" customHeight="1" spans="1:15">
      <c r="A4" s="151" t="s">
        <v>2</v>
      </c>
      <c r="B4" s="151"/>
      <c r="C4" s="151"/>
      <c r="D4" s="151"/>
      <c r="E4" s="151"/>
      <c r="F4" s="151"/>
      <c r="G4" s="151"/>
      <c r="H4" s="151"/>
      <c r="I4" s="151"/>
      <c r="J4" s="160"/>
      <c r="K4" s="160"/>
      <c r="L4" s="160"/>
      <c r="M4" s="160"/>
      <c r="N4" s="160"/>
      <c r="O4" s="160" t="s">
        <v>3</v>
      </c>
    </row>
    <row r="5" ht="27" customHeight="1" spans="1:15">
      <c r="A5" s="152" t="s">
        <v>68</v>
      </c>
      <c r="B5" s="152" t="s">
        <v>69</v>
      </c>
      <c r="C5" s="152" t="s">
        <v>31</v>
      </c>
      <c r="D5" s="152" t="s">
        <v>34</v>
      </c>
      <c r="E5" s="152"/>
      <c r="F5" s="152"/>
      <c r="G5" s="152" t="s">
        <v>35</v>
      </c>
      <c r="H5" s="152" t="s">
        <v>36</v>
      </c>
      <c r="I5" s="152" t="s">
        <v>70</v>
      </c>
      <c r="J5" s="152" t="s">
        <v>71</v>
      </c>
      <c r="K5" s="152"/>
      <c r="L5" s="152"/>
      <c r="M5" s="152"/>
      <c r="N5" s="152"/>
      <c r="O5" s="152"/>
    </row>
    <row r="6" ht="27" customHeight="1" spans="1:15">
      <c r="A6" s="152"/>
      <c r="B6" s="152"/>
      <c r="C6" s="152"/>
      <c r="D6" s="152" t="s">
        <v>33</v>
      </c>
      <c r="E6" s="152" t="s">
        <v>72</v>
      </c>
      <c r="F6" s="152" t="s">
        <v>73</v>
      </c>
      <c r="G6" s="152"/>
      <c r="H6" s="152"/>
      <c r="I6" s="152"/>
      <c r="J6" s="152" t="s">
        <v>33</v>
      </c>
      <c r="K6" s="152" t="s">
        <v>74</v>
      </c>
      <c r="L6" s="152" t="s">
        <v>75</v>
      </c>
      <c r="M6" s="152" t="s">
        <v>76</v>
      </c>
      <c r="N6" s="152" t="s">
        <v>77</v>
      </c>
      <c r="O6" s="152" t="s">
        <v>78</v>
      </c>
    </row>
    <row r="7" ht="20.25" customHeight="1" spans="1:15">
      <c r="A7" s="158" t="s">
        <v>45</v>
      </c>
      <c r="B7" s="158" t="s">
        <v>46</v>
      </c>
      <c r="C7" s="158" t="s">
        <v>47</v>
      </c>
      <c r="D7" s="158" t="s">
        <v>48</v>
      </c>
      <c r="E7" s="158" t="s">
        <v>49</v>
      </c>
      <c r="F7" s="158" t="s">
        <v>50</v>
      </c>
      <c r="G7" s="158" t="s">
        <v>51</v>
      </c>
      <c r="H7" s="158" t="s">
        <v>52</v>
      </c>
      <c r="I7" s="158" t="s">
        <v>53</v>
      </c>
      <c r="J7" s="158" t="s">
        <v>54</v>
      </c>
      <c r="K7" s="158" t="s">
        <v>55</v>
      </c>
      <c r="L7" s="158" t="s">
        <v>56</v>
      </c>
      <c r="M7" s="158" t="s">
        <v>57</v>
      </c>
      <c r="N7" s="158" t="s">
        <v>58</v>
      </c>
      <c r="O7" s="158" t="s">
        <v>59</v>
      </c>
    </row>
    <row r="8" ht="20.25" customHeight="1" spans="1:15">
      <c r="A8" s="151" t="s">
        <v>79</v>
      </c>
      <c r="B8" s="151" t="str">
        <f>"        "&amp;"公共安全支出"</f>
        <v>        公共安全支出</v>
      </c>
      <c r="C8" s="65">
        <v>55436291.88</v>
      </c>
      <c r="D8" s="65">
        <v>55431291.88</v>
      </c>
      <c r="E8" s="65">
        <v>28234949.35</v>
      </c>
      <c r="F8" s="65">
        <v>27196342.53</v>
      </c>
      <c r="G8" s="65"/>
      <c r="H8" s="65"/>
      <c r="I8" s="65"/>
      <c r="J8" s="65">
        <v>5000</v>
      </c>
      <c r="K8" s="65"/>
      <c r="L8" s="65"/>
      <c r="M8" s="65"/>
      <c r="N8" s="65"/>
      <c r="O8" s="65">
        <v>5000</v>
      </c>
    </row>
    <row r="9" ht="20.25" customHeight="1" spans="1:15">
      <c r="A9" s="161" t="s">
        <v>80</v>
      </c>
      <c r="B9" s="161" t="str">
        <f>"        "&amp;"公安"</f>
        <v>        公安</v>
      </c>
      <c r="C9" s="65">
        <v>55436291.88</v>
      </c>
      <c r="D9" s="65">
        <v>55431291.88</v>
      </c>
      <c r="E9" s="65">
        <v>28234949.35</v>
      </c>
      <c r="F9" s="65">
        <v>27196342.53</v>
      </c>
      <c r="G9" s="65"/>
      <c r="H9" s="65"/>
      <c r="I9" s="65"/>
      <c r="J9" s="65">
        <v>5000</v>
      </c>
      <c r="K9" s="65"/>
      <c r="L9" s="65"/>
      <c r="M9" s="65"/>
      <c r="N9" s="65"/>
      <c r="O9" s="65">
        <v>5000</v>
      </c>
    </row>
    <row r="10" ht="20.25" customHeight="1" spans="1:15">
      <c r="A10" s="162" t="s">
        <v>81</v>
      </c>
      <c r="B10" s="162" t="str">
        <f>"        "&amp;"行政运行"</f>
        <v>        行政运行</v>
      </c>
      <c r="C10" s="65">
        <v>28234949.35</v>
      </c>
      <c r="D10" s="65">
        <v>28234949.35</v>
      </c>
      <c r="E10" s="65">
        <v>28234949.35</v>
      </c>
      <c r="F10" s="65"/>
      <c r="G10" s="65"/>
      <c r="H10" s="65"/>
      <c r="I10" s="65"/>
      <c r="J10" s="65"/>
      <c r="K10" s="65"/>
      <c r="L10" s="65"/>
      <c r="M10" s="65"/>
      <c r="N10" s="65"/>
      <c r="O10" s="65"/>
    </row>
    <row r="11" ht="20.25" customHeight="1" spans="1:15">
      <c r="A11" s="162" t="s">
        <v>82</v>
      </c>
      <c r="B11" s="162" t="str">
        <f>"        "&amp;"一般行政管理事务"</f>
        <v>        一般行政管理事务</v>
      </c>
      <c r="C11" s="65">
        <v>21209900</v>
      </c>
      <c r="D11" s="65">
        <v>21209900</v>
      </c>
      <c r="E11" s="65"/>
      <c r="F11" s="65">
        <v>21209900</v>
      </c>
      <c r="G11" s="65"/>
      <c r="H11" s="65"/>
      <c r="I11" s="65"/>
      <c r="J11" s="65"/>
      <c r="K11" s="65"/>
      <c r="L11" s="65"/>
      <c r="M11" s="65"/>
      <c r="N11" s="65"/>
      <c r="O11" s="65"/>
    </row>
    <row r="12" ht="20.25" customHeight="1" spans="1:15">
      <c r="A12" s="162" t="s">
        <v>83</v>
      </c>
      <c r="B12" s="162" t="str">
        <f>"        "&amp;"信息化建设"</f>
        <v>        信息化建设</v>
      </c>
      <c r="C12" s="65">
        <v>2434706.12</v>
      </c>
      <c r="D12" s="65">
        <v>2434706.12</v>
      </c>
      <c r="E12" s="65"/>
      <c r="F12" s="65">
        <v>2434706.12</v>
      </c>
      <c r="G12" s="65"/>
      <c r="H12" s="65"/>
      <c r="I12" s="65"/>
      <c r="J12" s="65"/>
      <c r="K12" s="65"/>
      <c r="L12" s="65"/>
      <c r="M12" s="65"/>
      <c r="N12" s="65"/>
      <c r="O12" s="65"/>
    </row>
    <row r="13" ht="20.25" customHeight="1" spans="1:15">
      <c r="A13" s="162" t="s">
        <v>84</v>
      </c>
      <c r="B13" s="162" t="str">
        <f>"        "&amp;"执法办案"</f>
        <v>        执法办案</v>
      </c>
      <c r="C13" s="65">
        <v>3517706.41</v>
      </c>
      <c r="D13" s="65">
        <v>3517706.41</v>
      </c>
      <c r="E13" s="65"/>
      <c r="F13" s="65">
        <v>3517706.41</v>
      </c>
      <c r="G13" s="65"/>
      <c r="H13" s="65"/>
      <c r="I13" s="65"/>
      <c r="J13" s="65"/>
      <c r="K13" s="65"/>
      <c r="L13" s="65"/>
      <c r="M13" s="65"/>
      <c r="N13" s="65"/>
      <c r="O13" s="65"/>
    </row>
    <row r="14" ht="20.25" customHeight="1" spans="1:15">
      <c r="A14" s="162" t="s">
        <v>85</v>
      </c>
      <c r="B14" s="162" t="str">
        <f>"        "&amp;"其他公安支出"</f>
        <v>        其他公安支出</v>
      </c>
      <c r="C14" s="65">
        <v>39030</v>
      </c>
      <c r="D14" s="65">
        <v>34030</v>
      </c>
      <c r="E14" s="65"/>
      <c r="F14" s="65">
        <v>34030</v>
      </c>
      <c r="G14" s="65"/>
      <c r="H14" s="65"/>
      <c r="I14" s="65"/>
      <c r="J14" s="65">
        <v>5000</v>
      </c>
      <c r="K14" s="65"/>
      <c r="L14" s="65"/>
      <c r="M14" s="65"/>
      <c r="N14" s="65"/>
      <c r="O14" s="65">
        <v>5000</v>
      </c>
    </row>
    <row r="15" ht="20.25" customHeight="1" spans="1:15">
      <c r="A15" s="151" t="s">
        <v>86</v>
      </c>
      <c r="B15" s="151" t="str">
        <f>"        "&amp;"社会保障和就业支出"</f>
        <v>        社会保障和就业支出</v>
      </c>
      <c r="C15" s="65">
        <v>5871613.68</v>
      </c>
      <c r="D15" s="65">
        <v>5871613.68</v>
      </c>
      <c r="E15" s="65">
        <v>5786265.68</v>
      </c>
      <c r="F15" s="65">
        <v>85348</v>
      </c>
      <c r="G15" s="65"/>
      <c r="H15" s="65"/>
      <c r="I15" s="65"/>
      <c r="J15" s="65"/>
      <c r="K15" s="65"/>
      <c r="L15" s="65"/>
      <c r="M15" s="65"/>
      <c r="N15" s="65"/>
      <c r="O15" s="65"/>
    </row>
    <row r="16" ht="20.25" customHeight="1" spans="1:15">
      <c r="A16" s="161" t="s">
        <v>87</v>
      </c>
      <c r="B16" s="161" t="str">
        <f>"        "&amp;"行政事业单位养老支出"</f>
        <v>        行政事业单位养老支出</v>
      </c>
      <c r="C16" s="65">
        <v>4786265.68</v>
      </c>
      <c r="D16" s="65">
        <v>4786265.68</v>
      </c>
      <c r="E16" s="65">
        <v>4786265.68</v>
      </c>
      <c r="F16" s="65"/>
      <c r="G16" s="65"/>
      <c r="H16" s="65"/>
      <c r="I16" s="65"/>
      <c r="J16" s="65"/>
      <c r="K16" s="65"/>
      <c r="L16" s="65"/>
      <c r="M16" s="65"/>
      <c r="N16" s="65"/>
      <c r="O16" s="65"/>
    </row>
    <row r="17" ht="20.25" customHeight="1" spans="1:15">
      <c r="A17" s="162" t="s">
        <v>88</v>
      </c>
      <c r="B17" s="162" t="str">
        <f>"        "&amp;"行政单位离退休"</f>
        <v>        行政单位离退休</v>
      </c>
      <c r="C17" s="65">
        <v>1526400</v>
      </c>
      <c r="D17" s="65">
        <v>1526400</v>
      </c>
      <c r="E17" s="65">
        <v>1526400</v>
      </c>
      <c r="F17" s="65"/>
      <c r="G17" s="65"/>
      <c r="H17" s="65"/>
      <c r="I17" s="65"/>
      <c r="J17" s="65"/>
      <c r="K17" s="65"/>
      <c r="L17" s="65"/>
      <c r="M17" s="65"/>
      <c r="N17" s="65"/>
      <c r="O17" s="65"/>
    </row>
    <row r="18" ht="20.25" customHeight="1" spans="1:15">
      <c r="A18" s="162" t="s">
        <v>89</v>
      </c>
      <c r="B18" s="162" t="str">
        <f>"        "&amp;"事业单位离退休"</f>
        <v>        事业单位离退休</v>
      </c>
      <c r="C18" s="65">
        <v>216000</v>
      </c>
      <c r="D18" s="65">
        <v>216000</v>
      </c>
      <c r="E18" s="65">
        <v>216000</v>
      </c>
      <c r="F18" s="65"/>
      <c r="G18" s="65"/>
      <c r="H18" s="65"/>
      <c r="I18" s="65"/>
      <c r="J18" s="65"/>
      <c r="K18" s="65"/>
      <c r="L18" s="65"/>
      <c r="M18" s="65"/>
      <c r="N18" s="65"/>
      <c r="O18" s="65"/>
    </row>
    <row r="19" ht="20.25" customHeight="1" spans="1:15">
      <c r="A19" s="162" t="s">
        <v>90</v>
      </c>
      <c r="B19" s="162" t="str">
        <f>"        "&amp;"机关事业单位基本养老保险缴费支出"</f>
        <v>        机关事业单位基本养老保险缴费支出</v>
      </c>
      <c r="C19" s="65">
        <v>2620039.68</v>
      </c>
      <c r="D19" s="65">
        <v>2620039.68</v>
      </c>
      <c r="E19" s="65">
        <v>2620039.68</v>
      </c>
      <c r="F19" s="65"/>
      <c r="G19" s="65"/>
      <c r="H19" s="65"/>
      <c r="I19" s="65"/>
      <c r="J19" s="65"/>
      <c r="K19" s="65"/>
      <c r="L19" s="65"/>
      <c r="M19" s="65"/>
      <c r="N19" s="65"/>
      <c r="O19" s="65"/>
    </row>
    <row r="20" ht="20.25" customHeight="1" spans="1:15">
      <c r="A20" s="162" t="s">
        <v>91</v>
      </c>
      <c r="B20" s="162" t="str">
        <f>"        "&amp;"机关事业单位职业年金缴费支出"</f>
        <v>        机关事业单位职业年金缴费支出</v>
      </c>
      <c r="C20" s="65">
        <v>423826</v>
      </c>
      <c r="D20" s="65">
        <v>423826</v>
      </c>
      <c r="E20" s="65">
        <v>423826</v>
      </c>
      <c r="F20" s="65"/>
      <c r="G20" s="65"/>
      <c r="H20" s="65"/>
      <c r="I20" s="65"/>
      <c r="J20" s="65"/>
      <c r="K20" s="65"/>
      <c r="L20" s="65"/>
      <c r="M20" s="65"/>
      <c r="N20" s="65"/>
      <c r="O20" s="65"/>
    </row>
    <row r="21" ht="20.25" customHeight="1" spans="1:15">
      <c r="A21" s="161" t="s">
        <v>92</v>
      </c>
      <c r="B21" s="161" t="str">
        <f>"        "&amp;"抚恤"</f>
        <v>        抚恤</v>
      </c>
      <c r="C21" s="65">
        <v>1085348</v>
      </c>
      <c r="D21" s="65">
        <v>1085348</v>
      </c>
      <c r="E21" s="65">
        <v>1000000</v>
      </c>
      <c r="F21" s="65">
        <v>85348</v>
      </c>
      <c r="G21" s="65"/>
      <c r="H21" s="65"/>
      <c r="I21" s="65"/>
      <c r="J21" s="65"/>
      <c r="K21" s="65"/>
      <c r="L21" s="65"/>
      <c r="M21" s="65"/>
      <c r="N21" s="65"/>
      <c r="O21" s="65"/>
    </row>
    <row r="22" ht="20.25" customHeight="1" spans="1:15">
      <c r="A22" s="162" t="s">
        <v>93</v>
      </c>
      <c r="B22" s="162" t="str">
        <f>"        "&amp;"死亡抚恤"</f>
        <v>        死亡抚恤</v>
      </c>
      <c r="C22" s="65">
        <v>1085348</v>
      </c>
      <c r="D22" s="65">
        <v>1085348</v>
      </c>
      <c r="E22" s="65">
        <v>1000000</v>
      </c>
      <c r="F22" s="65">
        <v>85348</v>
      </c>
      <c r="G22" s="65"/>
      <c r="H22" s="65"/>
      <c r="I22" s="65"/>
      <c r="J22" s="65"/>
      <c r="K22" s="65"/>
      <c r="L22" s="65"/>
      <c r="M22" s="65"/>
      <c r="N22" s="65"/>
      <c r="O22" s="65"/>
    </row>
    <row r="23" ht="20.25" customHeight="1" spans="1:15">
      <c r="A23" s="151" t="s">
        <v>94</v>
      </c>
      <c r="B23" s="151" t="str">
        <f>"        "&amp;"卫生健康支出"</f>
        <v>        卫生健康支出</v>
      </c>
      <c r="C23" s="65">
        <v>2421365.7</v>
      </c>
      <c r="D23" s="65">
        <v>2421365.7</v>
      </c>
      <c r="E23" s="65">
        <v>2421365.7</v>
      </c>
      <c r="F23" s="65"/>
      <c r="G23" s="65"/>
      <c r="H23" s="65"/>
      <c r="I23" s="65"/>
      <c r="J23" s="65"/>
      <c r="K23" s="65"/>
      <c r="L23" s="65"/>
      <c r="M23" s="65"/>
      <c r="N23" s="65"/>
      <c r="O23" s="65"/>
    </row>
    <row r="24" ht="20.25" customHeight="1" spans="1:15">
      <c r="A24" s="161" t="s">
        <v>95</v>
      </c>
      <c r="B24" s="161" t="str">
        <f>"        "&amp;"行政事业单位医疗"</f>
        <v>        行政事业单位医疗</v>
      </c>
      <c r="C24" s="65">
        <v>2421365.7</v>
      </c>
      <c r="D24" s="65">
        <v>2421365.7</v>
      </c>
      <c r="E24" s="65">
        <v>2421365.7</v>
      </c>
      <c r="F24" s="65"/>
      <c r="G24" s="65"/>
      <c r="H24" s="65"/>
      <c r="I24" s="65"/>
      <c r="J24" s="65"/>
      <c r="K24" s="65"/>
      <c r="L24" s="65"/>
      <c r="M24" s="65"/>
      <c r="N24" s="65"/>
      <c r="O24" s="65"/>
    </row>
    <row r="25" ht="20.25" customHeight="1" spans="1:15">
      <c r="A25" s="162" t="s">
        <v>96</v>
      </c>
      <c r="B25" s="162" t="str">
        <f>"        "&amp;"行政单位医疗"</f>
        <v>        行政单位医疗</v>
      </c>
      <c r="C25" s="65">
        <v>1399145.58</v>
      </c>
      <c r="D25" s="65">
        <v>1399145.58</v>
      </c>
      <c r="E25" s="65">
        <v>1399145.58</v>
      </c>
      <c r="F25" s="65"/>
      <c r="G25" s="65"/>
      <c r="H25" s="65"/>
      <c r="I25" s="65"/>
      <c r="J25" s="65"/>
      <c r="K25" s="65"/>
      <c r="L25" s="65"/>
      <c r="M25" s="65"/>
      <c r="N25" s="65"/>
      <c r="O25" s="65"/>
    </row>
    <row r="26" ht="20.25" customHeight="1" spans="1:15">
      <c r="A26" s="162" t="s">
        <v>97</v>
      </c>
      <c r="B26" s="162" t="str">
        <f>"        "&amp;"事业单位医疗"</f>
        <v>        事业单位医疗</v>
      </c>
      <c r="C26" s="65"/>
      <c r="D26" s="65"/>
      <c r="E26" s="65"/>
      <c r="F26" s="65"/>
      <c r="G26" s="65"/>
      <c r="H26" s="65"/>
      <c r="I26" s="65"/>
      <c r="J26" s="65"/>
      <c r="K26" s="65"/>
      <c r="L26" s="65"/>
      <c r="M26" s="65"/>
      <c r="N26" s="65"/>
      <c r="O26" s="65"/>
    </row>
    <row r="27" ht="20.25" customHeight="1" spans="1:15">
      <c r="A27" s="162" t="s">
        <v>98</v>
      </c>
      <c r="B27" s="162" t="str">
        <f>"        "&amp;"公务员医疗补助"</f>
        <v>        公务员医疗补助</v>
      </c>
      <c r="C27" s="65">
        <v>897633.6</v>
      </c>
      <c r="D27" s="65">
        <v>897633.6</v>
      </c>
      <c r="E27" s="65">
        <v>897633.6</v>
      </c>
      <c r="F27" s="65"/>
      <c r="G27" s="65"/>
      <c r="H27" s="65"/>
      <c r="I27" s="65"/>
      <c r="J27" s="65"/>
      <c r="K27" s="65"/>
      <c r="L27" s="65"/>
      <c r="M27" s="65"/>
      <c r="N27" s="65"/>
      <c r="O27" s="65"/>
    </row>
    <row r="28" ht="20.25" customHeight="1" spans="1:15">
      <c r="A28" s="162" t="s">
        <v>99</v>
      </c>
      <c r="B28" s="162" t="str">
        <f>"        "&amp;"其他行政事业单位医疗支出"</f>
        <v>        其他行政事业单位医疗支出</v>
      </c>
      <c r="C28" s="65">
        <v>124586.52</v>
      </c>
      <c r="D28" s="65">
        <v>124586.52</v>
      </c>
      <c r="E28" s="65">
        <v>124586.52</v>
      </c>
      <c r="F28" s="65"/>
      <c r="G28" s="65"/>
      <c r="H28" s="65"/>
      <c r="I28" s="65"/>
      <c r="J28" s="65"/>
      <c r="K28" s="65"/>
      <c r="L28" s="65"/>
      <c r="M28" s="65"/>
      <c r="N28" s="65"/>
      <c r="O28" s="65"/>
    </row>
    <row r="29" ht="20.25" customHeight="1" spans="1:15">
      <c r="A29" s="151" t="s">
        <v>100</v>
      </c>
      <c r="B29" s="151" t="str">
        <f>"        "&amp;"资源勘探工业信息等支出"</f>
        <v>        资源勘探工业信息等支出</v>
      </c>
      <c r="C29" s="65">
        <v>1045570.22</v>
      </c>
      <c r="D29" s="65">
        <v>1045570.22</v>
      </c>
      <c r="E29" s="65"/>
      <c r="F29" s="65">
        <v>1045570.22</v>
      </c>
      <c r="G29" s="65"/>
      <c r="H29" s="65"/>
      <c r="I29" s="65"/>
      <c r="J29" s="65"/>
      <c r="K29" s="65"/>
      <c r="L29" s="65"/>
      <c r="M29" s="65"/>
      <c r="N29" s="65"/>
      <c r="O29" s="65"/>
    </row>
    <row r="30" ht="20.25" customHeight="1" spans="1:15">
      <c r="A30" s="161" t="s">
        <v>101</v>
      </c>
      <c r="B30" s="161" t="str">
        <f>"        "&amp;"工业和信息产业"</f>
        <v>        工业和信息产业</v>
      </c>
      <c r="C30" s="65">
        <v>1045570.22</v>
      </c>
      <c r="D30" s="65">
        <v>1045570.22</v>
      </c>
      <c r="E30" s="65"/>
      <c r="F30" s="65">
        <v>1045570.22</v>
      </c>
      <c r="G30" s="65"/>
      <c r="H30" s="65"/>
      <c r="I30" s="65"/>
      <c r="J30" s="65"/>
      <c r="K30" s="65"/>
      <c r="L30" s="65"/>
      <c r="M30" s="65"/>
      <c r="N30" s="65"/>
      <c r="O30" s="65"/>
    </row>
    <row r="31" ht="20.25" customHeight="1" spans="1:15">
      <c r="A31" s="162" t="s">
        <v>102</v>
      </c>
      <c r="B31" s="162" t="str">
        <f>"        "&amp;"工程建设及运行维护"</f>
        <v>        工程建设及运行维护</v>
      </c>
      <c r="C31" s="65">
        <v>1045570.22</v>
      </c>
      <c r="D31" s="65">
        <v>1045570.22</v>
      </c>
      <c r="E31" s="65"/>
      <c r="F31" s="65">
        <v>1045570.22</v>
      </c>
      <c r="G31" s="65"/>
      <c r="H31" s="65"/>
      <c r="I31" s="65"/>
      <c r="J31" s="65"/>
      <c r="K31" s="65"/>
      <c r="L31" s="65"/>
      <c r="M31" s="65"/>
      <c r="N31" s="65"/>
      <c r="O31" s="65"/>
    </row>
    <row r="32" ht="20.25" customHeight="1" spans="1:15">
      <c r="A32" s="151" t="s">
        <v>103</v>
      </c>
      <c r="B32" s="151" t="str">
        <f>"        "&amp;"住房保障支出"</f>
        <v>        住房保障支出</v>
      </c>
      <c r="C32" s="65">
        <v>2448864</v>
      </c>
      <c r="D32" s="65">
        <v>2448864</v>
      </c>
      <c r="E32" s="65">
        <v>2448864</v>
      </c>
      <c r="F32" s="65"/>
      <c r="G32" s="65"/>
      <c r="H32" s="65"/>
      <c r="I32" s="65"/>
      <c r="J32" s="65"/>
      <c r="K32" s="65"/>
      <c r="L32" s="65"/>
      <c r="M32" s="65"/>
      <c r="N32" s="65"/>
      <c r="O32" s="65"/>
    </row>
    <row r="33" ht="20.25" customHeight="1" spans="1:15">
      <c r="A33" s="161" t="s">
        <v>104</v>
      </c>
      <c r="B33" s="161" t="str">
        <f>"        "&amp;"住房改革支出"</f>
        <v>        住房改革支出</v>
      </c>
      <c r="C33" s="65">
        <v>2448864</v>
      </c>
      <c r="D33" s="65">
        <v>2448864</v>
      </c>
      <c r="E33" s="65">
        <v>2448864</v>
      </c>
      <c r="F33" s="65"/>
      <c r="G33" s="65"/>
      <c r="H33" s="65"/>
      <c r="I33" s="65"/>
      <c r="J33" s="65"/>
      <c r="K33" s="65"/>
      <c r="L33" s="65"/>
      <c r="M33" s="65"/>
      <c r="N33" s="65"/>
      <c r="O33" s="65"/>
    </row>
    <row r="34" ht="20.25" customHeight="1" spans="1:15">
      <c r="A34" s="162" t="s">
        <v>105</v>
      </c>
      <c r="B34" s="162" t="str">
        <f>"        "&amp;"住房公积金"</f>
        <v>        住房公积金</v>
      </c>
      <c r="C34" s="65">
        <v>2422068</v>
      </c>
      <c r="D34" s="65">
        <v>2422068</v>
      </c>
      <c r="E34" s="65">
        <v>2422068</v>
      </c>
      <c r="F34" s="65"/>
      <c r="G34" s="65"/>
      <c r="H34" s="65"/>
      <c r="I34" s="65"/>
      <c r="J34" s="65"/>
      <c r="K34" s="65"/>
      <c r="L34" s="65"/>
      <c r="M34" s="65"/>
      <c r="N34" s="65"/>
      <c r="O34" s="65"/>
    </row>
    <row r="35" ht="20.25" customHeight="1" spans="1:15">
      <c r="A35" s="162" t="s">
        <v>106</v>
      </c>
      <c r="B35" s="162" t="str">
        <f>"        "&amp;"购房补贴"</f>
        <v>        购房补贴</v>
      </c>
      <c r="C35" s="65">
        <v>26796</v>
      </c>
      <c r="D35" s="65">
        <v>26796</v>
      </c>
      <c r="E35" s="65">
        <v>26796</v>
      </c>
      <c r="F35" s="65"/>
      <c r="G35" s="65"/>
      <c r="H35" s="65"/>
      <c r="I35" s="65"/>
      <c r="J35" s="65"/>
      <c r="K35" s="65"/>
      <c r="L35" s="65"/>
      <c r="M35" s="65"/>
      <c r="N35" s="65"/>
      <c r="O35" s="65"/>
    </row>
    <row r="36" ht="20.25" customHeight="1" spans="1:15">
      <c r="A36" s="153" t="s">
        <v>31</v>
      </c>
      <c r="B36" s="151"/>
      <c r="C36" s="156">
        <v>67223705.48</v>
      </c>
      <c r="D36" s="156">
        <v>67218705.48</v>
      </c>
      <c r="E36" s="156">
        <v>38891444.73</v>
      </c>
      <c r="F36" s="156">
        <v>28327260.75</v>
      </c>
      <c r="G36" s="156"/>
      <c r="H36" s="156"/>
      <c r="I36" s="156"/>
      <c r="J36" s="156">
        <v>5000</v>
      </c>
      <c r="K36" s="156"/>
      <c r="L36" s="156"/>
      <c r="M36" s="156"/>
      <c r="N36" s="156"/>
      <c r="O36" s="156">
        <v>5000</v>
      </c>
    </row>
  </sheetData>
  <mergeCells count="12">
    <mergeCell ref="A2:O2"/>
    <mergeCell ref="A3:O3"/>
    <mergeCell ref="A4:N4"/>
    <mergeCell ref="D5:F5"/>
    <mergeCell ref="J5:O5"/>
    <mergeCell ref="A36:B36"/>
    <mergeCell ref="A5:A6"/>
    <mergeCell ref="B5:B6"/>
    <mergeCell ref="C5:C6"/>
    <mergeCell ref="G5:G6"/>
    <mergeCell ref="H5:H6"/>
    <mergeCell ref="I5:I6"/>
  </mergeCells>
  <pageMargins left="0.75" right="0.75" top="1" bottom="1" header="0.5" footer="0.5"/>
  <pageSetup paperSize="1" scale="46"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workbookViewId="0">
      <pane ySplit="1" topLeftCell="A2" activePane="bottomLeft" state="frozen"/>
      <selection/>
      <selection pane="bottomLeft" activeCell="A4" sqref="A4:C4"/>
    </sheetView>
  </sheetViews>
  <sheetFormatPr defaultColWidth="8.84955752212389" defaultRowHeight="15" customHeight="1" outlineLevelCol="3"/>
  <cols>
    <col min="1" max="2" width="28.5752212389381" customWidth="1"/>
    <col min="3" max="3" width="35.6991150442478" customWidth="1"/>
    <col min="4" max="4" width="28.5752212389381" customWidth="1"/>
  </cols>
  <sheetData>
    <row r="1" customHeight="1" spans="1:4">
      <c r="A1" s="56"/>
      <c r="B1" s="56"/>
      <c r="C1" s="56"/>
      <c r="D1" s="56"/>
    </row>
    <row r="2" ht="18.75" customHeight="1" spans="1:4">
      <c r="A2" s="149" t="s">
        <v>107</v>
      </c>
      <c r="B2" s="163"/>
      <c r="C2" s="163"/>
      <c r="D2" s="163"/>
    </row>
    <row r="3" ht="28.5" customHeight="1" spans="1:4">
      <c r="A3" s="164" t="s">
        <v>108</v>
      </c>
      <c r="B3" s="164"/>
      <c r="C3" s="164"/>
      <c r="D3" s="164"/>
    </row>
    <row r="4" ht="18.75" customHeight="1" spans="1:4">
      <c r="A4" s="151" t="s">
        <v>2</v>
      </c>
      <c r="B4" s="151"/>
      <c r="C4" s="151"/>
      <c r="D4" s="149" t="s">
        <v>3</v>
      </c>
    </row>
    <row r="5" ht="18.75" customHeight="1" spans="1:4">
      <c r="A5" s="60" t="s">
        <v>4</v>
      </c>
      <c r="B5" s="60"/>
      <c r="C5" s="60" t="s">
        <v>5</v>
      </c>
      <c r="D5" s="60"/>
    </row>
    <row r="6" ht="18.75" customHeight="1" spans="1:4">
      <c r="A6" s="60" t="s">
        <v>6</v>
      </c>
      <c r="B6" s="60" t="s">
        <v>7</v>
      </c>
      <c r="C6" s="60" t="s">
        <v>109</v>
      </c>
      <c r="D6" s="60" t="s">
        <v>7</v>
      </c>
    </row>
    <row r="7" ht="18.75" customHeight="1" spans="1:4">
      <c r="A7" s="165" t="s">
        <v>110</v>
      </c>
      <c r="B7" s="166"/>
      <c r="C7" s="167" t="s">
        <v>111</v>
      </c>
      <c r="D7" s="166"/>
    </row>
    <row r="8" ht="18.75" customHeight="1" spans="1:4">
      <c r="A8" s="151" t="s">
        <v>112</v>
      </c>
      <c r="B8" s="168">
        <v>62359445.85</v>
      </c>
      <c r="C8" s="169" t="str">
        <f>"（一）"&amp;"公共安全支出"</f>
        <v>（一）公共安全支出</v>
      </c>
      <c r="D8" s="168">
        <v>55431291.88</v>
      </c>
    </row>
    <row r="9" ht="18.75" customHeight="1" spans="1:4">
      <c r="A9" s="151" t="s">
        <v>113</v>
      </c>
      <c r="B9" s="168"/>
      <c r="C9" s="169" t="str">
        <f>"（二）"&amp;"社会保障和就业支出"</f>
        <v>（二）社会保障和就业支出</v>
      </c>
      <c r="D9" s="168">
        <v>5871613.68</v>
      </c>
    </row>
    <row r="10" ht="18.75" customHeight="1" spans="1:4">
      <c r="A10" s="151" t="s">
        <v>114</v>
      </c>
      <c r="B10" s="168"/>
      <c r="C10" s="169" t="str">
        <f>"（三）"&amp;"卫生健康支出"</f>
        <v>（三）卫生健康支出</v>
      </c>
      <c r="D10" s="168">
        <v>2421365.7</v>
      </c>
    </row>
    <row r="11" ht="18.75" customHeight="1" spans="1:4">
      <c r="A11" s="151" t="s">
        <v>115</v>
      </c>
      <c r="B11" s="168"/>
      <c r="C11" s="169" t="str">
        <f>"（二）"&amp;"资源勘探工业信息等支出"</f>
        <v>（二）资源勘探工业信息等支出</v>
      </c>
      <c r="D11" s="168">
        <v>1045570.22</v>
      </c>
    </row>
    <row r="12" ht="18.75" customHeight="1" spans="1:4">
      <c r="A12" s="62" t="s">
        <v>112</v>
      </c>
      <c r="B12" s="168">
        <v>4859259.63</v>
      </c>
      <c r="C12" s="169" t="str">
        <f>"（四）"&amp;"住房保障支出"</f>
        <v>（四）住房保障支出</v>
      </c>
      <c r="D12" s="168">
        <v>2448864</v>
      </c>
    </row>
    <row r="13" ht="18.75" customHeight="1" spans="1:4">
      <c r="A13" s="62" t="s">
        <v>113</v>
      </c>
      <c r="B13" s="168"/>
      <c r="C13" s="151"/>
      <c r="D13" s="151"/>
    </row>
    <row r="14" ht="18.75" customHeight="1" spans="1:4">
      <c r="A14" s="62" t="s">
        <v>114</v>
      </c>
      <c r="B14" s="168"/>
      <c r="C14" s="151"/>
      <c r="D14" s="151"/>
    </row>
    <row r="15" ht="18.75" customHeight="1" spans="1:4">
      <c r="A15" s="151"/>
      <c r="B15" s="151"/>
      <c r="C15" s="151" t="s">
        <v>116</v>
      </c>
      <c r="D15" s="151"/>
    </row>
    <row r="16" ht="18.75" customHeight="1" spans="1:4">
      <c r="A16" s="170" t="s">
        <v>25</v>
      </c>
      <c r="B16" s="168">
        <v>67218705.48</v>
      </c>
      <c r="C16" s="170" t="s">
        <v>26</v>
      </c>
      <c r="D16" s="168">
        <v>67218705.48</v>
      </c>
    </row>
  </sheetData>
  <mergeCells count="5">
    <mergeCell ref="A2:D2"/>
    <mergeCell ref="A3:D3"/>
    <mergeCell ref="A4:C4"/>
    <mergeCell ref="A5:B5"/>
    <mergeCell ref="C5:D5"/>
  </mergeCells>
  <pageMargins left="0.75" right="0.75" top="1" bottom="1" header="0.5" footer="0.5"/>
  <pageSetup paperSize="1"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5"/>
  <sheetViews>
    <sheetView showZeros="0" topLeftCell="B1" workbookViewId="0">
      <pane ySplit="1" topLeftCell="A14" activePane="bottomLeft" state="frozen"/>
      <selection/>
      <selection pane="bottomLeft" activeCell="A4" sqref="A4:F4"/>
    </sheetView>
  </sheetViews>
  <sheetFormatPr defaultColWidth="8.84955752212389" defaultRowHeight="15" customHeight="1" outlineLevelCol="6"/>
  <cols>
    <col min="1" max="1" width="17.8407079646018" customWidth="1"/>
    <col min="2" max="2" width="53.1327433628319" customWidth="1"/>
    <col min="3" max="3" width="23.1061946902655" customWidth="1"/>
    <col min="4" max="4" width="22.5044247787611" customWidth="1"/>
    <col min="5" max="5" width="22.5752212389381" customWidth="1"/>
    <col min="6" max="6" width="23.3628318584071" customWidth="1"/>
    <col min="7" max="7" width="22.3716814159292" customWidth="1"/>
  </cols>
  <sheetData>
    <row r="1" customHeight="1" spans="1:7">
      <c r="A1" s="148"/>
      <c r="B1" s="148"/>
      <c r="C1" s="148"/>
      <c r="D1" s="148"/>
      <c r="E1" s="148"/>
      <c r="F1" s="148"/>
      <c r="G1" s="148"/>
    </row>
    <row r="2" customHeight="1" spans="1:7">
      <c r="A2" s="159" t="s">
        <v>117</v>
      </c>
      <c r="B2" s="159"/>
      <c r="C2" s="159"/>
      <c r="D2" s="159"/>
      <c r="E2" s="159"/>
      <c r="F2" s="159"/>
      <c r="G2" s="159"/>
    </row>
    <row r="3" ht="28.5" customHeight="1" spans="1:7">
      <c r="A3" s="150" t="s">
        <v>118</v>
      </c>
      <c r="B3" s="150"/>
      <c r="C3" s="150"/>
      <c r="D3" s="150"/>
      <c r="E3" s="150"/>
      <c r="F3" s="150"/>
      <c r="G3" s="150"/>
    </row>
    <row r="4" ht="20.25" customHeight="1" spans="1:7">
      <c r="A4" s="151" t="s">
        <v>2</v>
      </c>
      <c r="B4" s="151"/>
      <c r="C4" s="151"/>
      <c r="D4" s="151"/>
      <c r="E4" s="151"/>
      <c r="F4" s="151"/>
      <c r="G4" s="160" t="s">
        <v>3</v>
      </c>
    </row>
    <row r="5" ht="27" customHeight="1" spans="1:7">
      <c r="A5" s="152" t="s">
        <v>119</v>
      </c>
      <c r="B5" s="152"/>
      <c r="C5" s="152" t="s">
        <v>31</v>
      </c>
      <c r="D5" s="152" t="s">
        <v>34</v>
      </c>
      <c r="E5" s="152"/>
      <c r="F5" s="152"/>
      <c r="G5" s="152" t="s">
        <v>73</v>
      </c>
    </row>
    <row r="6" ht="27" customHeight="1" spans="1:7">
      <c r="A6" s="152" t="s">
        <v>68</v>
      </c>
      <c r="B6" s="152" t="s">
        <v>69</v>
      </c>
      <c r="C6" s="152"/>
      <c r="D6" s="152" t="s">
        <v>33</v>
      </c>
      <c r="E6" s="152" t="s">
        <v>120</v>
      </c>
      <c r="F6" s="152" t="s">
        <v>121</v>
      </c>
      <c r="G6" s="152"/>
    </row>
    <row r="7" ht="20.25" customHeight="1" spans="1:7">
      <c r="A7" s="158" t="s">
        <v>45</v>
      </c>
      <c r="B7" s="158" t="s">
        <v>46</v>
      </c>
      <c r="C7" s="158" t="s">
        <v>47</v>
      </c>
      <c r="D7" s="158" t="s">
        <v>48</v>
      </c>
      <c r="E7" s="158" t="s">
        <v>49</v>
      </c>
      <c r="F7" s="158" t="s">
        <v>50</v>
      </c>
      <c r="G7" s="158">
        <v>7</v>
      </c>
    </row>
    <row r="8" ht="20.25" customHeight="1" spans="1:7">
      <c r="A8" s="151" t="s">
        <v>79</v>
      </c>
      <c r="B8" s="151" t="str">
        <f>"        "&amp;"公共安全支出"</f>
        <v>        公共安全支出</v>
      </c>
      <c r="C8" s="65">
        <v>55431291.88</v>
      </c>
      <c r="D8" s="156">
        <v>28234949.35</v>
      </c>
      <c r="E8" s="65">
        <v>19291372.53</v>
      </c>
      <c r="F8" s="65">
        <v>8943576.82</v>
      </c>
      <c r="G8" s="65">
        <v>27196342.53</v>
      </c>
    </row>
    <row r="9" ht="20.25" customHeight="1" spans="1:7">
      <c r="A9" s="161" t="s">
        <v>80</v>
      </c>
      <c r="B9" s="161" t="str">
        <f>"        "&amp;"公安"</f>
        <v>        公安</v>
      </c>
      <c r="C9" s="65">
        <v>55431291.88</v>
      </c>
      <c r="D9" s="156">
        <v>28234949.35</v>
      </c>
      <c r="E9" s="65">
        <v>19291372.53</v>
      </c>
      <c r="F9" s="65">
        <v>8943576.82</v>
      </c>
      <c r="G9" s="65">
        <v>27196342.53</v>
      </c>
    </row>
    <row r="10" ht="20.25" customHeight="1" spans="1:7">
      <c r="A10" s="162" t="s">
        <v>81</v>
      </c>
      <c r="B10" s="162" t="str">
        <f>"        "&amp;"行政运行"</f>
        <v>        行政运行</v>
      </c>
      <c r="C10" s="65">
        <v>28234949.35</v>
      </c>
      <c r="D10" s="156">
        <v>28234949.35</v>
      </c>
      <c r="E10" s="65">
        <v>19291372.53</v>
      </c>
      <c r="F10" s="65">
        <v>8943576.82</v>
      </c>
      <c r="G10" s="65"/>
    </row>
    <row r="11" ht="20.25" customHeight="1" spans="1:7">
      <c r="A11" s="162" t="s">
        <v>82</v>
      </c>
      <c r="B11" s="162" t="str">
        <f>"        "&amp;"一般行政管理事务"</f>
        <v>        一般行政管理事务</v>
      </c>
      <c r="C11" s="65">
        <v>21209900</v>
      </c>
      <c r="D11" s="156"/>
      <c r="E11" s="65"/>
      <c r="F11" s="65"/>
      <c r="G11" s="65">
        <v>21209900</v>
      </c>
    </row>
    <row r="12" ht="20.25" customHeight="1" spans="1:7">
      <c r="A12" s="162" t="s">
        <v>83</v>
      </c>
      <c r="B12" s="162" t="str">
        <f>"        "&amp;"信息化建设"</f>
        <v>        信息化建设</v>
      </c>
      <c r="C12" s="65">
        <v>2434706.12</v>
      </c>
      <c r="D12" s="156"/>
      <c r="E12" s="65"/>
      <c r="F12" s="65"/>
      <c r="G12" s="65">
        <v>2434706.12</v>
      </c>
    </row>
    <row r="13" ht="20.25" customHeight="1" spans="1:7">
      <c r="A13" s="162" t="s">
        <v>84</v>
      </c>
      <c r="B13" s="162" t="str">
        <f>"        "&amp;"执法办案"</f>
        <v>        执法办案</v>
      </c>
      <c r="C13" s="65">
        <v>3517706.41</v>
      </c>
      <c r="D13" s="156"/>
      <c r="E13" s="65"/>
      <c r="F13" s="65"/>
      <c r="G13" s="65">
        <v>3517706.41</v>
      </c>
    </row>
    <row r="14" ht="20.25" customHeight="1" spans="1:7">
      <c r="A14" s="162" t="s">
        <v>85</v>
      </c>
      <c r="B14" s="162" t="str">
        <f>"        "&amp;"其他公安支出"</f>
        <v>        其他公安支出</v>
      </c>
      <c r="C14" s="65">
        <v>34030</v>
      </c>
      <c r="D14" s="156"/>
      <c r="E14" s="65"/>
      <c r="F14" s="65"/>
      <c r="G14" s="65">
        <v>34030</v>
      </c>
    </row>
    <row r="15" ht="20.25" customHeight="1" spans="1:7">
      <c r="A15" s="151" t="s">
        <v>86</v>
      </c>
      <c r="B15" s="151" t="str">
        <f>"        "&amp;"社会保障和就业支出"</f>
        <v>        社会保障和就业支出</v>
      </c>
      <c r="C15" s="65">
        <v>5871613.68</v>
      </c>
      <c r="D15" s="156">
        <v>5786265.68</v>
      </c>
      <c r="E15" s="65">
        <v>5752665.68</v>
      </c>
      <c r="F15" s="65">
        <v>33600</v>
      </c>
      <c r="G15" s="65">
        <v>85348</v>
      </c>
    </row>
    <row r="16" ht="20.25" customHeight="1" spans="1:7">
      <c r="A16" s="161" t="s">
        <v>87</v>
      </c>
      <c r="B16" s="161" t="str">
        <f>"        "&amp;"行政事业单位养老支出"</f>
        <v>        行政事业单位养老支出</v>
      </c>
      <c r="C16" s="65">
        <v>4786265.68</v>
      </c>
      <c r="D16" s="156">
        <v>4786265.68</v>
      </c>
      <c r="E16" s="65">
        <v>4752665.68</v>
      </c>
      <c r="F16" s="65">
        <v>33600</v>
      </c>
      <c r="G16" s="65"/>
    </row>
    <row r="17" ht="20.25" customHeight="1" spans="1:7">
      <c r="A17" s="162" t="s">
        <v>88</v>
      </c>
      <c r="B17" s="162" t="str">
        <f>"        "&amp;"行政单位离退休"</f>
        <v>        行政单位离退休</v>
      </c>
      <c r="C17" s="65">
        <v>1526400</v>
      </c>
      <c r="D17" s="156">
        <v>1526400</v>
      </c>
      <c r="E17" s="65">
        <v>1497600</v>
      </c>
      <c r="F17" s="65">
        <v>28800</v>
      </c>
      <c r="G17" s="65"/>
    </row>
    <row r="18" ht="20.25" customHeight="1" spans="1:7">
      <c r="A18" s="162" t="s">
        <v>89</v>
      </c>
      <c r="B18" s="162" t="str">
        <f>"        "&amp;"事业单位离退休"</f>
        <v>        事业单位离退休</v>
      </c>
      <c r="C18" s="65">
        <v>216000</v>
      </c>
      <c r="D18" s="156">
        <v>216000</v>
      </c>
      <c r="E18" s="65">
        <v>211200</v>
      </c>
      <c r="F18" s="65">
        <v>4800</v>
      </c>
      <c r="G18" s="65"/>
    </row>
    <row r="19" ht="20.25" customHeight="1" spans="1:7">
      <c r="A19" s="162" t="s">
        <v>90</v>
      </c>
      <c r="B19" s="162" t="str">
        <f>"        "&amp;"机关事业单位基本养老保险缴费支出"</f>
        <v>        机关事业单位基本养老保险缴费支出</v>
      </c>
      <c r="C19" s="65">
        <v>2620039.68</v>
      </c>
      <c r="D19" s="156">
        <v>2620039.68</v>
      </c>
      <c r="E19" s="65">
        <v>2620039.68</v>
      </c>
      <c r="F19" s="65"/>
      <c r="G19" s="65"/>
    </row>
    <row r="20" ht="20.25" customHeight="1" spans="1:7">
      <c r="A20" s="162" t="s">
        <v>91</v>
      </c>
      <c r="B20" s="162" t="str">
        <f>"        "&amp;"机关事业单位职业年金缴费支出"</f>
        <v>        机关事业单位职业年金缴费支出</v>
      </c>
      <c r="C20" s="65">
        <v>423826</v>
      </c>
      <c r="D20" s="156">
        <v>423826</v>
      </c>
      <c r="E20" s="65">
        <v>423826</v>
      </c>
      <c r="F20" s="65"/>
      <c r="G20" s="65"/>
    </row>
    <row r="21" ht="20.25" customHeight="1" spans="1:7">
      <c r="A21" s="161" t="s">
        <v>92</v>
      </c>
      <c r="B21" s="161" t="str">
        <f>"        "&amp;"抚恤"</f>
        <v>        抚恤</v>
      </c>
      <c r="C21" s="65">
        <v>1085348</v>
      </c>
      <c r="D21" s="156">
        <v>1000000</v>
      </c>
      <c r="E21" s="65">
        <v>1000000</v>
      </c>
      <c r="F21" s="65"/>
      <c r="G21" s="65">
        <v>85348</v>
      </c>
    </row>
    <row r="22" ht="20.25" customHeight="1" spans="1:7">
      <c r="A22" s="162" t="s">
        <v>93</v>
      </c>
      <c r="B22" s="162" t="str">
        <f>"        "&amp;"死亡抚恤"</f>
        <v>        死亡抚恤</v>
      </c>
      <c r="C22" s="65">
        <v>1085348</v>
      </c>
      <c r="D22" s="156">
        <v>1000000</v>
      </c>
      <c r="E22" s="65">
        <v>1000000</v>
      </c>
      <c r="F22" s="65"/>
      <c r="G22" s="65">
        <v>85348</v>
      </c>
    </row>
    <row r="23" ht="20.25" customHeight="1" spans="1:7">
      <c r="A23" s="151" t="s">
        <v>94</v>
      </c>
      <c r="B23" s="151" t="str">
        <f>"        "&amp;"卫生健康支出"</f>
        <v>        卫生健康支出</v>
      </c>
      <c r="C23" s="65">
        <v>2421365.7</v>
      </c>
      <c r="D23" s="156">
        <v>2421365.7</v>
      </c>
      <c r="E23" s="65">
        <v>2421365.7</v>
      </c>
      <c r="F23" s="65"/>
      <c r="G23" s="65"/>
    </row>
    <row r="24" ht="20.25" customHeight="1" spans="1:7">
      <c r="A24" s="161" t="s">
        <v>95</v>
      </c>
      <c r="B24" s="161" t="str">
        <f>"        "&amp;"行政事业单位医疗"</f>
        <v>        行政事业单位医疗</v>
      </c>
      <c r="C24" s="65">
        <v>2421365.7</v>
      </c>
      <c r="D24" s="156">
        <v>2421365.7</v>
      </c>
      <c r="E24" s="65">
        <v>2421365.7</v>
      </c>
      <c r="F24" s="65"/>
      <c r="G24" s="65"/>
    </row>
    <row r="25" ht="20.25" customHeight="1" spans="1:7">
      <c r="A25" s="162" t="s">
        <v>96</v>
      </c>
      <c r="B25" s="162" t="str">
        <f>"        "&amp;"行政单位医疗"</f>
        <v>        行政单位医疗</v>
      </c>
      <c r="C25" s="65">
        <v>1399145.58</v>
      </c>
      <c r="D25" s="156">
        <v>1399145.58</v>
      </c>
      <c r="E25" s="65">
        <v>1399145.58</v>
      </c>
      <c r="F25" s="65"/>
      <c r="G25" s="65"/>
    </row>
    <row r="26" ht="20.25" customHeight="1" spans="1:7">
      <c r="A26" s="162" t="s">
        <v>98</v>
      </c>
      <c r="B26" s="162" t="str">
        <f>"        "&amp;"公务员医疗补助"</f>
        <v>        公务员医疗补助</v>
      </c>
      <c r="C26" s="65">
        <v>897633.6</v>
      </c>
      <c r="D26" s="156">
        <v>897633.6</v>
      </c>
      <c r="E26" s="65">
        <v>897633.6</v>
      </c>
      <c r="F26" s="65"/>
      <c r="G26" s="65"/>
    </row>
    <row r="27" ht="20.25" customHeight="1" spans="1:7">
      <c r="A27" s="162" t="s">
        <v>99</v>
      </c>
      <c r="B27" s="162" t="str">
        <f>"        "&amp;"其他行政事业单位医疗支出"</f>
        <v>        其他行政事业单位医疗支出</v>
      </c>
      <c r="C27" s="65">
        <v>124586.52</v>
      </c>
      <c r="D27" s="156">
        <v>124586.52</v>
      </c>
      <c r="E27" s="65">
        <v>124586.52</v>
      </c>
      <c r="F27" s="65"/>
      <c r="G27" s="65"/>
    </row>
    <row r="28" ht="20.25" customHeight="1" spans="1:7">
      <c r="A28" s="151" t="s">
        <v>100</v>
      </c>
      <c r="B28" s="151" t="str">
        <f>"        "&amp;"资源勘探工业信息等支出"</f>
        <v>        资源勘探工业信息等支出</v>
      </c>
      <c r="C28" s="65">
        <v>1045570.22</v>
      </c>
      <c r="D28" s="156"/>
      <c r="E28" s="65"/>
      <c r="F28" s="65"/>
      <c r="G28" s="65">
        <v>1045570.22</v>
      </c>
    </row>
    <row r="29" ht="20.25" customHeight="1" spans="1:7">
      <c r="A29" s="161" t="s">
        <v>101</v>
      </c>
      <c r="B29" s="161" t="str">
        <f>"        "&amp;"工业和信息产业"</f>
        <v>        工业和信息产业</v>
      </c>
      <c r="C29" s="65">
        <v>1045570.22</v>
      </c>
      <c r="D29" s="156"/>
      <c r="E29" s="65"/>
      <c r="F29" s="65"/>
      <c r="G29" s="65">
        <v>1045570.22</v>
      </c>
    </row>
    <row r="30" ht="20.25" customHeight="1" spans="1:7">
      <c r="A30" s="162" t="s">
        <v>102</v>
      </c>
      <c r="B30" s="162" t="str">
        <f>"        "&amp;"工程建设及运行维护"</f>
        <v>        工程建设及运行维护</v>
      </c>
      <c r="C30" s="65">
        <v>1045570.22</v>
      </c>
      <c r="D30" s="156"/>
      <c r="E30" s="65"/>
      <c r="F30" s="65"/>
      <c r="G30" s="65">
        <v>1045570.22</v>
      </c>
    </row>
    <row r="31" ht="20.25" customHeight="1" spans="1:7">
      <c r="A31" s="151" t="s">
        <v>103</v>
      </c>
      <c r="B31" s="151" t="str">
        <f>"        "&amp;"住房保障支出"</f>
        <v>        住房保障支出</v>
      </c>
      <c r="C31" s="65">
        <v>2448864</v>
      </c>
      <c r="D31" s="156">
        <v>2448864</v>
      </c>
      <c r="E31" s="65">
        <v>2448864</v>
      </c>
      <c r="F31" s="65"/>
      <c r="G31" s="65"/>
    </row>
    <row r="32" ht="20.25" customHeight="1" spans="1:7">
      <c r="A32" s="161" t="s">
        <v>104</v>
      </c>
      <c r="B32" s="161" t="str">
        <f>"        "&amp;"住房改革支出"</f>
        <v>        住房改革支出</v>
      </c>
      <c r="C32" s="65">
        <v>2448864</v>
      </c>
      <c r="D32" s="156">
        <v>2448864</v>
      </c>
      <c r="E32" s="65">
        <v>2448864</v>
      </c>
      <c r="F32" s="65"/>
      <c r="G32" s="65"/>
    </row>
    <row r="33" ht="20.25" customHeight="1" spans="1:7">
      <c r="A33" s="162" t="s">
        <v>105</v>
      </c>
      <c r="B33" s="162" t="str">
        <f>"        "&amp;"住房公积金"</f>
        <v>        住房公积金</v>
      </c>
      <c r="C33" s="65">
        <v>2422068</v>
      </c>
      <c r="D33" s="156">
        <v>2422068</v>
      </c>
      <c r="E33" s="65">
        <v>2422068</v>
      </c>
      <c r="F33" s="65"/>
      <c r="G33" s="65"/>
    </row>
    <row r="34" ht="20.25" customHeight="1" spans="1:7">
      <c r="A34" s="162" t="s">
        <v>106</v>
      </c>
      <c r="B34" s="162" t="str">
        <f>"        "&amp;"购房补贴"</f>
        <v>        购房补贴</v>
      </c>
      <c r="C34" s="65">
        <v>26796</v>
      </c>
      <c r="D34" s="156">
        <v>26796</v>
      </c>
      <c r="E34" s="65">
        <v>26796</v>
      </c>
      <c r="F34" s="65"/>
      <c r="G34" s="65"/>
    </row>
    <row r="35" ht="20.25" customHeight="1" spans="1:7">
      <c r="A35" s="153" t="s">
        <v>31</v>
      </c>
      <c r="B35" s="151"/>
      <c r="C35" s="156">
        <v>67218705.48</v>
      </c>
      <c r="D35" s="156">
        <v>38891444.73</v>
      </c>
      <c r="E35" s="156">
        <v>29914267.91</v>
      </c>
      <c r="F35" s="156">
        <v>8977176.82</v>
      </c>
      <c r="G35" s="156">
        <v>28327260.75</v>
      </c>
    </row>
  </sheetData>
  <mergeCells count="8">
    <mergeCell ref="A2:G2"/>
    <mergeCell ref="A3:G3"/>
    <mergeCell ref="A4:F4"/>
    <mergeCell ref="A5:B5"/>
    <mergeCell ref="D5:F5"/>
    <mergeCell ref="A35:B35"/>
    <mergeCell ref="C5:C6"/>
    <mergeCell ref="G5:G6"/>
  </mergeCells>
  <pageMargins left="0.75" right="0.75" top="1" bottom="1" header="0.5" footer="0.5"/>
  <pageSetup paperSize="1" scale="64"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4" sqref="A4:E4"/>
    </sheetView>
  </sheetViews>
  <sheetFormatPr defaultColWidth="8.84955752212389" defaultRowHeight="15" customHeight="1" outlineLevelRow="7" outlineLevelCol="5"/>
  <cols>
    <col min="1" max="6" width="25.1327433628319" customWidth="1"/>
  </cols>
  <sheetData>
    <row r="1" customHeight="1" spans="1:6">
      <c r="A1" s="148"/>
      <c r="B1" s="148"/>
      <c r="C1" s="148"/>
      <c r="D1" s="148"/>
      <c r="E1" s="148"/>
      <c r="F1" s="148"/>
    </row>
    <row r="2" customHeight="1" spans="1:6">
      <c r="A2" s="149" t="s">
        <v>122</v>
      </c>
      <c r="B2" s="149"/>
      <c r="C2" s="149"/>
      <c r="D2" s="149"/>
      <c r="E2" s="149"/>
      <c r="F2" s="149"/>
    </row>
    <row r="3" ht="28.5" customHeight="1" spans="1:6">
      <c r="A3" s="150" t="s">
        <v>123</v>
      </c>
      <c r="B3" s="150"/>
      <c r="C3" s="150"/>
      <c r="D3" s="150"/>
      <c r="E3" s="150"/>
      <c r="F3" s="150"/>
    </row>
    <row r="4" ht="20.25" customHeight="1" spans="1:6">
      <c r="A4" s="151" t="s">
        <v>2</v>
      </c>
      <c r="B4" s="151"/>
      <c r="C4" s="151"/>
      <c r="D4" s="151"/>
      <c r="E4" s="151"/>
      <c r="F4" s="149" t="s">
        <v>3</v>
      </c>
    </row>
    <row r="5" ht="20.25" customHeight="1" spans="1:6">
      <c r="A5" s="152" t="s">
        <v>124</v>
      </c>
      <c r="B5" s="152" t="s">
        <v>125</v>
      </c>
      <c r="C5" s="152" t="s">
        <v>126</v>
      </c>
      <c r="D5" s="152"/>
      <c r="E5" s="152"/>
      <c r="F5" s="152"/>
    </row>
    <row r="6" ht="35.25" customHeight="1" spans="1:6">
      <c r="A6" s="152"/>
      <c r="B6" s="152"/>
      <c r="C6" s="152" t="s">
        <v>33</v>
      </c>
      <c r="D6" s="152" t="s">
        <v>127</v>
      </c>
      <c r="E6" s="152" t="s">
        <v>128</v>
      </c>
      <c r="F6" s="152" t="s">
        <v>129</v>
      </c>
    </row>
    <row r="7" ht="20.25" customHeight="1" spans="1:6">
      <c r="A7" s="158" t="s">
        <v>45</v>
      </c>
      <c r="B7" s="158">
        <v>2</v>
      </c>
      <c r="C7" s="158">
        <v>3</v>
      </c>
      <c r="D7" s="158">
        <v>4</v>
      </c>
      <c r="E7" s="158">
        <v>5</v>
      </c>
      <c r="F7" s="158">
        <v>6</v>
      </c>
    </row>
    <row r="8" ht="20.25" customHeight="1" spans="1:6">
      <c r="A8" s="65">
        <v>414400</v>
      </c>
      <c r="B8" s="65"/>
      <c r="C8" s="65">
        <v>410400</v>
      </c>
      <c r="D8" s="65"/>
      <c r="E8" s="156">
        <v>410400</v>
      </c>
      <c r="F8" s="65">
        <v>4000</v>
      </c>
    </row>
  </sheetData>
  <mergeCells count="6">
    <mergeCell ref="A2:F2"/>
    <mergeCell ref="A3:F3"/>
    <mergeCell ref="A4:E4"/>
    <mergeCell ref="C5:E5"/>
    <mergeCell ref="A5:A6"/>
    <mergeCell ref="B5:B6"/>
  </mergeCells>
  <pageMargins left="0.75" right="0.75" top="1" bottom="1" header="0.5" footer="0.5"/>
  <pageSetup paperSize="1" scale="81"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54"/>
  <sheetViews>
    <sheetView showZeros="0" workbookViewId="0">
      <pane ySplit="1" topLeftCell="A11" activePane="bottomLeft" state="frozen"/>
      <selection/>
      <selection pane="bottomLeft" activeCell="C17" sqref="C17"/>
    </sheetView>
  </sheetViews>
  <sheetFormatPr defaultColWidth="8.84955752212389" defaultRowHeight="15" customHeight="1"/>
  <cols>
    <col min="1" max="1" width="48.9823008849558" customWidth="1"/>
    <col min="2" max="2" width="20.8407079646018" customWidth="1"/>
    <col min="3" max="3" width="32.6637168141593" customWidth="1"/>
    <col min="4" max="4" width="11.1327433628319" customWidth="1"/>
    <col min="5" max="5" width="27.4159292035398" customWidth="1"/>
    <col min="6" max="6" width="11.1327433628319" customWidth="1"/>
    <col min="7" max="7" width="22.6991150442478" customWidth="1"/>
    <col min="8" max="8" width="16.283185840708" customWidth="1"/>
    <col min="9" max="9" width="16.4159292035398" customWidth="1"/>
    <col min="10" max="13" width="16.283185840708" customWidth="1"/>
    <col min="14" max="16" width="16.4159292035398" customWidth="1"/>
    <col min="17" max="22" width="16.283185840708" customWidth="1"/>
    <col min="23" max="23" width="16.4159292035398" customWidth="1"/>
  </cols>
  <sheetData>
    <row r="1" customHeight="1" spans="1:23">
      <c r="A1" s="148"/>
      <c r="B1" s="148"/>
      <c r="C1" s="148"/>
      <c r="D1" s="148"/>
      <c r="E1" s="148"/>
      <c r="F1" s="148"/>
      <c r="G1" s="148"/>
      <c r="H1" s="148"/>
      <c r="I1" s="148"/>
      <c r="J1" s="148"/>
      <c r="K1" s="148"/>
      <c r="L1" s="148"/>
      <c r="M1" s="148"/>
      <c r="N1" s="148"/>
      <c r="O1" s="148"/>
      <c r="P1" s="148"/>
      <c r="Q1" s="148"/>
      <c r="R1" s="148"/>
      <c r="S1" s="148"/>
      <c r="T1" s="148"/>
      <c r="U1" s="148"/>
      <c r="V1" s="148"/>
      <c r="W1" s="148"/>
    </row>
    <row r="2" customHeight="1" spans="1:23">
      <c r="A2" s="149" t="s">
        <v>130</v>
      </c>
      <c r="B2" s="149"/>
      <c r="C2" s="149"/>
      <c r="D2" s="149"/>
      <c r="E2" s="149"/>
      <c r="F2" s="149"/>
      <c r="G2" s="149"/>
      <c r="H2" s="149"/>
      <c r="I2" s="149"/>
      <c r="J2" s="149"/>
      <c r="K2" s="149"/>
      <c r="L2" s="149"/>
      <c r="M2" s="149"/>
      <c r="N2" s="149"/>
      <c r="O2" s="149"/>
      <c r="P2" s="149"/>
      <c r="Q2" s="149"/>
      <c r="R2" s="149"/>
      <c r="S2" s="149"/>
      <c r="T2" s="149"/>
      <c r="U2" s="149"/>
      <c r="V2" s="149"/>
      <c r="W2" s="149"/>
    </row>
    <row r="3" ht="28.5" customHeight="1" spans="1:23">
      <c r="A3" s="150" t="s">
        <v>131</v>
      </c>
      <c r="B3" s="150"/>
      <c r="C3" s="150" t="s">
        <v>132</v>
      </c>
      <c r="D3" s="150"/>
      <c r="E3" s="150"/>
      <c r="F3" s="150"/>
      <c r="G3" s="150"/>
      <c r="H3" s="150"/>
      <c r="I3" s="150"/>
      <c r="J3" s="150"/>
      <c r="K3" s="150"/>
      <c r="L3" s="150"/>
      <c r="M3" s="150"/>
      <c r="N3" s="150"/>
      <c r="O3" s="150"/>
      <c r="P3" s="150"/>
      <c r="Q3" s="150"/>
      <c r="R3" s="150"/>
      <c r="S3" s="150"/>
      <c r="T3" s="150"/>
      <c r="U3" s="150"/>
      <c r="V3" s="150"/>
      <c r="W3" s="150"/>
    </row>
    <row r="4" ht="19.5" customHeight="1" spans="1:23">
      <c r="A4" s="151" t="s">
        <v>2</v>
      </c>
      <c r="B4" s="151"/>
      <c r="C4" s="151"/>
      <c r="D4" s="151"/>
      <c r="E4" s="151"/>
      <c r="F4" s="151"/>
      <c r="G4" s="151"/>
      <c r="H4" s="151"/>
      <c r="I4" s="151"/>
      <c r="J4" s="151"/>
      <c r="K4" s="151"/>
      <c r="L4" s="151"/>
      <c r="M4" s="151"/>
      <c r="N4" s="151"/>
      <c r="O4" s="151"/>
      <c r="P4" s="151"/>
      <c r="Q4" s="151"/>
      <c r="R4" s="149"/>
      <c r="S4" s="149"/>
      <c r="T4" s="149"/>
      <c r="U4" s="149"/>
      <c r="V4" s="149"/>
      <c r="W4" s="149" t="s">
        <v>3</v>
      </c>
    </row>
    <row r="5" ht="19.5" customHeight="1" spans="1:23">
      <c r="A5" s="152" t="s">
        <v>133</v>
      </c>
      <c r="B5" s="152" t="s">
        <v>134</v>
      </c>
      <c r="C5" s="152" t="s">
        <v>135</v>
      </c>
      <c r="D5" s="152" t="s">
        <v>136</v>
      </c>
      <c r="E5" s="152" t="s">
        <v>137</v>
      </c>
      <c r="F5" s="152" t="s">
        <v>138</v>
      </c>
      <c r="G5" s="152" t="s">
        <v>139</v>
      </c>
      <c r="H5" s="152" t="s">
        <v>140</v>
      </c>
      <c r="I5" s="152"/>
      <c r="J5" s="152"/>
      <c r="K5" s="152"/>
      <c r="L5" s="152"/>
      <c r="M5" s="152"/>
      <c r="N5" s="152"/>
      <c r="O5" s="152"/>
      <c r="P5" s="152"/>
      <c r="Q5" s="152"/>
      <c r="R5" s="152"/>
      <c r="S5" s="152"/>
      <c r="T5" s="152"/>
      <c r="U5" s="152"/>
      <c r="V5" s="152"/>
      <c r="W5" s="152"/>
    </row>
    <row r="6" ht="19.5" customHeight="1" spans="1:23">
      <c r="A6" s="152"/>
      <c r="B6" s="152"/>
      <c r="C6" s="152"/>
      <c r="D6" s="152"/>
      <c r="E6" s="152"/>
      <c r="F6" s="152"/>
      <c r="G6" s="152"/>
      <c r="H6" s="152" t="s">
        <v>31</v>
      </c>
      <c r="I6" s="152" t="s">
        <v>34</v>
      </c>
      <c r="J6" s="152"/>
      <c r="K6" s="152"/>
      <c r="L6" s="152"/>
      <c r="M6" s="152"/>
      <c r="N6" s="152" t="s">
        <v>141</v>
      </c>
      <c r="O6" s="152"/>
      <c r="P6" s="152"/>
      <c r="Q6" s="152" t="s">
        <v>37</v>
      </c>
      <c r="R6" s="152" t="s">
        <v>71</v>
      </c>
      <c r="S6" s="152"/>
      <c r="T6" s="152"/>
      <c r="U6" s="152"/>
      <c r="V6" s="152"/>
      <c r="W6" s="152"/>
    </row>
    <row r="7" ht="41.25" customHeight="1" spans="1:23">
      <c r="A7" s="152"/>
      <c r="B7" s="152"/>
      <c r="C7" s="152"/>
      <c r="D7" s="152"/>
      <c r="E7" s="152"/>
      <c r="F7" s="152"/>
      <c r="G7" s="152"/>
      <c r="H7" s="152"/>
      <c r="I7" s="152" t="s">
        <v>142</v>
      </c>
      <c r="J7" s="152" t="s">
        <v>143</v>
      </c>
      <c r="K7" s="152" t="s">
        <v>144</v>
      </c>
      <c r="L7" s="152" t="s">
        <v>145</v>
      </c>
      <c r="M7" s="152" t="s">
        <v>146</v>
      </c>
      <c r="N7" s="152" t="s">
        <v>34</v>
      </c>
      <c r="O7" s="152" t="s">
        <v>35</v>
      </c>
      <c r="P7" s="152" t="s">
        <v>36</v>
      </c>
      <c r="Q7" s="152"/>
      <c r="R7" s="152" t="s">
        <v>33</v>
      </c>
      <c r="S7" s="152" t="s">
        <v>40</v>
      </c>
      <c r="T7" s="152" t="s">
        <v>147</v>
      </c>
      <c r="U7" s="152" t="s">
        <v>42</v>
      </c>
      <c r="V7" s="152" t="s">
        <v>43</v>
      </c>
      <c r="W7" s="152" t="s">
        <v>44</v>
      </c>
    </row>
    <row r="8" ht="20.25" customHeight="1" spans="1:23">
      <c r="A8" s="153" t="s">
        <v>45</v>
      </c>
      <c r="B8" s="154" t="s">
        <v>46</v>
      </c>
      <c r="C8" s="153" t="s">
        <v>47</v>
      </c>
      <c r="D8" s="153" t="s">
        <v>48</v>
      </c>
      <c r="E8" s="153" t="s">
        <v>49</v>
      </c>
      <c r="F8" s="153" t="s">
        <v>50</v>
      </c>
      <c r="G8" s="153" t="s">
        <v>51</v>
      </c>
      <c r="H8" s="153" t="s">
        <v>52</v>
      </c>
      <c r="I8" s="153" t="s">
        <v>53</v>
      </c>
      <c r="J8" s="153" t="s">
        <v>54</v>
      </c>
      <c r="K8" s="153" t="s">
        <v>55</v>
      </c>
      <c r="L8" s="153" t="s">
        <v>56</v>
      </c>
      <c r="M8" s="153" t="s">
        <v>57</v>
      </c>
      <c r="N8" s="153" t="s">
        <v>58</v>
      </c>
      <c r="O8" s="153" t="s">
        <v>59</v>
      </c>
      <c r="P8" s="153" t="s">
        <v>60</v>
      </c>
      <c r="Q8" s="153" t="s">
        <v>61</v>
      </c>
      <c r="R8" s="153" t="s">
        <v>62</v>
      </c>
      <c r="S8" s="153" t="s">
        <v>63</v>
      </c>
      <c r="T8" s="153" t="s">
        <v>148</v>
      </c>
      <c r="U8" s="153" t="s">
        <v>149</v>
      </c>
      <c r="V8" s="153" t="s">
        <v>150</v>
      </c>
      <c r="W8" s="153" t="s">
        <v>151</v>
      </c>
    </row>
    <row r="9" ht="20.25" customHeight="1" spans="1:23">
      <c r="A9" s="155" t="s">
        <v>65</v>
      </c>
      <c r="C9" s="151"/>
      <c r="D9" s="151"/>
      <c r="E9" s="151"/>
      <c r="G9" s="151"/>
      <c r="H9" s="156">
        <v>38891444.73</v>
      </c>
      <c r="I9" s="65">
        <v>38891444.73</v>
      </c>
      <c r="J9" s="65">
        <v>12563228.48</v>
      </c>
      <c r="K9" s="65"/>
      <c r="L9" s="65">
        <v>26328216.25</v>
      </c>
      <c r="M9" s="65"/>
      <c r="N9" s="65"/>
      <c r="O9" s="65"/>
      <c r="P9" s="65"/>
      <c r="Q9" s="65"/>
      <c r="R9" s="65"/>
      <c r="S9" s="65"/>
      <c r="T9" s="65"/>
      <c r="U9" s="65"/>
      <c r="V9" s="65"/>
      <c r="W9" s="65"/>
    </row>
    <row r="10" ht="20.25" customHeight="1" spans="1:23">
      <c r="A10" s="155" t="str">
        <f>"       "&amp;"玉溪市公安局交通警察支队（本级）"</f>
        <v>       玉溪市公安局交通警察支队（本级）</v>
      </c>
      <c r="B10" s="157" t="s">
        <v>152</v>
      </c>
      <c r="C10" s="151" t="s">
        <v>153</v>
      </c>
      <c r="D10" s="151" t="s">
        <v>81</v>
      </c>
      <c r="E10" s="151" t="s">
        <v>154</v>
      </c>
      <c r="F10" s="151" t="s">
        <v>155</v>
      </c>
      <c r="G10" s="151" t="s">
        <v>156</v>
      </c>
      <c r="H10" s="156">
        <v>14138.53</v>
      </c>
      <c r="I10" s="65">
        <v>14138.53</v>
      </c>
      <c r="J10" s="65">
        <v>3534.63</v>
      </c>
      <c r="K10" s="65"/>
      <c r="L10" s="65">
        <v>10603.9</v>
      </c>
      <c r="M10" s="65"/>
      <c r="N10" s="65"/>
      <c r="O10" s="65"/>
      <c r="P10" s="65"/>
      <c r="Q10" s="65"/>
      <c r="R10" s="65"/>
      <c r="S10" s="65"/>
      <c r="T10" s="65"/>
      <c r="U10" s="65"/>
      <c r="V10" s="65"/>
      <c r="W10" s="65"/>
    </row>
    <row r="11" ht="20.25" customHeight="1" spans="1:23">
      <c r="A11" s="151" t="s">
        <v>157</v>
      </c>
      <c r="B11" s="157" t="s">
        <v>152</v>
      </c>
      <c r="C11" s="151" t="s">
        <v>153</v>
      </c>
      <c r="D11" s="151" t="s">
        <v>90</v>
      </c>
      <c r="E11" s="151" t="s">
        <v>158</v>
      </c>
      <c r="F11" s="151" t="s">
        <v>159</v>
      </c>
      <c r="G11" s="151" t="s">
        <v>160</v>
      </c>
      <c r="H11" s="156">
        <v>2620039.68</v>
      </c>
      <c r="I11" s="65">
        <v>2620039.68</v>
      </c>
      <c r="J11" s="65">
        <v>655009.92</v>
      </c>
      <c r="K11" s="151"/>
      <c r="L11" s="65">
        <v>1965029.76</v>
      </c>
      <c r="M11" s="151"/>
      <c r="N11" s="65"/>
      <c r="O11" s="65"/>
      <c r="P11" s="151"/>
      <c r="Q11" s="65"/>
      <c r="R11" s="65"/>
      <c r="S11" s="65"/>
      <c r="T11" s="65"/>
      <c r="U11" s="65"/>
      <c r="V11" s="65"/>
      <c r="W11" s="65"/>
    </row>
    <row r="12" ht="20.25" customHeight="1" spans="1:23">
      <c r="A12" s="151" t="s">
        <v>157</v>
      </c>
      <c r="B12" s="157" t="s">
        <v>152</v>
      </c>
      <c r="C12" s="151" t="s">
        <v>153</v>
      </c>
      <c r="D12" s="151" t="s">
        <v>96</v>
      </c>
      <c r="E12" s="151" t="s">
        <v>161</v>
      </c>
      <c r="F12" s="151" t="s">
        <v>162</v>
      </c>
      <c r="G12" s="151" t="s">
        <v>163</v>
      </c>
      <c r="H12" s="156">
        <v>1359145.58</v>
      </c>
      <c r="I12" s="65">
        <v>1359145.58</v>
      </c>
      <c r="J12" s="65">
        <v>339786.4</v>
      </c>
      <c r="K12" s="151"/>
      <c r="L12" s="65">
        <v>1019359.18</v>
      </c>
      <c r="M12" s="151"/>
      <c r="N12" s="65"/>
      <c r="O12" s="65"/>
      <c r="P12" s="151"/>
      <c r="Q12" s="65"/>
      <c r="R12" s="65"/>
      <c r="S12" s="65"/>
      <c r="T12" s="65"/>
      <c r="U12" s="65"/>
      <c r="V12" s="65"/>
      <c r="W12" s="65"/>
    </row>
    <row r="13" ht="20.25" customHeight="1" spans="1:23">
      <c r="A13" s="151" t="s">
        <v>157</v>
      </c>
      <c r="B13" s="151" t="s">
        <v>152</v>
      </c>
      <c r="C13" s="151" t="s">
        <v>153</v>
      </c>
      <c r="D13" s="151" t="s">
        <v>96</v>
      </c>
      <c r="E13" s="151" t="s">
        <v>161</v>
      </c>
      <c r="F13" s="151" t="s">
        <v>164</v>
      </c>
      <c r="G13" s="151" t="s">
        <v>165</v>
      </c>
      <c r="H13" s="156">
        <v>40000</v>
      </c>
      <c r="I13" s="65">
        <v>40000</v>
      </c>
      <c r="J13" s="65">
        <v>10000</v>
      </c>
      <c r="K13" s="151"/>
      <c r="L13" s="65">
        <v>30000</v>
      </c>
      <c r="M13" s="151"/>
      <c r="N13" s="65"/>
      <c r="O13" s="65"/>
      <c r="P13" s="151"/>
      <c r="Q13" s="65"/>
      <c r="R13" s="65"/>
      <c r="S13" s="65"/>
      <c r="T13" s="65"/>
      <c r="U13" s="65"/>
      <c r="V13" s="65"/>
      <c r="W13" s="65"/>
    </row>
    <row r="14" ht="20.25" customHeight="1" spans="1:23">
      <c r="A14" s="151" t="s">
        <v>157</v>
      </c>
      <c r="B14" s="151" t="s">
        <v>152</v>
      </c>
      <c r="C14" s="151" t="s">
        <v>153</v>
      </c>
      <c r="D14" s="151" t="s">
        <v>98</v>
      </c>
      <c r="E14" s="151" t="s">
        <v>166</v>
      </c>
      <c r="F14" s="151" t="s">
        <v>167</v>
      </c>
      <c r="G14" s="151" t="s">
        <v>168</v>
      </c>
      <c r="H14" s="156">
        <v>897633.6</v>
      </c>
      <c r="I14" s="65">
        <v>897633.6</v>
      </c>
      <c r="J14" s="65">
        <v>224408.4</v>
      </c>
      <c r="K14" s="151"/>
      <c r="L14" s="65">
        <v>673225.2</v>
      </c>
      <c r="M14" s="151"/>
      <c r="N14" s="65"/>
      <c r="O14" s="65"/>
      <c r="P14" s="151"/>
      <c r="Q14" s="65"/>
      <c r="R14" s="65"/>
      <c r="S14" s="65"/>
      <c r="T14" s="65"/>
      <c r="U14" s="65"/>
      <c r="V14" s="65"/>
      <c r="W14" s="65"/>
    </row>
    <row r="15" ht="20.25" customHeight="1" spans="1:23">
      <c r="A15" s="151" t="s">
        <v>157</v>
      </c>
      <c r="B15" s="151" t="s">
        <v>152</v>
      </c>
      <c r="C15" s="151" t="s">
        <v>153</v>
      </c>
      <c r="D15" s="151" t="s">
        <v>99</v>
      </c>
      <c r="E15" s="151" t="s">
        <v>169</v>
      </c>
      <c r="F15" s="151" t="s">
        <v>155</v>
      </c>
      <c r="G15" s="151" t="s">
        <v>156</v>
      </c>
      <c r="H15" s="156">
        <v>124586.52</v>
      </c>
      <c r="I15" s="65">
        <v>124586.52</v>
      </c>
      <c r="J15" s="65">
        <v>74232.63</v>
      </c>
      <c r="K15" s="151"/>
      <c r="L15" s="65">
        <v>50353.89</v>
      </c>
      <c r="M15" s="151"/>
      <c r="N15" s="65"/>
      <c r="O15" s="65"/>
      <c r="P15" s="151"/>
      <c r="Q15" s="65"/>
      <c r="R15" s="65"/>
      <c r="S15" s="65"/>
      <c r="T15" s="65"/>
      <c r="U15" s="65"/>
      <c r="V15" s="65"/>
      <c r="W15" s="65"/>
    </row>
    <row r="16" ht="20.25" customHeight="1" spans="1:23">
      <c r="A16" s="151" t="s">
        <v>157</v>
      </c>
      <c r="B16" s="151" t="s">
        <v>170</v>
      </c>
      <c r="C16" s="151" t="s">
        <v>171</v>
      </c>
      <c r="D16" s="151" t="s">
        <v>105</v>
      </c>
      <c r="E16" s="151" t="s">
        <v>171</v>
      </c>
      <c r="F16" s="151" t="s">
        <v>172</v>
      </c>
      <c r="G16" s="151" t="s">
        <v>171</v>
      </c>
      <c r="H16" s="156">
        <v>2422068</v>
      </c>
      <c r="I16" s="65">
        <v>2422068</v>
      </c>
      <c r="J16" s="65">
        <v>605517</v>
      </c>
      <c r="K16" s="151"/>
      <c r="L16" s="65">
        <v>1816551</v>
      </c>
      <c r="M16" s="151"/>
      <c r="N16" s="65"/>
      <c r="O16" s="65"/>
      <c r="P16" s="151"/>
      <c r="Q16" s="65"/>
      <c r="R16" s="65"/>
      <c r="S16" s="65"/>
      <c r="T16" s="65"/>
      <c r="U16" s="65"/>
      <c r="V16" s="65"/>
      <c r="W16" s="65"/>
    </row>
    <row r="17" ht="20.25" customHeight="1" spans="1:23">
      <c r="A17" s="151" t="s">
        <v>157</v>
      </c>
      <c r="B17" s="151" t="s">
        <v>173</v>
      </c>
      <c r="C17" s="151" t="s">
        <v>174</v>
      </c>
      <c r="D17" s="151" t="s">
        <v>88</v>
      </c>
      <c r="E17" s="151" t="s">
        <v>175</v>
      </c>
      <c r="F17" s="151" t="s">
        <v>176</v>
      </c>
      <c r="G17" s="151" t="s">
        <v>177</v>
      </c>
      <c r="H17" s="156">
        <v>1497600</v>
      </c>
      <c r="I17" s="65">
        <v>1497600</v>
      </c>
      <c r="J17" s="65">
        <v>1497600</v>
      </c>
      <c r="K17" s="151"/>
      <c r="L17" s="65"/>
      <c r="M17" s="151"/>
      <c r="N17" s="65"/>
      <c r="O17" s="65"/>
      <c r="P17" s="151"/>
      <c r="Q17" s="65"/>
      <c r="R17" s="65"/>
      <c r="S17" s="65"/>
      <c r="T17" s="65"/>
      <c r="U17" s="65"/>
      <c r="V17" s="65"/>
      <c r="W17" s="65"/>
    </row>
    <row r="18" ht="20.25" customHeight="1" spans="1:23">
      <c r="A18" s="151" t="s">
        <v>157</v>
      </c>
      <c r="B18" s="151" t="s">
        <v>173</v>
      </c>
      <c r="C18" s="151" t="s">
        <v>174</v>
      </c>
      <c r="D18" s="151" t="s">
        <v>89</v>
      </c>
      <c r="E18" s="151" t="s">
        <v>178</v>
      </c>
      <c r="F18" s="151" t="s">
        <v>176</v>
      </c>
      <c r="G18" s="151" t="s">
        <v>177</v>
      </c>
      <c r="H18" s="156">
        <v>211200</v>
      </c>
      <c r="I18" s="65">
        <v>211200</v>
      </c>
      <c r="J18" s="65">
        <v>211200</v>
      </c>
      <c r="K18" s="151"/>
      <c r="L18" s="65"/>
      <c r="M18" s="151"/>
      <c r="N18" s="65"/>
      <c r="O18" s="65"/>
      <c r="P18" s="151"/>
      <c r="Q18" s="65"/>
      <c r="R18" s="65"/>
      <c r="S18" s="65"/>
      <c r="T18" s="65"/>
      <c r="U18" s="65"/>
      <c r="V18" s="65"/>
      <c r="W18" s="65"/>
    </row>
    <row r="19" ht="20.25" customHeight="1" spans="1:23">
      <c r="A19" s="151" t="s">
        <v>157</v>
      </c>
      <c r="B19" s="151" t="s">
        <v>179</v>
      </c>
      <c r="C19" s="151" t="s">
        <v>180</v>
      </c>
      <c r="D19" s="151" t="s">
        <v>81</v>
      </c>
      <c r="E19" s="151" t="s">
        <v>154</v>
      </c>
      <c r="F19" s="151" t="s">
        <v>181</v>
      </c>
      <c r="G19" s="151" t="s">
        <v>182</v>
      </c>
      <c r="H19" s="156">
        <v>5252688</v>
      </c>
      <c r="I19" s="65">
        <v>5252688</v>
      </c>
      <c r="J19" s="65">
        <v>2298051</v>
      </c>
      <c r="K19" s="151"/>
      <c r="L19" s="65">
        <v>2954637</v>
      </c>
      <c r="M19" s="151"/>
      <c r="N19" s="65"/>
      <c r="O19" s="65"/>
      <c r="P19" s="151"/>
      <c r="Q19" s="65"/>
      <c r="R19" s="65"/>
      <c r="S19" s="65"/>
      <c r="T19" s="65"/>
      <c r="U19" s="65"/>
      <c r="V19" s="65"/>
      <c r="W19" s="65"/>
    </row>
    <row r="20" ht="20.25" customHeight="1" spans="1:23">
      <c r="A20" s="151" t="s">
        <v>157</v>
      </c>
      <c r="B20" s="151" t="s">
        <v>179</v>
      </c>
      <c r="C20" s="151" t="s">
        <v>180</v>
      </c>
      <c r="D20" s="151" t="s">
        <v>81</v>
      </c>
      <c r="E20" s="151" t="s">
        <v>154</v>
      </c>
      <c r="F20" s="151" t="s">
        <v>183</v>
      </c>
      <c r="G20" s="151" t="s">
        <v>184</v>
      </c>
      <c r="H20" s="156">
        <v>9048636</v>
      </c>
      <c r="I20" s="65">
        <v>9048636</v>
      </c>
      <c r="J20" s="65">
        <v>3958778.25</v>
      </c>
      <c r="K20" s="151"/>
      <c r="L20" s="65">
        <v>5089857.75</v>
      </c>
      <c r="M20" s="151"/>
      <c r="N20" s="65"/>
      <c r="O20" s="65"/>
      <c r="P20" s="151"/>
      <c r="Q20" s="65"/>
      <c r="R20" s="65"/>
      <c r="S20" s="65"/>
      <c r="T20" s="65"/>
      <c r="U20" s="65"/>
      <c r="V20" s="65"/>
      <c r="W20" s="65"/>
    </row>
    <row r="21" ht="20.25" customHeight="1" spans="1:23">
      <c r="A21" s="151" t="s">
        <v>157</v>
      </c>
      <c r="B21" s="151" t="s">
        <v>179</v>
      </c>
      <c r="C21" s="151" t="s">
        <v>180</v>
      </c>
      <c r="D21" s="151" t="s">
        <v>106</v>
      </c>
      <c r="E21" s="151" t="s">
        <v>185</v>
      </c>
      <c r="F21" s="151" t="s">
        <v>183</v>
      </c>
      <c r="G21" s="151" t="s">
        <v>184</v>
      </c>
      <c r="H21" s="156">
        <v>26796</v>
      </c>
      <c r="I21" s="65">
        <v>26796</v>
      </c>
      <c r="J21" s="65">
        <v>6699</v>
      </c>
      <c r="K21" s="151"/>
      <c r="L21" s="65">
        <v>20097</v>
      </c>
      <c r="M21" s="151"/>
      <c r="N21" s="65"/>
      <c r="O21" s="65"/>
      <c r="P21" s="151"/>
      <c r="Q21" s="65"/>
      <c r="R21" s="65"/>
      <c r="S21" s="65"/>
      <c r="T21" s="65"/>
      <c r="U21" s="65"/>
      <c r="V21" s="65"/>
      <c r="W21" s="65"/>
    </row>
    <row r="22" ht="20.25" customHeight="1" spans="1:23">
      <c r="A22" s="151" t="s">
        <v>157</v>
      </c>
      <c r="B22" s="151" t="s">
        <v>186</v>
      </c>
      <c r="C22" s="151" t="s">
        <v>187</v>
      </c>
      <c r="D22" s="151" t="s">
        <v>81</v>
      </c>
      <c r="E22" s="151" t="s">
        <v>154</v>
      </c>
      <c r="F22" s="151" t="s">
        <v>188</v>
      </c>
      <c r="G22" s="151" t="s">
        <v>189</v>
      </c>
      <c r="H22" s="156">
        <v>3762156</v>
      </c>
      <c r="I22" s="65">
        <v>3762156</v>
      </c>
      <c r="J22" s="65">
        <v>1073877</v>
      </c>
      <c r="K22" s="151"/>
      <c r="L22" s="65">
        <v>2688279</v>
      </c>
      <c r="M22" s="151"/>
      <c r="N22" s="65"/>
      <c r="O22" s="65"/>
      <c r="P22" s="151"/>
      <c r="Q22" s="65"/>
      <c r="R22" s="65"/>
      <c r="S22" s="65"/>
      <c r="T22" s="65"/>
      <c r="U22" s="65"/>
      <c r="V22" s="65"/>
      <c r="W22" s="65"/>
    </row>
    <row r="23" ht="20.25" customHeight="1" spans="1:23">
      <c r="A23" s="151" t="s">
        <v>157</v>
      </c>
      <c r="B23" s="151" t="s">
        <v>190</v>
      </c>
      <c r="C23" s="151" t="s">
        <v>191</v>
      </c>
      <c r="D23" s="151" t="s">
        <v>81</v>
      </c>
      <c r="E23" s="151" t="s">
        <v>154</v>
      </c>
      <c r="F23" s="151" t="s">
        <v>192</v>
      </c>
      <c r="G23" s="151" t="s">
        <v>193</v>
      </c>
      <c r="H23" s="156">
        <v>1039800</v>
      </c>
      <c r="I23" s="65">
        <v>1039800</v>
      </c>
      <c r="J23" s="65">
        <v>454912.5</v>
      </c>
      <c r="K23" s="151"/>
      <c r="L23" s="65">
        <v>584887.5</v>
      </c>
      <c r="M23" s="151"/>
      <c r="N23" s="65"/>
      <c r="O23" s="65"/>
      <c r="P23" s="151"/>
      <c r="Q23" s="65"/>
      <c r="R23" s="65"/>
      <c r="S23" s="65"/>
      <c r="T23" s="65"/>
      <c r="U23" s="65"/>
      <c r="V23" s="65"/>
      <c r="W23" s="65"/>
    </row>
    <row r="24" ht="20.25" customHeight="1" spans="1:23">
      <c r="A24" s="151" t="s">
        <v>157</v>
      </c>
      <c r="B24" s="151" t="s">
        <v>194</v>
      </c>
      <c r="C24" s="151" t="s">
        <v>195</v>
      </c>
      <c r="D24" s="151" t="s">
        <v>81</v>
      </c>
      <c r="E24" s="151" t="s">
        <v>154</v>
      </c>
      <c r="F24" s="151" t="s">
        <v>196</v>
      </c>
      <c r="G24" s="151" t="s">
        <v>195</v>
      </c>
      <c r="H24" s="156">
        <v>286562.4</v>
      </c>
      <c r="I24" s="65">
        <v>286562.4</v>
      </c>
      <c r="J24" s="65"/>
      <c r="K24" s="151"/>
      <c r="L24" s="65">
        <v>286562.4</v>
      </c>
      <c r="M24" s="151"/>
      <c r="N24" s="65"/>
      <c r="O24" s="65"/>
      <c r="P24" s="151"/>
      <c r="Q24" s="65"/>
      <c r="R24" s="65"/>
      <c r="S24" s="65"/>
      <c r="T24" s="65"/>
      <c r="U24" s="65"/>
      <c r="V24" s="65"/>
      <c r="W24" s="65"/>
    </row>
    <row r="25" ht="20.25" customHeight="1" spans="1:23">
      <c r="A25" s="151" t="s">
        <v>157</v>
      </c>
      <c r="B25" s="151" t="s">
        <v>197</v>
      </c>
      <c r="C25" s="151" t="s">
        <v>198</v>
      </c>
      <c r="D25" s="151" t="s">
        <v>81</v>
      </c>
      <c r="E25" s="151" t="s">
        <v>154</v>
      </c>
      <c r="F25" s="151" t="s">
        <v>199</v>
      </c>
      <c r="G25" s="151" t="s">
        <v>200</v>
      </c>
      <c r="H25" s="156">
        <v>410400</v>
      </c>
      <c r="I25" s="65">
        <v>410400</v>
      </c>
      <c r="J25" s="65"/>
      <c r="K25" s="151"/>
      <c r="L25" s="65">
        <v>410400</v>
      </c>
      <c r="M25" s="151"/>
      <c r="N25" s="65"/>
      <c r="O25" s="65"/>
      <c r="P25" s="151"/>
      <c r="Q25" s="65"/>
      <c r="R25" s="65"/>
      <c r="S25" s="65"/>
      <c r="T25" s="65"/>
      <c r="U25" s="65"/>
      <c r="V25" s="65"/>
      <c r="W25" s="65"/>
    </row>
    <row r="26" ht="20.25" customHeight="1" spans="1:23">
      <c r="A26" s="151" t="s">
        <v>157</v>
      </c>
      <c r="B26" s="151" t="s">
        <v>201</v>
      </c>
      <c r="C26" s="151" t="s">
        <v>202</v>
      </c>
      <c r="D26" s="151" t="s">
        <v>81</v>
      </c>
      <c r="E26" s="151" t="s">
        <v>154</v>
      </c>
      <c r="F26" s="151" t="s">
        <v>203</v>
      </c>
      <c r="G26" s="151" t="s">
        <v>204</v>
      </c>
      <c r="H26" s="156">
        <v>163813</v>
      </c>
      <c r="I26" s="65">
        <v>163813</v>
      </c>
      <c r="J26" s="65">
        <v>25925</v>
      </c>
      <c r="K26" s="151"/>
      <c r="L26" s="65">
        <v>137888</v>
      </c>
      <c r="M26" s="151"/>
      <c r="N26" s="65"/>
      <c r="O26" s="65"/>
      <c r="P26" s="151"/>
      <c r="Q26" s="65"/>
      <c r="R26" s="65"/>
      <c r="S26" s="65"/>
      <c r="T26" s="65"/>
      <c r="U26" s="65"/>
      <c r="V26" s="65"/>
      <c r="W26" s="65"/>
    </row>
    <row r="27" ht="20.25" customHeight="1" spans="1:23">
      <c r="A27" s="151" t="s">
        <v>157</v>
      </c>
      <c r="B27" s="151" t="s">
        <v>201</v>
      </c>
      <c r="C27" s="151" t="s">
        <v>202</v>
      </c>
      <c r="D27" s="151" t="s">
        <v>81</v>
      </c>
      <c r="E27" s="151" t="s">
        <v>154</v>
      </c>
      <c r="F27" s="151" t="s">
        <v>205</v>
      </c>
      <c r="G27" s="151" t="s">
        <v>206</v>
      </c>
      <c r="H27" s="156">
        <v>3500</v>
      </c>
      <c r="I27" s="65">
        <v>3500</v>
      </c>
      <c r="J27" s="65">
        <v>875</v>
      </c>
      <c r="K27" s="151"/>
      <c r="L27" s="65">
        <v>2625</v>
      </c>
      <c r="M27" s="151"/>
      <c r="N27" s="65"/>
      <c r="O27" s="65"/>
      <c r="P27" s="151"/>
      <c r="Q27" s="65"/>
      <c r="R27" s="65"/>
      <c r="S27" s="65"/>
      <c r="T27" s="65"/>
      <c r="U27" s="65"/>
      <c r="V27" s="65"/>
      <c r="W27" s="65"/>
    </row>
    <row r="28" ht="20.25" customHeight="1" spans="1:23">
      <c r="A28" s="151" t="s">
        <v>157</v>
      </c>
      <c r="B28" s="151" t="s">
        <v>201</v>
      </c>
      <c r="C28" s="151" t="s">
        <v>202</v>
      </c>
      <c r="D28" s="151" t="s">
        <v>81</v>
      </c>
      <c r="E28" s="151" t="s">
        <v>154</v>
      </c>
      <c r="F28" s="151" t="s">
        <v>207</v>
      </c>
      <c r="G28" s="151" t="s">
        <v>208</v>
      </c>
      <c r="H28" s="156">
        <v>1500</v>
      </c>
      <c r="I28" s="65">
        <v>1500</v>
      </c>
      <c r="J28" s="65">
        <v>375</v>
      </c>
      <c r="K28" s="151"/>
      <c r="L28" s="65">
        <v>1125</v>
      </c>
      <c r="M28" s="151"/>
      <c r="N28" s="65"/>
      <c r="O28" s="65"/>
      <c r="P28" s="151"/>
      <c r="Q28" s="65"/>
      <c r="R28" s="65"/>
      <c r="S28" s="65"/>
      <c r="T28" s="65"/>
      <c r="U28" s="65"/>
      <c r="V28" s="65"/>
      <c r="W28" s="65"/>
    </row>
    <row r="29" ht="20.25" customHeight="1" spans="1:23">
      <c r="A29" s="151" t="s">
        <v>157</v>
      </c>
      <c r="B29" s="151" t="s">
        <v>201</v>
      </c>
      <c r="C29" s="151" t="s">
        <v>202</v>
      </c>
      <c r="D29" s="151" t="s">
        <v>81</v>
      </c>
      <c r="E29" s="151" t="s">
        <v>154</v>
      </c>
      <c r="F29" s="151" t="s">
        <v>209</v>
      </c>
      <c r="G29" s="151" t="s">
        <v>210</v>
      </c>
      <c r="H29" s="156">
        <v>90000</v>
      </c>
      <c r="I29" s="65">
        <v>90000</v>
      </c>
      <c r="J29" s="65">
        <v>22500</v>
      </c>
      <c r="K29" s="151"/>
      <c r="L29" s="65">
        <v>67500</v>
      </c>
      <c r="M29" s="151"/>
      <c r="N29" s="65"/>
      <c r="O29" s="65"/>
      <c r="P29" s="151"/>
      <c r="Q29" s="65"/>
      <c r="R29" s="65"/>
      <c r="S29" s="65"/>
      <c r="T29" s="65"/>
      <c r="U29" s="65"/>
      <c r="V29" s="65"/>
      <c r="W29" s="65"/>
    </row>
    <row r="30" ht="20.25" customHeight="1" spans="1:23">
      <c r="A30" s="151" t="s">
        <v>157</v>
      </c>
      <c r="B30" s="151" t="s">
        <v>201</v>
      </c>
      <c r="C30" s="151" t="s">
        <v>202</v>
      </c>
      <c r="D30" s="151" t="s">
        <v>81</v>
      </c>
      <c r="E30" s="151" t="s">
        <v>154</v>
      </c>
      <c r="F30" s="151" t="s">
        <v>211</v>
      </c>
      <c r="G30" s="151" t="s">
        <v>212</v>
      </c>
      <c r="H30" s="156">
        <v>660000</v>
      </c>
      <c r="I30" s="65">
        <v>660000</v>
      </c>
      <c r="J30" s="65">
        <v>165000</v>
      </c>
      <c r="K30" s="151"/>
      <c r="L30" s="65">
        <v>495000</v>
      </c>
      <c r="M30" s="151"/>
      <c r="N30" s="65"/>
      <c r="O30" s="65"/>
      <c r="P30" s="151"/>
      <c r="Q30" s="65"/>
      <c r="R30" s="65"/>
      <c r="S30" s="65"/>
      <c r="T30" s="65"/>
      <c r="U30" s="65"/>
      <c r="V30" s="65"/>
      <c r="W30" s="65"/>
    </row>
    <row r="31" ht="20.25" customHeight="1" spans="1:23">
      <c r="A31" s="151" t="s">
        <v>157</v>
      </c>
      <c r="B31" s="151" t="s">
        <v>201</v>
      </c>
      <c r="C31" s="151" t="s">
        <v>202</v>
      </c>
      <c r="D31" s="151" t="s">
        <v>81</v>
      </c>
      <c r="E31" s="151" t="s">
        <v>154</v>
      </c>
      <c r="F31" s="151" t="s">
        <v>213</v>
      </c>
      <c r="G31" s="151" t="s">
        <v>214</v>
      </c>
      <c r="H31" s="156">
        <v>36000</v>
      </c>
      <c r="I31" s="65">
        <v>36000</v>
      </c>
      <c r="J31" s="65">
        <v>9000</v>
      </c>
      <c r="K31" s="151"/>
      <c r="L31" s="65">
        <v>27000</v>
      </c>
      <c r="M31" s="151"/>
      <c r="N31" s="65"/>
      <c r="O31" s="65"/>
      <c r="P31" s="151"/>
      <c r="Q31" s="65"/>
      <c r="R31" s="65"/>
      <c r="S31" s="65"/>
      <c r="T31" s="65"/>
      <c r="U31" s="65"/>
      <c r="V31" s="65"/>
      <c r="W31" s="65"/>
    </row>
    <row r="32" ht="20.25" customHeight="1" spans="1:23">
      <c r="A32" s="151" t="s">
        <v>157</v>
      </c>
      <c r="B32" s="151" t="s">
        <v>201</v>
      </c>
      <c r="C32" s="151" t="s">
        <v>202</v>
      </c>
      <c r="D32" s="151" t="s">
        <v>81</v>
      </c>
      <c r="E32" s="151" t="s">
        <v>154</v>
      </c>
      <c r="F32" s="151" t="s">
        <v>215</v>
      </c>
      <c r="G32" s="151" t="s">
        <v>216</v>
      </c>
      <c r="H32" s="156">
        <v>7000</v>
      </c>
      <c r="I32" s="65">
        <v>7000</v>
      </c>
      <c r="J32" s="65">
        <v>1750</v>
      </c>
      <c r="K32" s="151"/>
      <c r="L32" s="65">
        <v>5250</v>
      </c>
      <c r="M32" s="151"/>
      <c r="N32" s="65"/>
      <c r="O32" s="65"/>
      <c r="P32" s="151"/>
      <c r="Q32" s="65"/>
      <c r="R32" s="65"/>
      <c r="S32" s="65"/>
      <c r="T32" s="65"/>
      <c r="U32" s="65"/>
      <c r="V32" s="65"/>
      <c r="W32" s="65"/>
    </row>
    <row r="33" ht="20.25" customHeight="1" spans="1:23">
      <c r="A33" s="151" t="s">
        <v>157</v>
      </c>
      <c r="B33" s="151" t="s">
        <v>201</v>
      </c>
      <c r="C33" s="151" t="s">
        <v>202</v>
      </c>
      <c r="D33" s="151" t="s">
        <v>81</v>
      </c>
      <c r="E33" s="151" t="s">
        <v>154</v>
      </c>
      <c r="F33" s="151" t="s">
        <v>217</v>
      </c>
      <c r="G33" s="151" t="s">
        <v>218</v>
      </c>
      <c r="H33" s="156">
        <v>20000</v>
      </c>
      <c r="I33" s="65">
        <v>20000</v>
      </c>
      <c r="J33" s="65">
        <v>5000</v>
      </c>
      <c r="K33" s="151"/>
      <c r="L33" s="65">
        <v>15000</v>
      </c>
      <c r="M33" s="151"/>
      <c r="N33" s="65"/>
      <c r="O33" s="65"/>
      <c r="P33" s="151"/>
      <c r="Q33" s="65"/>
      <c r="R33" s="65"/>
      <c r="S33" s="65"/>
      <c r="T33" s="65"/>
      <c r="U33" s="65"/>
      <c r="V33" s="65"/>
      <c r="W33" s="65"/>
    </row>
    <row r="34" ht="20.25" customHeight="1" spans="1:23">
      <c r="A34" s="151" t="s">
        <v>157</v>
      </c>
      <c r="B34" s="151" t="s">
        <v>201</v>
      </c>
      <c r="C34" s="151" t="s">
        <v>202</v>
      </c>
      <c r="D34" s="151" t="s">
        <v>81</v>
      </c>
      <c r="E34" s="151" t="s">
        <v>154</v>
      </c>
      <c r="F34" s="151" t="s">
        <v>219</v>
      </c>
      <c r="G34" s="151" t="s">
        <v>220</v>
      </c>
      <c r="H34" s="156">
        <v>16000</v>
      </c>
      <c r="I34" s="65">
        <v>16000</v>
      </c>
      <c r="J34" s="65">
        <v>4000</v>
      </c>
      <c r="K34" s="151"/>
      <c r="L34" s="65">
        <v>12000</v>
      </c>
      <c r="M34" s="151"/>
      <c r="N34" s="65"/>
      <c r="O34" s="65"/>
      <c r="P34" s="151"/>
      <c r="Q34" s="65"/>
      <c r="R34" s="65"/>
      <c r="S34" s="65"/>
      <c r="T34" s="65"/>
      <c r="U34" s="65"/>
      <c r="V34" s="65"/>
      <c r="W34" s="65"/>
    </row>
    <row r="35" ht="20.25" customHeight="1" spans="1:23">
      <c r="A35" s="151" t="s">
        <v>157</v>
      </c>
      <c r="B35" s="151" t="s">
        <v>201</v>
      </c>
      <c r="C35" s="151" t="s">
        <v>202</v>
      </c>
      <c r="D35" s="151" t="s">
        <v>81</v>
      </c>
      <c r="E35" s="151" t="s">
        <v>154</v>
      </c>
      <c r="F35" s="151" t="s">
        <v>221</v>
      </c>
      <c r="G35" s="151" t="s">
        <v>222</v>
      </c>
      <c r="H35" s="156">
        <v>5000</v>
      </c>
      <c r="I35" s="65">
        <v>5000</v>
      </c>
      <c r="J35" s="65">
        <v>1250</v>
      </c>
      <c r="K35" s="151"/>
      <c r="L35" s="65">
        <v>3750</v>
      </c>
      <c r="M35" s="151"/>
      <c r="N35" s="65"/>
      <c r="O35" s="65"/>
      <c r="P35" s="151"/>
      <c r="Q35" s="65"/>
      <c r="R35" s="65"/>
      <c r="S35" s="65"/>
      <c r="T35" s="65"/>
      <c r="U35" s="65"/>
      <c r="V35" s="65"/>
      <c r="W35" s="65"/>
    </row>
    <row r="36" ht="20.25" customHeight="1" spans="1:23">
      <c r="A36" s="151" t="s">
        <v>157</v>
      </c>
      <c r="B36" s="151" t="s">
        <v>201</v>
      </c>
      <c r="C36" s="151" t="s">
        <v>202</v>
      </c>
      <c r="D36" s="151" t="s">
        <v>81</v>
      </c>
      <c r="E36" s="151" t="s">
        <v>154</v>
      </c>
      <c r="F36" s="151" t="s">
        <v>223</v>
      </c>
      <c r="G36" s="151" t="s">
        <v>224</v>
      </c>
      <c r="H36" s="156">
        <v>202287</v>
      </c>
      <c r="I36" s="65">
        <v>202287</v>
      </c>
      <c r="J36" s="65">
        <v>50571.75</v>
      </c>
      <c r="K36" s="151"/>
      <c r="L36" s="65">
        <v>151715.25</v>
      </c>
      <c r="M36" s="151"/>
      <c r="N36" s="65"/>
      <c r="O36" s="65"/>
      <c r="P36" s="151"/>
      <c r="Q36" s="65"/>
      <c r="R36" s="65"/>
      <c r="S36" s="65"/>
      <c r="T36" s="65"/>
      <c r="U36" s="65"/>
      <c r="V36" s="65"/>
      <c r="W36" s="65"/>
    </row>
    <row r="37" ht="20.25" customHeight="1" spans="1:23">
      <c r="A37" s="151" t="s">
        <v>157</v>
      </c>
      <c r="B37" s="151" t="s">
        <v>201</v>
      </c>
      <c r="C37" s="151" t="s">
        <v>202</v>
      </c>
      <c r="D37" s="151" t="s">
        <v>81</v>
      </c>
      <c r="E37" s="151" t="s">
        <v>154</v>
      </c>
      <c r="F37" s="151" t="s">
        <v>225</v>
      </c>
      <c r="G37" s="151" t="s">
        <v>226</v>
      </c>
      <c r="H37" s="156">
        <v>111000</v>
      </c>
      <c r="I37" s="65">
        <v>111000</v>
      </c>
      <c r="J37" s="65">
        <v>27750</v>
      </c>
      <c r="K37" s="151"/>
      <c r="L37" s="65">
        <v>83250</v>
      </c>
      <c r="M37" s="151"/>
      <c r="N37" s="65"/>
      <c r="O37" s="65"/>
      <c r="P37" s="151"/>
      <c r="Q37" s="65"/>
      <c r="R37" s="65"/>
      <c r="S37" s="65"/>
      <c r="T37" s="65"/>
      <c r="U37" s="65"/>
      <c r="V37" s="65"/>
      <c r="W37" s="65"/>
    </row>
    <row r="38" ht="20.25" customHeight="1" spans="1:23">
      <c r="A38" s="151" t="s">
        <v>157</v>
      </c>
      <c r="B38" s="151" t="s">
        <v>201</v>
      </c>
      <c r="C38" s="151" t="s">
        <v>202</v>
      </c>
      <c r="D38" s="151" t="s">
        <v>81</v>
      </c>
      <c r="E38" s="151" t="s">
        <v>154</v>
      </c>
      <c r="F38" s="151" t="s">
        <v>192</v>
      </c>
      <c r="G38" s="151" t="s">
        <v>193</v>
      </c>
      <c r="H38" s="156">
        <v>103980</v>
      </c>
      <c r="I38" s="65">
        <v>103980</v>
      </c>
      <c r="J38" s="65">
        <v>25995</v>
      </c>
      <c r="K38" s="151"/>
      <c r="L38" s="65">
        <v>77985</v>
      </c>
      <c r="M38" s="151"/>
      <c r="N38" s="65"/>
      <c r="O38" s="65"/>
      <c r="P38" s="151"/>
      <c r="Q38" s="65"/>
      <c r="R38" s="65"/>
      <c r="S38" s="65"/>
      <c r="T38" s="65"/>
      <c r="U38" s="65"/>
      <c r="V38" s="65"/>
      <c r="W38" s="65"/>
    </row>
    <row r="39" ht="20.25" customHeight="1" spans="1:23">
      <c r="A39" s="151" t="s">
        <v>157</v>
      </c>
      <c r="B39" s="151" t="s">
        <v>201</v>
      </c>
      <c r="C39" s="151" t="s">
        <v>202</v>
      </c>
      <c r="D39" s="151" t="s">
        <v>81</v>
      </c>
      <c r="E39" s="151" t="s">
        <v>154</v>
      </c>
      <c r="F39" s="151" t="s">
        <v>227</v>
      </c>
      <c r="G39" s="151" t="s">
        <v>228</v>
      </c>
      <c r="H39" s="156">
        <v>250000</v>
      </c>
      <c r="I39" s="65">
        <v>250000</v>
      </c>
      <c r="J39" s="65"/>
      <c r="K39" s="151"/>
      <c r="L39" s="65">
        <v>250000</v>
      </c>
      <c r="M39" s="151"/>
      <c r="N39" s="65"/>
      <c r="O39" s="65"/>
      <c r="P39" s="151"/>
      <c r="Q39" s="65"/>
      <c r="R39" s="65"/>
      <c r="S39" s="65"/>
      <c r="T39" s="65"/>
      <c r="U39" s="65"/>
      <c r="V39" s="65"/>
      <c r="W39" s="65"/>
    </row>
    <row r="40" ht="20.25" customHeight="1" spans="1:23">
      <c r="A40" s="151" t="s">
        <v>157</v>
      </c>
      <c r="B40" s="151" t="s">
        <v>201</v>
      </c>
      <c r="C40" s="151" t="s">
        <v>202</v>
      </c>
      <c r="D40" s="151" t="s">
        <v>88</v>
      </c>
      <c r="E40" s="151" t="s">
        <v>175</v>
      </c>
      <c r="F40" s="151" t="s">
        <v>227</v>
      </c>
      <c r="G40" s="151" t="s">
        <v>228</v>
      </c>
      <c r="H40" s="156">
        <v>28800</v>
      </c>
      <c r="I40" s="65">
        <v>28800</v>
      </c>
      <c r="J40" s="65">
        <v>28800</v>
      </c>
      <c r="K40" s="151"/>
      <c r="L40" s="65"/>
      <c r="M40" s="151"/>
      <c r="N40" s="65"/>
      <c r="O40" s="65"/>
      <c r="P40" s="151"/>
      <c r="Q40" s="65"/>
      <c r="R40" s="65"/>
      <c r="S40" s="65"/>
      <c r="T40" s="65"/>
      <c r="U40" s="65"/>
      <c r="V40" s="65"/>
      <c r="W40" s="65"/>
    </row>
    <row r="41" ht="20.25" customHeight="1" spans="1:23">
      <c r="A41" s="151" t="s">
        <v>157</v>
      </c>
      <c r="B41" s="151" t="s">
        <v>201</v>
      </c>
      <c r="C41" s="151" t="s">
        <v>202</v>
      </c>
      <c r="D41" s="151" t="s">
        <v>89</v>
      </c>
      <c r="E41" s="151" t="s">
        <v>178</v>
      </c>
      <c r="F41" s="151" t="s">
        <v>227</v>
      </c>
      <c r="G41" s="151" t="s">
        <v>228</v>
      </c>
      <c r="H41" s="156">
        <v>4800</v>
      </c>
      <c r="I41" s="65">
        <v>4800</v>
      </c>
      <c r="J41" s="65">
        <v>4800</v>
      </c>
      <c r="K41" s="151"/>
      <c r="L41" s="65"/>
      <c r="M41" s="151"/>
      <c r="N41" s="65"/>
      <c r="O41" s="65"/>
      <c r="P41" s="151"/>
      <c r="Q41" s="65"/>
      <c r="R41" s="65"/>
      <c r="S41" s="65"/>
      <c r="T41" s="65"/>
      <c r="U41" s="65"/>
      <c r="V41" s="65"/>
      <c r="W41" s="65"/>
    </row>
    <row r="42" ht="20.25" customHeight="1" spans="1:23">
      <c r="A42" s="151" t="s">
        <v>157</v>
      </c>
      <c r="B42" s="151" t="s">
        <v>229</v>
      </c>
      <c r="C42" s="151" t="s">
        <v>129</v>
      </c>
      <c r="D42" s="151" t="s">
        <v>81</v>
      </c>
      <c r="E42" s="151" t="s">
        <v>154</v>
      </c>
      <c r="F42" s="151" t="s">
        <v>230</v>
      </c>
      <c r="G42" s="151" t="s">
        <v>129</v>
      </c>
      <c r="H42" s="156">
        <v>4000</v>
      </c>
      <c r="I42" s="65">
        <v>4000</v>
      </c>
      <c r="J42" s="65"/>
      <c r="K42" s="151"/>
      <c r="L42" s="65">
        <v>4000</v>
      </c>
      <c r="M42" s="151"/>
      <c r="N42" s="65"/>
      <c r="O42" s="65"/>
      <c r="P42" s="151"/>
      <c r="Q42" s="65"/>
      <c r="R42" s="65"/>
      <c r="S42" s="65"/>
      <c r="T42" s="65"/>
      <c r="U42" s="65"/>
      <c r="V42" s="65"/>
      <c r="W42" s="65"/>
    </row>
    <row r="43" ht="20.25" customHeight="1" spans="1:23">
      <c r="A43" s="151" t="s">
        <v>157</v>
      </c>
      <c r="B43" s="151" t="s">
        <v>231</v>
      </c>
      <c r="C43" s="151" t="s">
        <v>232</v>
      </c>
      <c r="D43" s="151" t="s">
        <v>81</v>
      </c>
      <c r="E43" s="151" t="s">
        <v>154</v>
      </c>
      <c r="F43" s="151" t="s">
        <v>223</v>
      </c>
      <c r="G43" s="151" t="s">
        <v>224</v>
      </c>
      <c r="H43" s="156">
        <v>308500</v>
      </c>
      <c r="I43" s="65">
        <v>308500</v>
      </c>
      <c r="J43" s="65"/>
      <c r="K43" s="151"/>
      <c r="L43" s="65">
        <v>308500</v>
      </c>
      <c r="M43" s="151"/>
      <c r="N43" s="65"/>
      <c r="O43" s="65"/>
      <c r="P43" s="151"/>
      <c r="Q43" s="65"/>
      <c r="R43" s="65"/>
      <c r="S43" s="65"/>
      <c r="T43" s="65"/>
      <c r="U43" s="65"/>
      <c r="V43" s="65"/>
      <c r="W43" s="65"/>
    </row>
    <row r="44" ht="20.25" customHeight="1" spans="1:23">
      <c r="A44" s="151" t="s">
        <v>157</v>
      </c>
      <c r="B44" s="151" t="s">
        <v>233</v>
      </c>
      <c r="C44" s="151" t="s">
        <v>234</v>
      </c>
      <c r="D44" s="151" t="s">
        <v>81</v>
      </c>
      <c r="E44" s="151" t="s">
        <v>154</v>
      </c>
      <c r="F44" s="151" t="s">
        <v>223</v>
      </c>
      <c r="G44" s="151" t="s">
        <v>224</v>
      </c>
      <c r="H44" s="156">
        <v>1434000</v>
      </c>
      <c r="I44" s="65">
        <v>1434000</v>
      </c>
      <c r="J44" s="65"/>
      <c r="K44" s="151"/>
      <c r="L44" s="65">
        <v>1434000</v>
      </c>
      <c r="M44" s="151"/>
      <c r="N44" s="65"/>
      <c r="O44" s="65"/>
      <c r="P44" s="151"/>
      <c r="Q44" s="65"/>
      <c r="R44" s="65"/>
      <c r="S44" s="65"/>
      <c r="T44" s="65"/>
      <c r="U44" s="65"/>
      <c r="V44" s="65"/>
      <c r="W44" s="65"/>
    </row>
    <row r="45" ht="20.25" customHeight="1" spans="1:23">
      <c r="A45" s="151" t="s">
        <v>157</v>
      </c>
      <c r="B45" s="151" t="s">
        <v>235</v>
      </c>
      <c r="C45" s="151" t="s">
        <v>236</v>
      </c>
      <c r="D45" s="151" t="s">
        <v>91</v>
      </c>
      <c r="E45" s="151" t="s">
        <v>237</v>
      </c>
      <c r="F45" s="151" t="s">
        <v>238</v>
      </c>
      <c r="G45" s="151" t="s">
        <v>239</v>
      </c>
      <c r="H45" s="156">
        <v>423826</v>
      </c>
      <c r="I45" s="65">
        <v>423826</v>
      </c>
      <c r="J45" s="65"/>
      <c r="K45" s="151"/>
      <c r="L45" s="65">
        <v>423826</v>
      </c>
      <c r="M45" s="151"/>
      <c r="N45" s="65"/>
      <c r="O45" s="65"/>
      <c r="P45" s="151"/>
      <c r="Q45" s="65"/>
      <c r="R45" s="65"/>
      <c r="S45" s="65"/>
      <c r="T45" s="65"/>
      <c r="U45" s="65"/>
      <c r="V45" s="65"/>
      <c r="W45" s="65"/>
    </row>
    <row r="46" ht="20.25" customHeight="1" spans="1:23">
      <c r="A46" s="151" t="s">
        <v>157</v>
      </c>
      <c r="B46" s="151" t="s">
        <v>240</v>
      </c>
      <c r="C46" s="151" t="s">
        <v>241</v>
      </c>
      <c r="D46" s="151" t="s">
        <v>81</v>
      </c>
      <c r="E46" s="151" t="s">
        <v>154</v>
      </c>
      <c r="F46" s="151" t="s">
        <v>203</v>
      </c>
      <c r="G46" s="151" t="s">
        <v>204</v>
      </c>
      <c r="H46" s="156">
        <v>20000</v>
      </c>
      <c r="I46" s="65">
        <v>20000</v>
      </c>
      <c r="J46" s="65"/>
      <c r="K46" s="151"/>
      <c r="L46" s="65">
        <v>20000</v>
      </c>
      <c r="M46" s="151"/>
      <c r="N46" s="65"/>
      <c r="O46" s="65"/>
      <c r="P46" s="151"/>
      <c r="Q46" s="65"/>
      <c r="R46" s="65"/>
      <c r="S46" s="65"/>
      <c r="T46" s="65"/>
      <c r="U46" s="65"/>
      <c r="V46" s="65"/>
      <c r="W46" s="65"/>
    </row>
    <row r="47" ht="20.25" customHeight="1" spans="1:23">
      <c r="A47" s="151" t="s">
        <v>157</v>
      </c>
      <c r="B47" s="151" t="s">
        <v>240</v>
      </c>
      <c r="C47" s="151" t="s">
        <v>241</v>
      </c>
      <c r="D47" s="151" t="s">
        <v>81</v>
      </c>
      <c r="E47" s="151" t="s">
        <v>154</v>
      </c>
      <c r="F47" s="151" t="s">
        <v>242</v>
      </c>
      <c r="G47" s="151" t="s">
        <v>243</v>
      </c>
      <c r="H47" s="156">
        <v>480957</v>
      </c>
      <c r="I47" s="65">
        <v>480957</v>
      </c>
      <c r="J47" s="65"/>
      <c r="K47" s="151"/>
      <c r="L47" s="65">
        <v>480957</v>
      </c>
      <c r="M47" s="151"/>
      <c r="N47" s="65"/>
      <c r="O47" s="65"/>
      <c r="P47" s="151"/>
      <c r="Q47" s="65"/>
      <c r="R47" s="65"/>
      <c r="S47" s="65"/>
      <c r="T47" s="65"/>
      <c r="U47" s="65"/>
      <c r="V47" s="65"/>
      <c r="W47" s="65"/>
    </row>
    <row r="48" ht="20.25" customHeight="1" spans="1:23">
      <c r="A48" s="151" t="s">
        <v>157</v>
      </c>
      <c r="B48" s="151" t="s">
        <v>240</v>
      </c>
      <c r="C48" s="151" t="s">
        <v>241</v>
      </c>
      <c r="D48" s="151" t="s">
        <v>81</v>
      </c>
      <c r="E48" s="151" t="s">
        <v>154</v>
      </c>
      <c r="F48" s="151" t="s">
        <v>223</v>
      </c>
      <c r="G48" s="151" t="s">
        <v>224</v>
      </c>
      <c r="H48" s="156">
        <v>108043</v>
      </c>
      <c r="I48" s="65">
        <v>108043</v>
      </c>
      <c r="J48" s="65"/>
      <c r="K48" s="151"/>
      <c r="L48" s="65">
        <v>108043</v>
      </c>
      <c r="M48" s="151"/>
      <c r="N48" s="65"/>
      <c r="O48" s="65"/>
      <c r="P48" s="151"/>
      <c r="Q48" s="65"/>
      <c r="R48" s="65"/>
      <c r="S48" s="65"/>
      <c r="T48" s="65"/>
      <c r="U48" s="65"/>
      <c r="V48" s="65"/>
      <c r="W48" s="65"/>
    </row>
    <row r="49" ht="20.25" customHeight="1" spans="1:23">
      <c r="A49" s="151" t="s">
        <v>157</v>
      </c>
      <c r="B49" s="151" t="s">
        <v>244</v>
      </c>
      <c r="C49" s="151" t="s">
        <v>245</v>
      </c>
      <c r="D49" s="151" t="s">
        <v>81</v>
      </c>
      <c r="E49" s="151" t="s">
        <v>154</v>
      </c>
      <c r="F49" s="151" t="s">
        <v>183</v>
      </c>
      <c r="G49" s="151" t="s">
        <v>184</v>
      </c>
      <c r="H49" s="156">
        <v>776030</v>
      </c>
      <c r="I49" s="65">
        <v>776030</v>
      </c>
      <c r="J49" s="65">
        <v>776030</v>
      </c>
      <c r="K49" s="151"/>
      <c r="L49" s="65"/>
      <c r="M49" s="151"/>
      <c r="N49" s="65"/>
      <c r="O49" s="65"/>
      <c r="P49" s="151"/>
      <c r="Q49" s="65"/>
      <c r="R49" s="65"/>
      <c r="S49" s="65"/>
      <c r="T49" s="65"/>
      <c r="U49" s="65"/>
      <c r="V49" s="65"/>
      <c r="W49" s="65"/>
    </row>
    <row r="50" ht="20.25" customHeight="1" spans="1:23">
      <c r="A50" s="151" t="s">
        <v>157</v>
      </c>
      <c r="B50" s="151" t="s">
        <v>246</v>
      </c>
      <c r="C50" s="151" t="s">
        <v>247</v>
      </c>
      <c r="D50" s="151" t="s">
        <v>81</v>
      </c>
      <c r="E50" s="151" t="s">
        <v>154</v>
      </c>
      <c r="F50" s="151" t="s">
        <v>188</v>
      </c>
      <c r="G50" s="151" t="s">
        <v>189</v>
      </c>
      <c r="H50" s="156">
        <v>437724</v>
      </c>
      <c r="I50" s="65">
        <v>437724</v>
      </c>
      <c r="J50" s="65"/>
      <c r="K50" s="151"/>
      <c r="L50" s="65">
        <v>437724</v>
      </c>
      <c r="M50" s="151"/>
      <c r="N50" s="65"/>
      <c r="O50" s="65"/>
      <c r="P50" s="151"/>
      <c r="Q50" s="65"/>
      <c r="R50" s="65"/>
      <c r="S50" s="65"/>
      <c r="T50" s="65"/>
      <c r="U50" s="65"/>
      <c r="V50" s="65"/>
      <c r="W50" s="65"/>
    </row>
    <row r="51" ht="20.25" customHeight="1" spans="1:23">
      <c r="A51" s="151" t="s">
        <v>157</v>
      </c>
      <c r="B51" s="151" t="s">
        <v>248</v>
      </c>
      <c r="C51" s="151" t="s">
        <v>249</v>
      </c>
      <c r="D51" s="151" t="s">
        <v>93</v>
      </c>
      <c r="E51" s="151" t="s">
        <v>250</v>
      </c>
      <c r="F51" s="151" t="s">
        <v>251</v>
      </c>
      <c r="G51" s="151" t="s">
        <v>252</v>
      </c>
      <c r="H51" s="156">
        <v>1000000</v>
      </c>
      <c r="I51" s="65">
        <v>1000000</v>
      </c>
      <c r="J51" s="65"/>
      <c r="K51" s="151"/>
      <c r="L51" s="65">
        <v>1000000</v>
      </c>
      <c r="M51" s="151"/>
      <c r="N51" s="65"/>
      <c r="O51" s="65"/>
      <c r="P51" s="151"/>
      <c r="Q51" s="65"/>
      <c r="R51" s="65"/>
      <c r="S51" s="65"/>
      <c r="T51" s="65"/>
      <c r="U51" s="65"/>
      <c r="V51" s="65"/>
      <c r="W51" s="65"/>
    </row>
    <row r="52" ht="20.25" customHeight="1" spans="1:23">
      <c r="A52" s="151" t="s">
        <v>157</v>
      </c>
      <c r="B52" s="151" t="s">
        <v>253</v>
      </c>
      <c r="C52" s="151" t="s">
        <v>254</v>
      </c>
      <c r="D52" s="151" t="s">
        <v>81</v>
      </c>
      <c r="E52" s="151" t="s">
        <v>154</v>
      </c>
      <c r="F52" s="151" t="s">
        <v>255</v>
      </c>
      <c r="G52" s="151" t="s">
        <v>254</v>
      </c>
      <c r="H52" s="156">
        <v>745200</v>
      </c>
      <c r="I52" s="65">
        <v>745200</v>
      </c>
      <c r="J52" s="65"/>
      <c r="K52" s="151"/>
      <c r="L52" s="65">
        <v>745200</v>
      </c>
      <c r="M52" s="151"/>
      <c r="N52" s="65"/>
      <c r="O52" s="65"/>
      <c r="P52" s="151"/>
      <c r="Q52" s="65"/>
      <c r="R52" s="65"/>
      <c r="S52" s="65"/>
      <c r="T52" s="65"/>
      <c r="U52" s="65"/>
      <c r="V52" s="65"/>
      <c r="W52" s="65"/>
    </row>
    <row r="53" ht="20.25" customHeight="1" spans="1:23">
      <c r="A53" s="151" t="s">
        <v>157</v>
      </c>
      <c r="B53" s="151" t="s">
        <v>256</v>
      </c>
      <c r="C53" s="151" t="s">
        <v>257</v>
      </c>
      <c r="D53" s="151" t="s">
        <v>81</v>
      </c>
      <c r="E53" s="151" t="s">
        <v>154</v>
      </c>
      <c r="F53" s="151" t="s">
        <v>258</v>
      </c>
      <c r="G53" s="151" t="s">
        <v>257</v>
      </c>
      <c r="H53" s="156">
        <v>2436034.42</v>
      </c>
      <c r="I53" s="65">
        <v>2436034.42</v>
      </c>
      <c r="J53" s="65"/>
      <c r="K53" s="151"/>
      <c r="L53" s="65">
        <v>2436034.42</v>
      </c>
      <c r="M53" s="151"/>
      <c r="N53" s="65"/>
      <c r="O53" s="65"/>
      <c r="P53" s="151"/>
      <c r="Q53" s="65"/>
      <c r="R53" s="65"/>
      <c r="S53" s="65"/>
      <c r="T53" s="65"/>
      <c r="U53" s="65"/>
      <c r="V53" s="65"/>
      <c r="W53" s="65"/>
    </row>
    <row r="54" ht="20.25" customHeight="1" spans="1:23">
      <c r="A54" s="153" t="s">
        <v>31</v>
      </c>
      <c r="B54" s="153"/>
      <c r="C54" s="153"/>
      <c r="D54" s="153"/>
      <c r="E54" s="153"/>
      <c r="F54" s="153"/>
      <c r="G54" s="153"/>
      <c r="H54" s="65">
        <v>38891444.73</v>
      </c>
      <c r="I54" s="65">
        <v>38891444.73</v>
      </c>
      <c r="J54" s="65">
        <v>12563228.48</v>
      </c>
      <c r="K54" s="65"/>
      <c r="L54" s="65">
        <v>26328216.25</v>
      </c>
      <c r="M54" s="65"/>
      <c r="N54" s="65"/>
      <c r="O54" s="65"/>
      <c r="P54" s="65"/>
      <c r="Q54" s="65"/>
      <c r="R54" s="65"/>
      <c r="S54" s="65"/>
      <c r="T54" s="65"/>
      <c r="U54" s="65"/>
      <c r="V54" s="65"/>
      <c r="W54" s="65"/>
    </row>
  </sheetData>
  <mergeCells count="17">
    <mergeCell ref="A2:W2"/>
    <mergeCell ref="A3:W3"/>
    <mergeCell ref="A4:V4"/>
    <mergeCell ref="H5:W5"/>
    <mergeCell ref="I6:M6"/>
    <mergeCell ref="N6:P6"/>
    <mergeCell ref="R6:W6"/>
    <mergeCell ref="A54:G54"/>
    <mergeCell ref="A5:A7"/>
    <mergeCell ref="B5:B7"/>
    <mergeCell ref="C5:C7"/>
    <mergeCell ref="D5:D7"/>
    <mergeCell ref="E5:E7"/>
    <mergeCell ref="F5:F7"/>
    <mergeCell ref="G5:G7"/>
    <mergeCell ref="H6:H7"/>
    <mergeCell ref="Q6:Q7"/>
  </mergeCells>
  <pageMargins left="0.75" right="0.75" top="1" bottom="1" header="0.5" footer="0.5"/>
  <pageSetup paperSize="1" scale="28"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7"/>
  <sheetViews>
    <sheetView showZeros="0" topLeftCell="L1" workbookViewId="0">
      <pane ySplit="1" topLeftCell="A2" activePane="bottomLeft" state="frozen"/>
      <selection/>
      <selection pane="bottomLeft" activeCell="A4" sqref="A4:I4"/>
    </sheetView>
  </sheetViews>
  <sheetFormatPr defaultColWidth="9.14159292035398" defaultRowHeight="14.25" customHeight="1"/>
  <cols>
    <col min="1" max="1" width="14.5752212389381" customWidth="1"/>
    <col min="2" max="2" width="21.0353982300885" customWidth="1"/>
    <col min="3" max="3" width="31.3097345132743" customWidth="1"/>
    <col min="4" max="4" width="23.8495575221239" customWidth="1"/>
    <col min="5" max="5" width="15.6017699115044" customWidth="1"/>
    <col min="6" max="6" width="19.7433628318584" customWidth="1"/>
    <col min="7" max="7" width="14.8849557522124" customWidth="1"/>
    <col min="8" max="8" width="19.7433628318584" customWidth="1"/>
    <col min="9" max="16" width="14.1681415929204" customWidth="1"/>
    <col min="17" max="17" width="13.6017699115044" customWidth="1"/>
    <col min="18" max="23" width="15.1681415929204"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2"/>
      <c r="E2" s="142"/>
      <c r="F2" s="142"/>
      <c r="G2" s="142"/>
      <c r="H2" s="142"/>
      <c r="K2" s="132"/>
      <c r="N2" s="132"/>
      <c r="O2" s="132"/>
      <c r="P2" s="132"/>
      <c r="U2" s="147"/>
      <c r="W2" s="133" t="s">
        <v>259</v>
      </c>
    </row>
    <row r="3" ht="27.75" customHeight="1" spans="1:23">
      <c r="A3" s="33" t="s">
        <v>260</v>
      </c>
      <c r="B3" s="33"/>
      <c r="C3" s="33"/>
      <c r="D3" s="33"/>
      <c r="E3" s="33"/>
      <c r="F3" s="33"/>
      <c r="G3" s="33"/>
      <c r="H3" s="33"/>
      <c r="I3" s="33"/>
      <c r="J3" s="33"/>
      <c r="K3" s="33"/>
      <c r="L3" s="33"/>
      <c r="M3" s="33"/>
      <c r="N3" s="33"/>
      <c r="O3" s="33"/>
      <c r="P3" s="33"/>
      <c r="Q3" s="33"/>
      <c r="R3" s="33"/>
      <c r="S3" s="33"/>
      <c r="T3" s="33"/>
      <c r="U3" s="33"/>
      <c r="V3" s="33"/>
      <c r="W3" s="33"/>
    </row>
    <row r="4" ht="13.5" customHeight="1" spans="1:23">
      <c r="A4" s="6" t="s">
        <v>2</v>
      </c>
      <c r="B4" s="143" t="str">
        <f t="shared" ref="A4:B4" si="0">"单位名称："&amp;"玉溪市公安局交通警察支队"</f>
        <v>单位名称：玉溪市公安局交通警察支队</v>
      </c>
      <c r="C4" s="143"/>
      <c r="D4" s="143"/>
      <c r="E4" s="143"/>
      <c r="F4" s="143"/>
      <c r="G4" s="143"/>
      <c r="H4" s="143"/>
      <c r="I4" s="143"/>
      <c r="J4" s="8"/>
      <c r="K4" s="8"/>
      <c r="L4" s="8"/>
      <c r="M4" s="8"/>
      <c r="N4" s="8"/>
      <c r="O4" s="8"/>
      <c r="P4" s="8"/>
      <c r="Q4" s="8"/>
      <c r="U4" s="147"/>
      <c r="W4" s="136" t="s">
        <v>3</v>
      </c>
    </row>
    <row r="5" ht="21.75" customHeight="1" spans="1:23">
      <c r="A5" s="10" t="s">
        <v>261</v>
      </c>
      <c r="B5" s="10" t="s">
        <v>134</v>
      </c>
      <c r="C5" s="10" t="s">
        <v>135</v>
      </c>
      <c r="D5" s="10" t="s">
        <v>262</v>
      </c>
      <c r="E5" s="11" t="s">
        <v>136</v>
      </c>
      <c r="F5" s="11" t="s">
        <v>137</v>
      </c>
      <c r="G5" s="11" t="s">
        <v>138</v>
      </c>
      <c r="H5" s="11" t="s">
        <v>139</v>
      </c>
      <c r="I5" s="21" t="s">
        <v>31</v>
      </c>
      <c r="J5" s="21" t="s">
        <v>263</v>
      </c>
      <c r="K5" s="21"/>
      <c r="L5" s="21"/>
      <c r="M5" s="21"/>
      <c r="N5" s="21" t="s">
        <v>141</v>
      </c>
      <c r="O5" s="21"/>
      <c r="P5" s="21"/>
      <c r="Q5" s="11" t="s">
        <v>37</v>
      </c>
      <c r="R5" s="12" t="s">
        <v>264</v>
      </c>
      <c r="S5" s="13"/>
      <c r="T5" s="13"/>
      <c r="U5" s="13"/>
      <c r="V5" s="13"/>
      <c r="W5" s="14"/>
    </row>
    <row r="6" ht="21.75" customHeight="1" spans="1:23">
      <c r="A6" s="15"/>
      <c r="B6" s="15"/>
      <c r="C6" s="15"/>
      <c r="D6" s="15"/>
      <c r="E6" s="16"/>
      <c r="F6" s="16"/>
      <c r="G6" s="16"/>
      <c r="H6" s="16"/>
      <c r="I6" s="21"/>
      <c r="J6" s="146" t="s">
        <v>34</v>
      </c>
      <c r="K6" s="146"/>
      <c r="L6" s="146" t="s">
        <v>35</v>
      </c>
      <c r="M6" s="146" t="s">
        <v>36</v>
      </c>
      <c r="N6" s="11" t="s">
        <v>34</v>
      </c>
      <c r="O6" s="11" t="s">
        <v>35</v>
      </c>
      <c r="P6" s="11" t="s">
        <v>36</v>
      </c>
      <c r="Q6" s="16"/>
      <c r="R6" s="11" t="s">
        <v>33</v>
      </c>
      <c r="S6" s="11" t="s">
        <v>40</v>
      </c>
      <c r="T6" s="11" t="s">
        <v>147</v>
      </c>
      <c r="U6" s="11" t="s">
        <v>42</v>
      </c>
      <c r="V6" s="11" t="s">
        <v>43</v>
      </c>
      <c r="W6" s="11" t="s">
        <v>44</v>
      </c>
    </row>
    <row r="7" ht="40.5" customHeight="1" spans="1:23">
      <c r="A7" s="18"/>
      <c r="B7" s="18"/>
      <c r="C7" s="18"/>
      <c r="D7" s="18"/>
      <c r="E7" s="19"/>
      <c r="F7" s="19"/>
      <c r="G7" s="19"/>
      <c r="H7" s="19"/>
      <c r="I7" s="21"/>
      <c r="J7" s="146" t="s">
        <v>33</v>
      </c>
      <c r="K7" s="146" t="s">
        <v>265</v>
      </c>
      <c r="L7" s="146"/>
      <c r="M7" s="146"/>
      <c r="N7" s="19"/>
      <c r="O7" s="19"/>
      <c r="P7" s="19"/>
      <c r="Q7" s="19"/>
      <c r="R7" s="19"/>
      <c r="S7" s="19"/>
      <c r="T7" s="19"/>
      <c r="U7" s="20"/>
      <c r="V7" s="19"/>
      <c r="W7" s="19"/>
    </row>
    <row r="8" ht="15" customHeight="1" spans="1:23">
      <c r="A8" s="144">
        <v>1</v>
      </c>
      <c r="B8" s="144">
        <v>2</v>
      </c>
      <c r="C8" s="144">
        <v>3</v>
      </c>
      <c r="D8" s="144">
        <v>4</v>
      </c>
      <c r="E8" s="144">
        <v>5</v>
      </c>
      <c r="F8" s="144">
        <v>6</v>
      </c>
      <c r="G8" s="144">
        <v>7</v>
      </c>
      <c r="H8" s="144">
        <v>8</v>
      </c>
      <c r="I8" s="144">
        <v>9</v>
      </c>
      <c r="J8" s="144">
        <v>10</v>
      </c>
      <c r="K8" s="144">
        <v>11</v>
      </c>
      <c r="L8" s="144">
        <v>12</v>
      </c>
      <c r="M8" s="144">
        <v>13</v>
      </c>
      <c r="N8" s="144">
        <v>14</v>
      </c>
      <c r="O8" s="144">
        <v>15</v>
      </c>
      <c r="P8" s="144">
        <v>16</v>
      </c>
      <c r="Q8" s="144">
        <v>17</v>
      </c>
      <c r="R8" s="144">
        <v>18</v>
      </c>
      <c r="S8" s="144">
        <v>19</v>
      </c>
      <c r="T8" s="144">
        <v>20</v>
      </c>
      <c r="U8" s="144">
        <v>21</v>
      </c>
      <c r="V8" s="144">
        <v>22</v>
      </c>
      <c r="W8" s="144">
        <v>23</v>
      </c>
    </row>
    <row r="9" ht="32.9" customHeight="1" spans="1:23">
      <c r="A9" s="27"/>
      <c r="B9" s="145"/>
      <c r="C9" s="27" t="s">
        <v>266</v>
      </c>
      <c r="D9" s="27"/>
      <c r="E9" s="27"/>
      <c r="F9" s="27"/>
      <c r="G9" s="27"/>
      <c r="H9" s="27"/>
      <c r="I9" s="46">
        <v>3146500</v>
      </c>
      <c r="J9" s="46">
        <v>3146500</v>
      </c>
      <c r="K9" s="46">
        <v>3146500</v>
      </c>
      <c r="L9" s="46"/>
      <c r="M9" s="46"/>
      <c r="N9" s="46"/>
      <c r="O9" s="46"/>
      <c r="P9" s="46"/>
      <c r="Q9" s="46"/>
      <c r="R9" s="46"/>
      <c r="S9" s="46"/>
      <c r="T9" s="46"/>
      <c r="U9" s="46"/>
      <c r="V9" s="46"/>
      <c r="W9" s="46"/>
    </row>
    <row r="10" ht="32.9" customHeight="1" spans="1:23">
      <c r="A10" s="27" t="s">
        <v>267</v>
      </c>
      <c r="B10" s="145" t="s">
        <v>268</v>
      </c>
      <c r="C10" s="27" t="s">
        <v>266</v>
      </c>
      <c r="D10" s="27" t="s">
        <v>269</v>
      </c>
      <c r="E10" s="27" t="s">
        <v>82</v>
      </c>
      <c r="F10" s="27" t="s">
        <v>270</v>
      </c>
      <c r="G10" s="27" t="s">
        <v>223</v>
      </c>
      <c r="H10" s="27" t="s">
        <v>224</v>
      </c>
      <c r="I10" s="46">
        <v>3146500</v>
      </c>
      <c r="J10" s="46">
        <v>3146500</v>
      </c>
      <c r="K10" s="46">
        <v>3146500</v>
      </c>
      <c r="L10" s="46"/>
      <c r="M10" s="46"/>
      <c r="N10" s="46"/>
      <c r="O10" s="46"/>
      <c r="P10" s="46"/>
      <c r="Q10" s="46"/>
      <c r="R10" s="46"/>
      <c r="S10" s="46"/>
      <c r="T10" s="46"/>
      <c r="U10" s="46"/>
      <c r="V10" s="46"/>
      <c r="W10" s="46"/>
    </row>
    <row r="11" ht="32.9" customHeight="1" spans="1:23">
      <c r="A11" s="27"/>
      <c r="B11" s="27"/>
      <c r="C11" s="27" t="s">
        <v>271</v>
      </c>
      <c r="D11" s="27"/>
      <c r="E11" s="27"/>
      <c r="F11" s="27"/>
      <c r="G11" s="27"/>
      <c r="H11" s="27"/>
      <c r="I11" s="46">
        <v>2172753.12</v>
      </c>
      <c r="J11" s="46">
        <v>2172753.12</v>
      </c>
      <c r="K11" s="46">
        <v>2172753.12</v>
      </c>
      <c r="L11" s="46"/>
      <c r="M11" s="46"/>
      <c r="N11" s="46"/>
      <c r="O11" s="46"/>
      <c r="P11" s="46"/>
      <c r="Q11" s="46"/>
      <c r="R11" s="46"/>
      <c r="S11" s="46"/>
      <c r="T11" s="46"/>
      <c r="U11" s="46"/>
      <c r="V11" s="46"/>
      <c r="W11" s="46"/>
    </row>
    <row r="12" ht="32.9" customHeight="1" spans="1:23">
      <c r="A12" s="27" t="s">
        <v>267</v>
      </c>
      <c r="B12" s="145" t="s">
        <v>272</v>
      </c>
      <c r="C12" s="27" t="s">
        <v>271</v>
      </c>
      <c r="D12" s="27" t="s">
        <v>269</v>
      </c>
      <c r="E12" s="27" t="s">
        <v>83</v>
      </c>
      <c r="F12" s="27" t="s">
        <v>273</v>
      </c>
      <c r="G12" s="27" t="s">
        <v>223</v>
      </c>
      <c r="H12" s="27" t="s">
        <v>224</v>
      </c>
      <c r="I12" s="46">
        <v>1972753.12</v>
      </c>
      <c r="J12" s="46">
        <v>1972753.12</v>
      </c>
      <c r="K12" s="46">
        <v>1972753.12</v>
      </c>
      <c r="L12" s="46"/>
      <c r="M12" s="46"/>
      <c r="N12" s="46"/>
      <c r="O12" s="46"/>
      <c r="P12" s="46"/>
      <c r="Q12" s="46"/>
      <c r="R12" s="46"/>
      <c r="S12" s="46"/>
      <c r="T12" s="46"/>
      <c r="U12" s="46"/>
      <c r="V12" s="46"/>
      <c r="W12" s="46"/>
    </row>
    <row r="13" ht="32.9" customHeight="1" spans="1:23">
      <c r="A13" s="27" t="s">
        <v>267</v>
      </c>
      <c r="B13" s="145" t="s">
        <v>272</v>
      </c>
      <c r="C13" s="27" t="s">
        <v>271</v>
      </c>
      <c r="D13" s="27" t="s">
        <v>269</v>
      </c>
      <c r="E13" s="27" t="s">
        <v>83</v>
      </c>
      <c r="F13" s="27" t="s">
        <v>273</v>
      </c>
      <c r="G13" s="27" t="s">
        <v>274</v>
      </c>
      <c r="H13" s="27" t="s">
        <v>275</v>
      </c>
      <c r="I13" s="46">
        <v>200000</v>
      </c>
      <c r="J13" s="46">
        <v>200000</v>
      </c>
      <c r="K13" s="46">
        <v>200000</v>
      </c>
      <c r="L13" s="46"/>
      <c r="M13" s="46"/>
      <c r="N13" s="46"/>
      <c r="O13" s="46"/>
      <c r="P13" s="46"/>
      <c r="Q13" s="46"/>
      <c r="R13" s="46"/>
      <c r="S13" s="46"/>
      <c r="T13" s="46"/>
      <c r="U13" s="46"/>
      <c r="V13" s="46"/>
      <c r="W13" s="46"/>
    </row>
    <row r="14" ht="32.9" customHeight="1" spans="1:23">
      <c r="A14" s="27"/>
      <c r="B14" s="27"/>
      <c r="C14" s="27" t="s">
        <v>276</v>
      </c>
      <c r="D14" s="27"/>
      <c r="E14" s="27"/>
      <c r="F14" s="27"/>
      <c r="G14" s="27"/>
      <c r="H14" s="27"/>
      <c r="I14" s="46">
        <v>1045570.22</v>
      </c>
      <c r="J14" s="46"/>
      <c r="K14" s="46"/>
      <c r="L14" s="46"/>
      <c r="M14" s="46"/>
      <c r="N14" s="46">
        <v>1045570.22</v>
      </c>
      <c r="O14" s="46"/>
      <c r="P14" s="46"/>
      <c r="Q14" s="46"/>
      <c r="R14" s="46"/>
      <c r="S14" s="46"/>
      <c r="T14" s="46"/>
      <c r="U14" s="46"/>
      <c r="V14" s="46"/>
      <c r="W14" s="46"/>
    </row>
    <row r="15" ht="32.9" customHeight="1" spans="1:23">
      <c r="A15" s="27" t="s">
        <v>277</v>
      </c>
      <c r="B15" s="145" t="s">
        <v>278</v>
      </c>
      <c r="C15" s="27" t="s">
        <v>276</v>
      </c>
      <c r="D15" s="27" t="s">
        <v>269</v>
      </c>
      <c r="E15" s="27" t="s">
        <v>102</v>
      </c>
      <c r="F15" s="27" t="s">
        <v>279</v>
      </c>
      <c r="G15" s="27" t="s">
        <v>280</v>
      </c>
      <c r="H15" s="27" t="s">
        <v>281</v>
      </c>
      <c r="I15" s="46">
        <v>1045570.22</v>
      </c>
      <c r="J15" s="46"/>
      <c r="K15" s="46"/>
      <c r="L15" s="46"/>
      <c r="M15" s="46"/>
      <c r="N15" s="46">
        <v>1045570.22</v>
      </c>
      <c r="O15" s="46"/>
      <c r="P15" s="46"/>
      <c r="Q15" s="46"/>
      <c r="R15" s="46"/>
      <c r="S15" s="46"/>
      <c r="T15" s="46"/>
      <c r="U15" s="46"/>
      <c r="V15" s="46"/>
      <c r="W15" s="46"/>
    </row>
    <row r="16" ht="32.9" customHeight="1" spans="1:23">
      <c r="A16" s="27"/>
      <c r="B16" s="27"/>
      <c r="C16" s="27" t="s">
        <v>282</v>
      </c>
      <c r="D16" s="27"/>
      <c r="E16" s="27"/>
      <c r="F16" s="27"/>
      <c r="G16" s="27"/>
      <c r="H16" s="27"/>
      <c r="I16" s="46">
        <v>18063400</v>
      </c>
      <c r="J16" s="46">
        <v>18063400</v>
      </c>
      <c r="K16" s="46">
        <v>18063400</v>
      </c>
      <c r="L16" s="46"/>
      <c r="M16" s="46"/>
      <c r="N16" s="46"/>
      <c r="O16" s="46"/>
      <c r="P16" s="46"/>
      <c r="Q16" s="46"/>
      <c r="R16" s="46"/>
      <c r="S16" s="46"/>
      <c r="T16" s="46"/>
      <c r="U16" s="46"/>
      <c r="V16" s="46"/>
      <c r="W16" s="46"/>
    </row>
    <row r="17" ht="32.9" customHeight="1" spans="1:23">
      <c r="A17" s="27" t="s">
        <v>267</v>
      </c>
      <c r="B17" s="145" t="s">
        <v>283</v>
      </c>
      <c r="C17" s="27" t="s">
        <v>282</v>
      </c>
      <c r="D17" s="27" t="s">
        <v>269</v>
      </c>
      <c r="E17" s="27" t="s">
        <v>82</v>
      </c>
      <c r="F17" s="27" t="s">
        <v>270</v>
      </c>
      <c r="G17" s="27" t="s">
        <v>242</v>
      </c>
      <c r="H17" s="27" t="s">
        <v>243</v>
      </c>
      <c r="I17" s="46">
        <v>611000</v>
      </c>
      <c r="J17" s="46">
        <v>611000</v>
      </c>
      <c r="K17" s="46">
        <v>611000</v>
      </c>
      <c r="L17" s="46"/>
      <c r="M17" s="46"/>
      <c r="N17" s="46"/>
      <c r="O17" s="46"/>
      <c r="P17" s="46"/>
      <c r="Q17" s="46"/>
      <c r="R17" s="46"/>
      <c r="S17" s="46"/>
      <c r="T17" s="46"/>
      <c r="U17" s="46"/>
      <c r="V17" s="46"/>
      <c r="W17" s="46"/>
    </row>
    <row r="18" ht="32.9" customHeight="1" spans="1:23">
      <c r="A18" s="27" t="s">
        <v>267</v>
      </c>
      <c r="B18" s="145" t="s">
        <v>283</v>
      </c>
      <c r="C18" s="27" t="s">
        <v>282</v>
      </c>
      <c r="D18" s="27" t="s">
        <v>269</v>
      </c>
      <c r="E18" s="27" t="s">
        <v>82</v>
      </c>
      <c r="F18" s="27" t="s">
        <v>270</v>
      </c>
      <c r="G18" s="27" t="s">
        <v>284</v>
      </c>
      <c r="H18" s="27" t="s">
        <v>285</v>
      </c>
      <c r="I18" s="46">
        <v>6650000</v>
      </c>
      <c r="J18" s="46">
        <v>6650000</v>
      </c>
      <c r="K18" s="46">
        <v>6650000</v>
      </c>
      <c r="L18" s="46"/>
      <c r="M18" s="46"/>
      <c r="N18" s="46"/>
      <c r="O18" s="46"/>
      <c r="P18" s="46"/>
      <c r="Q18" s="46"/>
      <c r="R18" s="46"/>
      <c r="S18" s="46"/>
      <c r="T18" s="46"/>
      <c r="U18" s="46"/>
      <c r="V18" s="46"/>
      <c r="W18" s="46"/>
    </row>
    <row r="19" ht="32.9" customHeight="1" spans="1:23">
      <c r="A19" s="27" t="s">
        <v>267</v>
      </c>
      <c r="B19" s="145" t="s">
        <v>283</v>
      </c>
      <c r="C19" s="27" t="s">
        <v>282</v>
      </c>
      <c r="D19" s="27" t="s">
        <v>269</v>
      </c>
      <c r="E19" s="27" t="s">
        <v>82</v>
      </c>
      <c r="F19" s="27" t="s">
        <v>270</v>
      </c>
      <c r="G19" s="27" t="s">
        <v>223</v>
      </c>
      <c r="H19" s="27" t="s">
        <v>224</v>
      </c>
      <c r="I19" s="46">
        <v>10485400</v>
      </c>
      <c r="J19" s="46">
        <v>10485400</v>
      </c>
      <c r="K19" s="46">
        <v>10485400</v>
      </c>
      <c r="L19" s="46"/>
      <c r="M19" s="46"/>
      <c r="N19" s="46"/>
      <c r="O19" s="46"/>
      <c r="P19" s="46"/>
      <c r="Q19" s="46"/>
      <c r="R19" s="46"/>
      <c r="S19" s="46"/>
      <c r="T19" s="46"/>
      <c r="U19" s="46"/>
      <c r="V19" s="46"/>
      <c r="W19" s="46"/>
    </row>
    <row r="20" ht="32.9" customHeight="1" spans="1:23">
      <c r="A20" s="27" t="s">
        <v>267</v>
      </c>
      <c r="B20" s="145" t="s">
        <v>283</v>
      </c>
      <c r="C20" s="27" t="s">
        <v>282</v>
      </c>
      <c r="D20" s="27" t="s">
        <v>269</v>
      </c>
      <c r="E20" s="27" t="s">
        <v>82</v>
      </c>
      <c r="F20" s="27" t="s">
        <v>270</v>
      </c>
      <c r="G20" s="27" t="s">
        <v>286</v>
      </c>
      <c r="H20" s="27" t="s">
        <v>287</v>
      </c>
      <c r="I20" s="46">
        <v>317000</v>
      </c>
      <c r="J20" s="46">
        <v>317000</v>
      </c>
      <c r="K20" s="46">
        <v>317000</v>
      </c>
      <c r="L20" s="46"/>
      <c r="M20" s="46"/>
      <c r="N20" s="46"/>
      <c r="O20" s="46"/>
      <c r="P20" s="46"/>
      <c r="Q20" s="46"/>
      <c r="R20" s="46"/>
      <c r="S20" s="46"/>
      <c r="T20" s="46"/>
      <c r="U20" s="46"/>
      <c r="V20" s="46"/>
      <c r="W20" s="46"/>
    </row>
    <row r="21" ht="32.9" customHeight="1" spans="1:23">
      <c r="A21" s="27"/>
      <c r="B21" s="27"/>
      <c r="C21" s="27" t="s">
        <v>288</v>
      </c>
      <c r="D21" s="27"/>
      <c r="E21" s="27"/>
      <c r="F21" s="27"/>
      <c r="G21" s="27"/>
      <c r="H21" s="27"/>
      <c r="I21" s="46">
        <v>5000</v>
      </c>
      <c r="J21" s="46"/>
      <c r="K21" s="46"/>
      <c r="L21" s="46"/>
      <c r="M21" s="46"/>
      <c r="N21" s="46"/>
      <c r="O21" s="46"/>
      <c r="P21" s="46"/>
      <c r="Q21" s="46"/>
      <c r="R21" s="46">
        <v>5000</v>
      </c>
      <c r="S21" s="46"/>
      <c r="T21" s="46"/>
      <c r="U21" s="46"/>
      <c r="V21" s="46"/>
      <c r="W21" s="46">
        <v>5000</v>
      </c>
    </row>
    <row r="22" ht="32.9" customHeight="1" spans="1:23">
      <c r="A22" s="27" t="s">
        <v>277</v>
      </c>
      <c r="B22" s="145" t="s">
        <v>289</v>
      </c>
      <c r="C22" s="27" t="s">
        <v>288</v>
      </c>
      <c r="D22" s="27" t="s">
        <v>269</v>
      </c>
      <c r="E22" s="27" t="s">
        <v>85</v>
      </c>
      <c r="F22" s="27" t="s">
        <v>290</v>
      </c>
      <c r="G22" s="27" t="s">
        <v>223</v>
      </c>
      <c r="H22" s="27" t="s">
        <v>224</v>
      </c>
      <c r="I22" s="46">
        <v>5000</v>
      </c>
      <c r="J22" s="46"/>
      <c r="K22" s="46"/>
      <c r="L22" s="46"/>
      <c r="M22" s="46"/>
      <c r="N22" s="46"/>
      <c r="O22" s="46"/>
      <c r="P22" s="46"/>
      <c r="Q22" s="46"/>
      <c r="R22" s="46">
        <v>5000</v>
      </c>
      <c r="S22" s="46"/>
      <c r="T22" s="46"/>
      <c r="U22" s="46"/>
      <c r="V22" s="46"/>
      <c r="W22" s="46">
        <v>5000</v>
      </c>
    </row>
    <row r="23" ht="32.9" customHeight="1" spans="1:23">
      <c r="A23" s="27"/>
      <c r="B23" s="27"/>
      <c r="C23" s="27" t="s">
        <v>291</v>
      </c>
      <c r="D23" s="27"/>
      <c r="E23" s="27"/>
      <c r="F23" s="27"/>
      <c r="G23" s="27"/>
      <c r="H23" s="27"/>
      <c r="I23" s="46">
        <v>42311.15</v>
      </c>
      <c r="J23" s="46"/>
      <c r="K23" s="46"/>
      <c r="L23" s="46"/>
      <c r="M23" s="46"/>
      <c r="N23" s="46">
        <v>42311.15</v>
      </c>
      <c r="O23" s="46"/>
      <c r="P23" s="46"/>
      <c r="Q23" s="46"/>
      <c r="R23" s="46"/>
      <c r="S23" s="46"/>
      <c r="T23" s="46"/>
      <c r="U23" s="46"/>
      <c r="V23" s="46"/>
      <c r="W23" s="46"/>
    </row>
    <row r="24" ht="32.9" customHeight="1" spans="1:23">
      <c r="A24" s="27" t="s">
        <v>267</v>
      </c>
      <c r="B24" s="145" t="s">
        <v>292</v>
      </c>
      <c r="C24" s="27" t="s">
        <v>291</v>
      </c>
      <c r="D24" s="27" t="s">
        <v>269</v>
      </c>
      <c r="E24" s="27" t="s">
        <v>84</v>
      </c>
      <c r="F24" s="27" t="s">
        <v>293</v>
      </c>
      <c r="G24" s="27" t="s">
        <v>294</v>
      </c>
      <c r="H24" s="27" t="s">
        <v>295</v>
      </c>
      <c r="I24" s="46">
        <v>42311.15</v>
      </c>
      <c r="J24" s="46"/>
      <c r="K24" s="46"/>
      <c r="L24" s="46"/>
      <c r="M24" s="46"/>
      <c r="N24" s="46">
        <v>42311.15</v>
      </c>
      <c r="O24" s="46"/>
      <c r="P24" s="46"/>
      <c r="Q24" s="46"/>
      <c r="R24" s="46"/>
      <c r="S24" s="46"/>
      <c r="T24" s="46"/>
      <c r="U24" s="46"/>
      <c r="V24" s="46"/>
      <c r="W24" s="46"/>
    </row>
    <row r="25" ht="32.9" customHeight="1" spans="1:23">
      <c r="A25" s="27"/>
      <c r="B25" s="27"/>
      <c r="C25" s="27" t="s">
        <v>296</v>
      </c>
      <c r="D25" s="27"/>
      <c r="E25" s="27"/>
      <c r="F25" s="27"/>
      <c r="G25" s="27"/>
      <c r="H25" s="27"/>
      <c r="I25" s="46">
        <v>1953</v>
      </c>
      <c r="J25" s="46"/>
      <c r="K25" s="46"/>
      <c r="L25" s="46"/>
      <c r="M25" s="46"/>
      <c r="N25" s="46">
        <v>1953</v>
      </c>
      <c r="O25" s="46"/>
      <c r="P25" s="46"/>
      <c r="Q25" s="46"/>
      <c r="R25" s="46"/>
      <c r="S25" s="46"/>
      <c r="T25" s="46"/>
      <c r="U25" s="46"/>
      <c r="V25" s="46"/>
      <c r="W25" s="46"/>
    </row>
    <row r="26" ht="32.9" customHeight="1" spans="1:23">
      <c r="A26" s="27" t="s">
        <v>267</v>
      </c>
      <c r="B26" s="145" t="s">
        <v>297</v>
      </c>
      <c r="C26" s="27" t="s">
        <v>296</v>
      </c>
      <c r="D26" s="27" t="s">
        <v>269</v>
      </c>
      <c r="E26" s="27" t="s">
        <v>83</v>
      </c>
      <c r="F26" s="27" t="s">
        <v>273</v>
      </c>
      <c r="G26" s="27" t="s">
        <v>298</v>
      </c>
      <c r="H26" s="27" t="s">
        <v>299</v>
      </c>
      <c r="I26" s="46">
        <v>1953</v>
      </c>
      <c r="J26" s="46"/>
      <c r="K26" s="46"/>
      <c r="L26" s="46"/>
      <c r="M26" s="46"/>
      <c r="N26" s="46">
        <v>1953</v>
      </c>
      <c r="O26" s="46"/>
      <c r="P26" s="46"/>
      <c r="Q26" s="46"/>
      <c r="R26" s="46"/>
      <c r="S26" s="46"/>
      <c r="T26" s="46"/>
      <c r="U26" s="46"/>
      <c r="V26" s="46"/>
      <c r="W26" s="46"/>
    </row>
    <row r="27" ht="32.9" customHeight="1" spans="1:23">
      <c r="A27" s="27"/>
      <c r="B27" s="27"/>
      <c r="C27" s="27" t="s">
        <v>300</v>
      </c>
      <c r="D27" s="27"/>
      <c r="E27" s="27"/>
      <c r="F27" s="27"/>
      <c r="G27" s="27"/>
      <c r="H27" s="27"/>
      <c r="I27" s="46">
        <v>34000</v>
      </c>
      <c r="J27" s="46"/>
      <c r="K27" s="46"/>
      <c r="L27" s="46"/>
      <c r="M27" s="46"/>
      <c r="N27" s="46">
        <v>34000</v>
      </c>
      <c r="O27" s="46"/>
      <c r="P27" s="46"/>
      <c r="Q27" s="46"/>
      <c r="R27" s="46"/>
      <c r="S27" s="46"/>
      <c r="T27" s="46"/>
      <c r="U27" s="46"/>
      <c r="V27" s="46"/>
      <c r="W27" s="46"/>
    </row>
    <row r="28" ht="32.9" customHeight="1" spans="1:23">
      <c r="A28" s="27" t="s">
        <v>267</v>
      </c>
      <c r="B28" s="145" t="s">
        <v>301</v>
      </c>
      <c r="C28" s="27" t="s">
        <v>300</v>
      </c>
      <c r="D28" s="27" t="s">
        <v>269</v>
      </c>
      <c r="E28" s="27" t="s">
        <v>85</v>
      </c>
      <c r="F28" s="27" t="s">
        <v>290</v>
      </c>
      <c r="G28" s="27" t="s">
        <v>223</v>
      </c>
      <c r="H28" s="27" t="s">
        <v>224</v>
      </c>
      <c r="I28" s="46">
        <v>34000</v>
      </c>
      <c r="J28" s="46"/>
      <c r="K28" s="46"/>
      <c r="L28" s="46"/>
      <c r="M28" s="46"/>
      <c r="N28" s="46">
        <v>34000</v>
      </c>
      <c r="O28" s="46"/>
      <c r="P28" s="46"/>
      <c r="Q28" s="46"/>
      <c r="R28" s="46"/>
      <c r="S28" s="46"/>
      <c r="T28" s="46"/>
      <c r="U28" s="46"/>
      <c r="V28" s="46"/>
      <c r="W28" s="46"/>
    </row>
    <row r="29" ht="32.9" customHeight="1" spans="1:23">
      <c r="A29" s="27"/>
      <c r="B29" s="27"/>
      <c r="C29" s="27" t="s">
        <v>302</v>
      </c>
      <c r="D29" s="27"/>
      <c r="E29" s="27"/>
      <c r="F29" s="27"/>
      <c r="G29" s="27"/>
      <c r="H29" s="27"/>
      <c r="I29" s="46">
        <v>30</v>
      </c>
      <c r="J29" s="46"/>
      <c r="K29" s="46"/>
      <c r="L29" s="46"/>
      <c r="M29" s="46"/>
      <c r="N29" s="46">
        <v>30</v>
      </c>
      <c r="O29" s="46"/>
      <c r="P29" s="46"/>
      <c r="Q29" s="46"/>
      <c r="R29" s="46"/>
      <c r="S29" s="46"/>
      <c r="T29" s="46"/>
      <c r="U29" s="46"/>
      <c r="V29" s="46"/>
      <c r="W29" s="46"/>
    </row>
    <row r="30" ht="32.9" customHeight="1" spans="1:23">
      <c r="A30" s="27" t="s">
        <v>267</v>
      </c>
      <c r="B30" s="145" t="s">
        <v>303</v>
      </c>
      <c r="C30" s="27" t="s">
        <v>302</v>
      </c>
      <c r="D30" s="27" t="s">
        <v>269</v>
      </c>
      <c r="E30" s="27" t="s">
        <v>85</v>
      </c>
      <c r="F30" s="27" t="s">
        <v>290</v>
      </c>
      <c r="G30" s="27" t="s">
        <v>219</v>
      </c>
      <c r="H30" s="27" t="s">
        <v>220</v>
      </c>
      <c r="I30" s="46">
        <v>30</v>
      </c>
      <c r="J30" s="46"/>
      <c r="K30" s="46"/>
      <c r="L30" s="46"/>
      <c r="M30" s="46"/>
      <c r="N30" s="46">
        <v>30</v>
      </c>
      <c r="O30" s="46"/>
      <c r="P30" s="46"/>
      <c r="Q30" s="46"/>
      <c r="R30" s="46"/>
      <c r="S30" s="46"/>
      <c r="T30" s="46"/>
      <c r="U30" s="46"/>
      <c r="V30" s="46"/>
      <c r="W30" s="46"/>
    </row>
    <row r="31" ht="32.9" customHeight="1" spans="1:23">
      <c r="A31" s="27"/>
      <c r="B31" s="27"/>
      <c r="C31" s="27" t="s">
        <v>304</v>
      </c>
      <c r="D31" s="27"/>
      <c r="E31" s="27"/>
      <c r="F31" s="27"/>
      <c r="G31" s="27"/>
      <c r="H31" s="27"/>
      <c r="I31" s="46">
        <v>2164754.6</v>
      </c>
      <c r="J31" s="46"/>
      <c r="K31" s="46"/>
      <c r="L31" s="46"/>
      <c r="M31" s="46"/>
      <c r="N31" s="46">
        <v>2164754.6</v>
      </c>
      <c r="O31" s="46"/>
      <c r="P31" s="46"/>
      <c r="Q31" s="46"/>
      <c r="R31" s="46"/>
      <c r="S31" s="46"/>
      <c r="T31" s="46"/>
      <c r="U31" s="46"/>
      <c r="V31" s="46"/>
      <c r="W31" s="46"/>
    </row>
    <row r="32" ht="32.9" customHeight="1" spans="1:23">
      <c r="A32" s="27" t="s">
        <v>267</v>
      </c>
      <c r="B32" s="145" t="s">
        <v>305</v>
      </c>
      <c r="C32" s="27" t="s">
        <v>304</v>
      </c>
      <c r="D32" s="27" t="s">
        <v>269</v>
      </c>
      <c r="E32" s="27" t="s">
        <v>84</v>
      </c>
      <c r="F32" s="27" t="s">
        <v>293</v>
      </c>
      <c r="G32" s="27" t="s">
        <v>223</v>
      </c>
      <c r="H32" s="27" t="s">
        <v>224</v>
      </c>
      <c r="I32" s="46">
        <v>24400</v>
      </c>
      <c r="J32" s="46"/>
      <c r="K32" s="46"/>
      <c r="L32" s="46"/>
      <c r="M32" s="46"/>
      <c r="N32" s="46">
        <v>24400</v>
      </c>
      <c r="O32" s="46"/>
      <c r="P32" s="46"/>
      <c r="Q32" s="46"/>
      <c r="R32" s="46"/>
      <c r="S32" s="46"/>
      <c r="T32" s="46"/>
      <c r="U32" s="46"/>
      <c r="V32" s="46"/>
      <c r="W32" s="46"/>
    </row>
    <row r="33" ht="32.9" customHeight="1" spans="1:23">
      <c r="A33" s="27" t="s">
        <v>267</v>
      </c>
      <c r="B33" s="145" t="s">
        <v>305</v>
      </c>
      <c r="C33" s="27" t="s">
        <v>304</v>
      </c>
      <c r="D33" s="27" t="s">
        <v>269</v>
      </c>
      <c r="E33" s="27" t="s">
        <v>84</v>
      </c>
      <c r="F33" s="27" t="s">
        <v>293</v>
      </c>
      <c r="G33" s="27" t="s">
        <v>298</v>
      </c>
      <c r="H33" s="27" t="s">
        <v>299</v>
      </c>
      <c r="I33" s="46">
        <v>2140354.6</v>
      </c>
      <c r="J33" s="46"/>
      <c r="K33" s="46"/>
      <c r="L33" s="46"/>
      <c r="M33" s="46"/>
      <c r="N33" s="46">
        <v>2140354.6</v>
      </c>
      <c r="O33" s="46"/>
      <c r="P33" s="46"/>
      <c r="Q33" s="46"/>
      <c r="R33" s="46"/>
      <c r="S33" s="46"/>
      <c r="T33" s="46"/>
      <c r="U33" s="46"/>
      <c r="V33" s="46"/>
      <c r="W33" s="46"/>
    </row>
    <row r="34" ht="32.9" customHeight="1" spans="1:23">
      <c r="A34" s="27"/>
      <c r="B34" s="27"/>
      <c r="C34" s="27" t="s">
        <v>306</v>
      </c>
      <c r="D34" s="27"/>
      <c r="E34" s="27"/>
      <c r="F34" s="27"/>
      <c r="G34" s="27"/>
      <c r="H34" s="27"/>
      <c r="I34" s="46">
        <v>85348</v>
      </c>
      <c r="J34" s="46">
        <v>85348</v>
      </c>
      <c r="K34" s="46">
        <v>85348</v>
      </c>
      <c r="L34" s="46"/>
      <c r="M34" s="46"/>
      <c r="N34" s="46"/>
      <c r="O34" s="46"/>
      <c r="P34" s="46"/>
      <c r="Q34" s="46"/>
      <c r="R34" s="46"/>
      <c r="S34" s="46"/>
      <c r="T34" s="46"/>
      <c r="U34" s="46"/>
      <c r="V34" s="46"/>
      <c r="W34" s="46"/>
    </row>
    <row r="35" ht="32.9" customHeight="1" spans="1:23">
      <c r="A35" s="27" t="s">
        <v>307</v>
      </c>
      <c r="B35" s="145" t="s">
        <v>308</v>
      </c>
      <c r="C35" s="27" t="s">
        <v>306</v>
      </c>
      <c r="D35" s="27" t="s">
        <v>269</v>
      </c>
      <c r="E35" s="27" t="s">
        <v>93</v>
      </c>
      <c r="F35" s="27" t="s">
        <v>250</v>
      </c>
      <c r="G35" s="27" t="s">
        <v>176</v>
      </c>
      <c r="H35" s="27" t="s">
        <v>177</v>
      </c>
      <c r="I35" s="46">
        <v>85348</v>
      </c>
      <c r="J35" s="46">
        <v>85348</v>
      </c>
      <c r="K35" s="46">
        <v>85348</v>
      </c>
      <c r="L35" s="46"/>
      <c r="M35" s="46"/>
      <c r="N35" s="46"/>
      <c r="O35" s="46"/>
      <c r="P35" s="46"/>
      <c r="Q35" s="46"/>
      <c r="R35" s="46"/>
      <c r="S35" s="46"/>
      <c r="T35" s="46"/>
      <c r="U35" s="46"/>
      <c r="V35" s="46"/>
      <c r="W35" s="46"/>
    </row>
    <row r="36" ht="32.9" customHeight="1" spans="1:23">
      <c r="A36" s="27"/>
      <c r="B36" s="27"/>
      <c r="C36" s="27" t="s">
        <v>309</v>
      </c>
      <c r="D36" s="27"/>
      <c r="E36" s="27"/>
      <c r="F36" s="27"/>
      <c r="G36" s="27"/>
      <c r="H36" s="27"/>
      <c r="I36" s="46">
        <v>1453571.66</v>
      </c>
      <c r="J36" s="46"/>
      <c r="K36" s="46"/>
      <c r="L36" s="46"/>
      <c r="M36" s="46"/>
      <c r="N36" s="46">
        <v>1453571.66</v>
      </c>
      <c r="O36" s="46"/>
      <c r="P36" s="46"/>
      <c r="Q36" s="46"/>
      <c r="R36" s="46"/>
      <c r="S36" s="46"/>
      <c r="T36" s="46"/>
      <c r="U36" s="46"/>
      <c r="V36" s="46"/>
      <c r="W36" s="46"/>
    </row>
    <row r="37" ht="32.9" customHeight="1" spans="1:23">
      <c r="A37" s="27" t="s">
        <v>267</v>
      </c>
      <c r="B37" s="145" t="s">
        <v>310</v>
      </c>
      <c r="C37" s="27" t="s">
        <v>309</v>
      </c>
      <c r="D37" s="27" t="s">
        <v>269</v>
      </c>
      <c r="E37" s="27" t="s">
        <v>83</v>
      </c>
      <c r="F37" s="27" t="s">
        <v>273</v>
      </c>
      <c r="G37" s="27" t="s">
        <v>223</v>
      </c>
      <c r="H37" s="27" t="s">
        <v>224</v>
      </c>
      <c r="I37" s="46">
        <v>170000</v>
      </c>
      <c r="J37" s="46"/>
      <c r="K37" s="46"/>
      <c r="L37" s="46"/>
      <c r="M37" s="46"/>
      <c r="N37" s="46">
        <v>170000</v>
      </c>
      <c r="O37" s="46"/>
      <c r="P37" s="46"/>
      <c r="Q37" s="46"/>
      <c r="R37" s="46"/>
      <c r="S37" s="46"/>
      <c r="T37" s="46"/>
      <c r="U37" s="46"/>
      <c r="V37" s="46"/>
      <c r="W37" s="46"/>
    </row>
    <row r="38" ht="32.9" customHeight="1" spans="1:23">
      <c r="A38" s="27" t="s">
        <v>267</v>
      </c>
      <c r="B38" s="145" t="s">
        <v>310</v>
      </c>
      <c r="C38" s="27" t="s">
        <v>309</v>
      </c>
      <c r="D38" s="27" t="s">
        <v>269</v>
      </c>
      <c r="E38" s="27" t="s">
        <v>84</v>
      </c>
      <c r="F38" s="27" t="s">
        <v>293</v>
      </c>
      <c r="G38" s="27" t="s">
        <v>294</v>
      </c>
      <c r="H38" s="27" t="s">
        <v>295</v>
      </c>
      <c r="I38" s="46">
        <v>700000</v>
      </c>
      <c r="J38" s="46"/>
      <c r="K38" s="46"/>
      <c r="L38" s="46"/>
      <c r="M38" s="46"/>
      <c r="N38" s="46">
        <v>700000</v>
      </c>
      <c r="O38" s="46"/>
      <c r="P38" s="46"/>
      <c r="Q38" s="46"/>
      <c r="R38" s="46"/>
      <c r="S38" s="46"/>
      <c r="T38" s="46"/>
      <c r="U38" s="46"/>
      <c r="V38" s="46"/>
      <c r="W38" s="46"/>
    </row>
    <row r="39" ht="32.9" customHeight="1" spans="1:23">
      <c r="A39" s="27" t="s">
        <v>267</v>
      </c>
      <c r="B39" s="145" t="s">
        <v>310</v>
      </c>
      <c r="C39" s="27" t="s">
        <v>309</v>
      </c>
      <c r="D39" s="27" t="s">
        <v>269</v>
      </c>
      <c r="E39" s="27" t="s">
        <v>84</v>
      </c>
      <c r="F39" s="27" t="s">
        <v>293</v>
      </c>
      <c r="G39" s="27" t="s">
        <v>255</v>
      </c>
      <c r="H39" s="27" t="s">
        <v>254</v>
      </c>
      <c r="I39" s="46">
        <v>180000</v>
      </c>
      <c r="J39" s="46"/>
      <c r="K39" s="46"/>
      <c r="L39" s="46"/>
      <c r="M39" s="46"/>
      <c r="N39" s="46">
        <v>180000</v>
      </c>
      <c r="O39" s="46"/>
      <c r="P39" s="46"/>
      <c r="Q39" s="46"/>
      <c r="R39" s="46"/>
      <c r="S39" s="46"/>
      <c r="T39" s="46"/>
      <c r="U39" s="46"/>
      <c r="V39" s="46"/>
      <c r="W39" s="46"/>
    </row>
    <row r="40" ht="32.9" customHeight="1" spans="1:23">
      <c r="A40" s="27" t="s">
        <v>267</v>
      </c>
      <c r="B40" s="145" t="s">
        <v>310</v>
      </c>
      <c r="C40" s="27" t="s">
        <v>309</v>
      </c>
      <c r="D40" s="27" t="s">
        <v>269</v>
      </c>
      <c r="E40" s="27" t="s">
        <v>84</v>
      </c>
      <c r="F40" s="27" t="s">
        <v>293</v>
      </c>
      <c r="G40" s="27" t="s">
        <v>217</v>
      </c>
      <c r="H40" s="27" t="s">
        <v>218</v>
      </c>
      <c r="I40" s="46">
        <v>30000</v>
      </c>
      <c r="J40" s="46"/>
      <c r="K40" s="46"/>
      <c r="L40" s="46"/>
      <c r="M40" s="46"/>
      <c r="N40" s="46">
        <v>30000</v>
      </c>
      <c r="O40" s="46"/>
      <c r="P40" s="46"/>
      <c r="Q40" s="46"/>
      <c r="R40" s="46"/>
      <c r="S40" s="46"/>
      <c r="T40" s="46"/>
      <c r="U40" s="46"/>
      <c r="V40" s="46"/>
      <c r="W40" s="46"/>
    </row>
    <row r="41" ht="32.9" customHeight="1" spans="1:23">
      <c r="A41" s="27" t="s">
        <v>267</v>
      </c>
      <c r="B41" s="145" t="s">
        <v>310</v>
      </c>
      <c r="C41" s="27" t="s">
        <v>309</v>
      </c>
      <c r="D41" s="27" t="s">
        <v>269</v>
      </c>
      <c r="E41" s="27" t="s">
        <v>84</v>
      </c>
      <c r="F41" s="27" t="s">
        <v>293</v>
      </c>
      <c r="G41" s="27" t="s">
        <v>284</v>
      </c>
      <c r="H41" s="27" t="s">
        <v>285</v>
      </c>
      <c r="I41" s="46">
        <v>262341.66</v>
      </c>
      <c r="J41" s="46"/>
      <c r="K41" s="46"/>
      <c r="L41" s="46"/>
      <c r="M41" s="46"/>
      <c r="N41" s="46">
        <v>262341.66</v>
      </c>
      <c r="O41" s="46"/>
      <c r="P41" s="46"/>
      <c r="Q41" s="46"/>
      <c r="R41" s="46"/>
      <c r="S41" s="46"/>
      <c r="T41" s="46"/>
      <c r="U41" s="46"/>
      <c r="V41" s="46"/>
      <c r="W41" s="46"/>
    </row>
    <row r="42" ht="32.9" customHeight="1" spans="1:23">
      <c r="A42" s="27" t="s">
        <v>267</v>
      </c>
      <c r="B42" s="145" t="s">
        <v>310</v>
      </c>
      <c r="C42" s="27" t="s">
        <v>309</v>
      </c>
      <c r="D42" s="27" t="s">
        <v>269</v>
      </c>
      <c r="E42" s="27" t="s">
        <v>84</v>
      </c>
      <c r="F42" s="27" t="s">
        <v>293</v>
      </c>
      <c r="G42" s="27" t="s">
        <v>223</v>
      </c>
      <c r="H42" s="27" t="s">
        <v>224</v>
      </c>
      <c r="I42" s="46">
        <v>46200</v>
      </c>
      <c r="J42" s="46"/>
      <c r="K42" s="46"/>
      <c r="L42" s="46"/>
      <c r="M42" s="46"/>
      <c r="N42" s="46">
        <v>46200</v>
      </c>
      <c r="O42" s="46"/>
      <c r="P42" s="46"/>
      <c r="Q42" s="46"/>
      <c r="R42" s="46"/>
      <c r="S42" s="46"/>
      <c r="T42" s="46"/>
      <c r="U42" s="46"/>
      <c r="V42" s="46"/>
      <c r="W42" s="46"/>
    </row>
    <row r="43" ht="32.9" customHeight="1" spans="1:23">
      <c r="A43" s="27" t="s">
        <v>267</v>
      </c>
      <c r="B43" s="145" t="s">
        <v>310</v>
      </c>
      <c r="C43" s="27" t="s">
        <v>309</v>
      </c>
      <c r="D43" s="27" t="s">
        <v>269</v>
      </c>
      <c r="E43" s="27" t="s">
        <v>84</v>
      </c>
      <c r="F43" s="27" t="s">
        <v>293</v>
      </c>
      <c r="G43" s="27" t="s">
        <v>227</v>
      </c>
      <c r="H43" s="27" t="s">
        <v>228</v>
      </c>
      <c r="I43" s="46">
        <v>65030</v>
      </c>
      <c r="J43" s="46"/>
      <c r="K43" s="46"/>
      <c r="L43" s="46"/>
      <c r="M43" s="46"/>
      <c r="N43" s="46">
        <v>65030</v>
      </c>
      <c r="O43" s="46"/>
      <c r="P43" s="46"/>
      <c r="Q43" s="46"/>
      <c r="R43" s="46"/>
      <c r="S43" s="46"/>
      <c r="T43" s="46"/>
      <c r="U43" s="46"/>
      <c r="V43" s="46"/>
      <c r="W43" s="46"/>
    </row>
    <row r="44" ht="32.9" customHeight="1" spans="1:23">
      <c r="A44" s="27"/>
      <c r="B44" s="27"/>
      <c r="C44" s="27" t="s">
        <v>311</v>
      </c>
      <c r="D44" s="27"/>
      <c r="E44" s="27"/>
      <c r="F44" s="27"/>
      <c r="G44" s="27"/>
      <c r="H44" s="27"/>
      <c r="I44" s="46">
        <v>117069</v>
      </c>
      <c r="J44" s="46"/>
      <c r="K44" s="46"/>
      <c r="L44" s="46"/>
      <c r="M44" s="46"/>
      <c r="N44" s="46">
        <v>117069</v>
      </c>
      <c r="O44" s="46"/>
      <c r="P44" s="46"/>
      <c r="Q44" s="46"/>
      <c r="R44" s="46"/>
      <c r="S44" s="46"/>
      <c r="T44" s="46"/>
      <c r="U44" s="46"/>
      <c r="V44" s="46"/>
      <c r="W44" s="46"/>
    </row>
    <row r="45" ht="32.9" customHeight="1" spans="1:23">
      <c r="A45" s="27" t="s">
        <v>267</v>
      </c>
      <c r="B45" s="145" t="s">
        <v>312</v>
      </c>
      <c r="C45" s="27" t="s">
        <v>311</v>
      </c>
      <c r="D45" s="27" t="s">
        <v>269</v>
      </c>
      <c r="E45" s="27" t="s">
        <v>83</v>
      </c>
      <c r="F45" s="27" t="s">
        <v>273</v>
      </c>
      <c r="G45" s="27" t="s">
        <v>298</v>
      </c>
      <c r="H45" s="27" t="s">
        <v>299</v>
      </c>
      <c r="I45" s="46">
        <v>90000</v>
      </c>
      <c r="J45" s="46"/>
      <c r="K45" s="46"/>
      <c r="L45" s="46"/>
      <c r="M45" s="46"/>
      <c r="N45" s="46">
        <v>90000</v>
      </c>
      <c r="O45" s="46"/>
      <c r="P45" s="46"/>
      <c r="Q45" s="46"/>
      <c r="R45" s="46"/>
      <c r="S45" s="46"/>
      <c r="T45" s="46"/>
      <c r="U45" s="46"/>
      <c r="V45" s="46"/>
      <c r="W45" s="46"/>
    </row>
    <row r="46" ht="32.9" customHeight="1" spans="1:23">
      <c r="A46" s="27" t="s">
        <v>267</v>
      </c>
      <c r="B46" s="145" t="s">
        <v>312</v>
      </c>
      <c r="C46" s="27" t="s">
        <v>311</v>
      </c>
      <c r="D46" s="27" t="s">
        <v>269</v>
      </c>
      <c r="E46" s="27" t="s">
        <v>84</v>
      </c>
      <c r="F46" s="27" t="s">
        <v>293</v>
      </c>
      <c r="G46" s="27" t="s">
        <v>219</v>
      </c>
      <c r="H46" s="27" t="s">
        <v>220</v>
      </c>
      <c r="I46" s="46">
        <v>27069</v>
      </c>
      <c r="J46" s="46"/>
      <c r="K46" s="46"/>
      <c r="L46" s="46"/>
      <c r="M46" s="46"/>
      <c r="N46" s="46">
        <v>27069</v>
      </c>
      <c r="O46" s="46"/>
      <c r="P46" s="46"/>
      <c r="Q46" s="46"/>
      <c r="R46" s="46"/>
      <c r="S46" s="46"/>
      <c r="T46" s="46"/>
      <c r="U46" s="46"/>
      <c r="V46" s="46"/>
      <c r="W46" s="46"/>
    </row>
    <row r="47" ht="18.75" customHeight="1" spans="1:23">
      <c r="A47" s="47" t="s">
        <v>313</v>
      </c>
      <c r="B47" s="48"/>
      <c r="C47" s="48"/>
      <c r="D47" s="48"/>
      <c r="E47" s="48"/>
      <c r="F47" s="48"/>
      <c r="G47" s="48"/>
      <c r="H47" s="49"/>
      <c r="I47" s="46">
        <v>28332260.75</v>
      </c>
      <c r="J47" s="46">
        <v>23468001.12</v>
      </c>
      <c r="K47" s="46">
        <v>23468001.12</v>
      </c>
      <c r="L47" s="46"/>
      <c r="M47" s="46"/>
      <c r="N47" s="46">
        <v>4859259.63</v>
      </c>
      <c r="O47" s="46"/>
      <c r="P47" s="46"/>
      <c r="Q47" s="46"/>
      <c r="R47" s="46">
        <v>5000</v>
      </c>
      <c r="S47" s="46"/>
      <c r="T47" s="46"/>
      <c r="U47" s="46"/>
      <c r="V47" s="46"/>
      <c r="W47" s="46">
        <v>5000</v>
      </c>
    </row>
  </sheetData>
  <mergeCells count="28">
    <mergeCell ref="A3:W3"/>
    <mergeCell ref="A4:I4"/>
    <mergeCell ref="J5:M5"/>
    <mergeCell ref="N5:P5"/>
    <mergeCell ref="R5:W5"/>
    <mergeCell ref="J6:K6"/>
    <mergeCell ref="A47:H47"/>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1"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56"/>
  <sheetViews>
    <sheetView showZeros="0" tabSelected="1" workbookViewId="0">
      <pane ySplit="1" topLeftCell="A14" activePane="bottomLeft" state="frozen"/>
      <selection/>
      <selection pane="bottomLeft" activeCell="B17" sqref="B17:B21"/>
    </sheetView>
  </sheetViews>
  <sheetFormatPr defaultColWidth="9.14159292035398" defaultRowHeight="12" customHeight="1"/>
  <cols>
    <col min="1" max="1" width="34.283185840708" customWidth="1"/>
    <col min="2" max="2" width="97.1061946902655" customWidth="1"/>
    <col min="3" max="4" width="43.0176991150442" customWidth="1"/>
    <col min="5" max="10" width="55.3628318584071" customWidth="1"/>
  </cols>
  <sheetData>
    <row r="1" customHeight="1" spans="1:10">
      <c r="A1" s="1"/>
      <c r="B1" s="1"/>
      <c r="C1" s="1"/>
      <c r="D1" s="1"/>
      <c r="E1" s="1"/>
      <c r="F1" s="1"/>
      <c r="G1" s="1"/>
      <c r="H1" s="1"/>
      <c r="I1" s="1"/>
      <c r="J1" s="1"/>
    </row>
    <row r="2" customHeight="1" spans="10:10">
      <c r="J2" s="141" t="s">
        <v>314</v>
      </c>
    </row>
    <row r="3" ht="28.5" customHeight="1" spans="1:10">
      <c r="A3" s="140" t="s">
        <v>315</v>
      </c>
      <c r="B3" s="33"/>
      <c r="C3" s="33"/>
      <c r="D3" s="33"/>
      <c r="E3" s="33"/>
      <c r="F3" s="102"/>
      <c r="G3" s="33"/>
      <c r="H3" s="102"/>
      <c r="I3" s="102"/>
      <c r="J3" s="33"/>
    </row>
    <row r="4" ht="15" customHeight="1" spans="1:1">
      <c r="A4" s="6" t="s">
        <v>2</v>
      </c>
    </row>
    <row r="5" ht="14.25" customHeight="1" spans="1:10">
      <c r="A5" s="69" t="s">
        <v>316</v>
      </c>
      <c r="B5" s="69" t="s">
        <v>317</v>
      </c>
      <c r="C5" s="69" t="s">
        <v>318</v>
      </c>
      <c r="D5" s="69" t="s">
        <v>319</v>
      </c>
      <c r="E5" s="69" t="s">
        <v>320</v>
      </c>
      <c r="F5" s="55" t="s">
        <v>321</v>
      </c>
      <c r="G5" s="69" t="s">
        <v>322</v>
      </c>
      <c r="H5" s="55" t="s">
        <v>323</v>
      </c>
      <c r="I5" s="55" t="s">
        <v>324</v>
      </c>
      <c r="J5" s="69" t="s">
        <v>325</v>
      </c>
    </row>
    <row r="6" ht="14.25" customHeight="1" spans="1:10">
      <c r="A6" s="69">
        <v>1</v>
      </c>
      <c r="B6" s="69">
        <v>2</v>
      </c>
      <c r="C6" s="69">
        <v>3</v>
      </c>
      <c r="D6" s="69">
        <v>4</v>
      </c>
      <c r="E6" s="69">
        <v>5</v>
      </c>
      <c r="F6" s="55">
        <v>6</v>
      </c>
      <c r="G6" s="69">
        <v>7</v>
      </c>
      <c r="H6" s="55">
        <v>8</v>
      </c>
      <c r="I6" s="55">
        <v>9</v>
      </c>
      <c r="J6" s="69">
        <v>10</v>
      </c>
    </row>
    <row r="7" ht="15" customHeight="1" spans="1:10">
      <c r="A7" s="27" t="s">
        <v>65</v>
      </c>
      <c r="B7" s="70"/>
      <c r="C7" s="70"/>
      <c r="D7" s="70"/>
      <c r="E7" s="71"/>
      <c r="F7" s="72"/>
      <c r="G7" s="71"/>
      <c r="H7" s="72"/>
      <c r="I7" s="72"/>
      <c r="J7" s="71"/>
    </row>
    <row r="8" ht="33.75" customHeight="1" spans="1:10">
      <c r="A8" s="27" t="s">
        <v>282</v>
      </c>
      <c r="B8" s="27" t="s">
        <v>326</v>
      </c>
      <c r="C8" s="27" t="s">
        <v>327</v>
      </c>
      <c r="D8" s="27" t="s">
        <v>328</v>
      </c>
      <c r="E8" s="27" t="s">
        <v>329</v>
      </c>
      <c r="F8" s="27" t="s">
        <v>330</v>
      </c>
      <c r="G8" s="44" t="s">
        <v>48</v>
      </c>
      <c r="H8" s="27" t="s">
        <v>331</v>
      </c>
      <c r="I8" s="27" t="s">
        <v>332</v>
      </c>
      <c r="J8" s="27" t="s">
        <v>333</v>
      </c>
    </row>
    <row r="9" ht="33.75" customHeight="1" spans="1:10">
      <c r="A9" s="27" t="s">
        <v>282</v>
      </c>
      <c r="B9" s="27" t="s">
        <v>326</v>
      </c>
      <c r="C9" s="27" t="s">
        <v>327</v>
      </c>
      <c r="D9" s="27" t="s">
        <v>328</v>
      </c>
      <c r="E9" s="27" t="s">
        <v>334</v>
      </c>
      <c r="F9" s="27" t="s">
        <v>330</v>
      </c>
      <c r="G9" s="44" t="s">
        <v>148</v>
      </c>
      <c r="H9" s="27" t="s">
        <v>335</v>
      </c>
      <c r="I9" s="27" t="s">
        <v>332</v>
      </c>
      <c r="J9" s="27" t="s">
        <v>336</v>
      </c>
    </row>
    <row r="10" ht="33.75" customHeight="1" spans="1:10">
      <c r="A10" s="27" t="s">
        <v>282</v>
      </c>
      <c r="B10" s="27" t="s">
        <v>326</v>
      </c>
      <c r="C10" s="27" t="s">
        <v>327</v>
      </c>
      <c r="D10" s="27" t="s">
        <v>328</v>
      </c>
      <c r="E10" s="27" t="s">
        <v>337</v>
      </c>
      <c r="F10" s="27" t="s">
        <v>330</v>
      </c>
      <c r="G10" s="44" t="s">
        <v>338</v>
      </c>
      <c r="H10" s="27" t="s">
        <v>339</v>
      </c>
      <c r="I10" s="27" t="s">
        <v>332</v>
      </c>
      <c r="J10" s="27" t="s">
        <v>340</v>
      </c>
    </row>
    <row r="11" ht="33.75" customHeight="1" spans="1:10">
      <c r="A11" s="27" t="s">
        <v>282</v>
      </c>
      <c r="B11" s="27" t="s">
        <v>326</v>
      </c>
      <c r="C11" s="27" t="s">
        <v>327</v>
      </c>
      <c r="D11" s="27" t="s">
        <v>328</v>
      </c>
      <c r="E11" s="27" t="s">
        <v>341</v>
      </c>
      <c r="F11" s="27" t="s">
        <v>330</v>
      </c>
      <c r="G11" s="44" t="s">
        <v>342</v>
      </c>
      <c r="H11" s="27" t="s">
        <v>339</v>
      </c>
      <c r="I11" s="27" t="s">
        <v>332</v>
      </c>
      <c r="J11" s="27" t="s">
        <v>343</v>
      </c>
    </row>
    <row r="12" ht="33.75" customHeight="1" spans="1:10">
      <c r="A12" s="27" t="s">
        <v>282</v>
      </c>
      <c r="B12" s="27" t="s">
        <v>326</v>
      </c>
      <c r="C12" s="27" t="s">
        <v>327</v>
      </c>
      <c r="D12" s="27" t="s">
        <v>328</v>
      </c>
      <c r="E12" s="27" t="s">
        <v>344</v>
      </c>
      <c r="F12" s="27" t="s">
        <v>330</v>
      </c>
      <c r="G12" s="44" t="s">
        <v>45</v>
      </c>
      <c r="H12" s="27" t="s">
        <v>331</v>
      </c>
      <c r="I12" s="27" t="s">
        <v>332</v>
      </c>
      <c r="J12" s="27" t="s">
        <v>345</v>
      </c>
    </row>
    <row r="13" ht="33.75" customHeight="1" spans="1:10">
      <c r="A13" s="27" t="s">
        <v>282</v>
      </c>
      <c r="B13" s="27" t="s">
        <v>326</v>
      </c>
      <c r="C13" s="27" t="s">
        <v>327</v>
      </c>
      <c r="D13" s="27" t="s">
        <v>346</v>
      </c>
      <c r="E13" s="27" t="s">
        <v>347</v>
      </c>
      <c r="F13" s="27" t="s">
        <v>330</v>
      </c>
      <c r="G13" s="44" t="s">
        <v>348</v>
      </c>
      <c r="H13" s="27" t="s">
        <v>349</v>
      </c>
      <c r="I13" s="27" t="s">
        <v>332</v>
      </c>
      <c r="J13" s="27" t="s">
        <v>350</v>
      </c>
    </row>
    <row r="14" ht="33.75" customHeight="1" spans="1:10">
      <c r="A14" s="27" t="s">
        <v>282</v>
      </c>
      <c r="B14" s="27" t="s">
        <v>326</v>
      </c>
      <c r="C14" s="27" t="s">
        <v>327</v>
      </c>
      <c r="D14" s="27" t="s">
        <v>346</v>
      </c>
      <c r="E14" s="27" t="s">
        <v>351</v>
      </c>
      <c r="F14" s="27" t="s">
        <v>330</v>
      </c>
      <c r="G14" s="44" t="s">
        <v>348</v>
      </c>
      <c r="H14" s="27" t="s">
        <v>349</v>
      </c>
      <c r="I14" s="27" t="s">
        <v>332</v>
      </c>
      <c r="J14" s="27" t="s">
        <v>352</v>
      </c>
    </row>
    <row r="15" ht="33.75" customHeight="1" spans="1:10">
      <c r="A15" s="27" t="s">
        <v>282</v>
      </c>
      <c r="B15" s="27" t="s">
        <v>326</v>
      </c>
      <c r="C15" s="27" t="s">
        <v>353</v>
      </c>
      <c r="D15" s="27" t="s">
        <v>354</v>
      </c>
      <c r="E15" s="27" t="s">
        <v>355</v>
      </c>
      <c r="F15" s="27" t="s">
        <v>330</v>
      </c>
      <c r="G15" s="44" t="s">
        <v>356</v>
      </c>
      <c r="H15" s="27" t="s">
        <v>349</v>
      </c>
      <c r="I15" s="27" t="s">
        <v>332</v>
      </c>
      <c r="J15" s="27" t="s">
        <v>357</v>
      </c>
    </row>
    <row r="16" ht="33.75" customHeight="1" spans="1:10">
      <c r="A16" s="27" t="s">
        <v>282</v>
      </c>
      <c r="B16" s="27" t="s">
        <v>326</v>
      </c>
      <c r="C16" s="27" t="s">
        <v>358</v>
      </c>
      <c r="D16" s="27" t="s">
        <v>359</v>
      </c>
      <c r="E16" s="27" t="s">
        <v>360</v>
      </c>
      <c r="F16" s="27" t="s">
        <v>330</v>
      </c>
      <c r="G16" s="44" t="s">
        <v>361</v>
      </c>
      <c r="H16" s="27" t="s">
        <v>349</v>
      </c>
      <c r="I16" s="27" t="s">
        <v>332</v>
      </c>
      <c r="J16" s="27" t="s">
        <v>362</v>
      </c>
    </row>
    <row r="17" ht="33.75" customHeight="1" spans="1:10">
      <c r="A17" s="27" t="s">
        <v>306</v>
      </c>
      <c r="B17" s="27" t="s">
        <v>363</v>
      </c>
      <c r="C17" s="27" t="s">
        <v>327</v>
      </c>
      <c r="D17" s="27" t="s">
        <v>328</v>
      </c>
      <c r="E17" s="27" t="s">
        <v>364</v>
      </c>
      <c r="F17" s="27" t="s">
        <v>330</v>
      </c>
      <c r="G17" s="44" t="s">
        <v>48</v>
      </c>
      <c r="H17" s="27" t="s">
        <v>365</v>
      </c>
      <c r="I17" s="27" t="s">
        <v>332</v>
      </c>
      <c r="J17" s="27" t="s">
        <v>366</v>
      </c>
    </row>
    <row r="18" ht="33.75" customHeight="1" spans="1:10">
      <c r="A18" s="27" t="s">
        <v>306</v>
      </c>
      <c r="B18" s="27" t="s">
        <v>363</v>
      </c>
      <c r="C18" s="27" t="s">
        <v>327</v>
      </c>
      <c r="D18" s="27" t="s">
        <v>346</v>
      </c>
      <c r="E18" s="27" t="s">
        <v>367</v>
      </c>
      <c r="F18" s="27" t="s">
        <v>330</v>
      </c>
      <c r="G18" s="44" t="s">
        <v>368</v>
      </c>
      <c r="H18" s="27" t="s">
        <v>369</v>
      </c>
      <c r="I18" s="27" t="s">
        <v>332</v>
      </c>
      <c r="J18" s="27" t="s">
        <v>370</v>
      </c>
    </row>
    <row r="19" ht="33.75" customHeight="1" spans="1:10">
      <c r="A19" s="27" t="s">
        <v>306</v>
      </c>
      <c r="B19" s="27" t="s">
        <v>363</v>
      </c>
      <c r="C19" s="27" t="s">
        <v>327</v>
      </c>
      <c r="D19" s="27" t="s">
        <v>371</v>
      </c>
      <c r="E19" s="27" t="s">
        <v>372</v>
      </c>
      <c r="F19" s="27" t="s">
        <v>373</v>
      </c>
      <c r="G19" s="44" t="s">
        <v>56</v>
      </c>
      <c r="H19" s="27" t="s">
        <v>374</v>
      </c>
      <c r="I19" s="27" t="s">
        <v>332</v>
      </c>
      <c r="J19" s="27" t="s">
        <v>375</v>
      </c>
    </row>
    <row r="20" ht="33.75" customHeight="1" spans="1:10">
      <c r="A20" s="27" t="s">
        <v>306</v>
      </c>
      <c r="B20" s="27" t="s">
        <v>363</v>
      </c>
      <c r="C20" s="27" t="s">
        <v>353</v>
      </c>
      <c r="D20" s="27" t="s">
        <v>354</v>
      </c>
      <c r="E20" s="27" t="s">
        <v>376</v>
      </c>
      <c r="F20" s="27" t="s">
        <v>373</v>
      </c>
      <c r="G20" s="44" t="s">
        <v>377</v>
      </c>
      <c r="H20" s="27" t="s">
        <v>378</v>
      </c>
      <c r="I20" s="27" t="s">
        <v>332</v>
      </c>
      <c r="J20" s="27" t="s">
        <v>379</v>
      </c>
    </row>
    <row r="21" ht="33.75" customHeight="1" spans="1:10">
      <c r="A21" s="27" t="s">
        <v>306</v>
      </c>
      <c r="B21" s="27" t="s">
        <v>363</v>
      </c>
      <c r="C21" s="27" t="s">
        <v>358</v>
      </c>
      <c r="D21" s="27" t="s">
        <v>359</v>
      </c>
      <c r="E21" s="27" t="s">
        <v>380</v>
      </c>
      <c r="F21" s="27" t="s">
        <v>330</v>
      </c>
      <c r="G21" s="44" t="s">
        <v>381</v>
      </c>
      <c r="H21" s="27" t="s">
        <v>349</v>
      </c>
      <c r="I21" s="27" t="s">
        <v>332</v>
      </c>
      <c r="J21" s="27" t="s">
        <v>382</v>
      </c>
    </row>
    <row r="22" ht="33.75" customHeight="1" spans="1:10">
      <c r="A22" s="27" t="s">
        <v>266</v>
      </c>
      <c r="B22" s="27" t="s">
        <v>383</v>
      </c>
      <c r="C22" s="27" t="s">
        <v>327</v>
      </c>
      <c r="D22" s="27" t="s">
        <v>328</v>
      </c>
      <c r="E22" s="27" t="s">
        <v>384</v>
      </c>
      <c r="F22" s="27" t="s">
        <v>330</v>
      </c>
      <c r="G22" s="44" t="s">
        <v>385</v>
      </c>
      <c r="H22" s="27" t="s">
        <v>386</v>
      </c>
      <c r="I22" s="27" t="s">
        <v>332</v>
      </c>
      <c r="J22" s="27" t="s">
        <v>387</v>
      </c>
    </row>
    <row r="23" ht="33.75" customHeight="1" spans="1:10">
      <c r="A23" s="27" t="s">
        <v>266</v>
      </c>
      <c r="B23" s="27" t="s">
        <v>383</v>
      </c>
      <c r="C23" s="27" t="s">
        <v>327</v>
      </c>
      <c r="D23" s="27" t="s">
        <v>328</v>
      </c>
      <c r="E23" s="27" t="s">
        <v>388</v>
      </c>
      <c r="F23" s="27" t="s">
        <v>330</v>
      </c>
      <c r="G23" s="44" t="s">
        <v>389</v>
      </c>
      <c r="H23" s="27" t="s">
        <v>390</v>
      </c>
      <c r="I23" s="27" t="s">
        <v>332</v>
      </c>
      <c r="J23" s="27" t="s">
        <v>391</v>
      </c>
    </row>
    <row r="24" ht="33.75" customHeight="1" spans="1:10">
      <c r="A24" s="27" t="s">
        <v>266</v>
      </c>
      <c r="B24" s="27" t="s">
        <v>383</v>
      </c>
      <c r="C24" s="27" t="s">
        <v>327</v>
      </c>
      <c r="D24" s="27" t="s">
        <v>328</v>
      </c>
      <c r="E24" s="27" t="s">
        <v>392</v>
      </c>
      <c r="F24" s="27" t="s">
        <v>330</v>
      </c>
      <c r="G24" s="44" t="s">
        <v>47</v>
      </c>
      <c r="H24" s="27" t="s">
        <v>393</v>
      </c>
      <c r="I24" s="27" t="s">
        <v>332</v>
      </c>
      <c r="J24" s="27" t="s">
        <v>394</v>
      </c>
    </row>
    <row r="25" ht="33.75" customHeight="1" spans="1:10">
      <c r="A25" s="27" t="s">
        <v>266</v>
      </c>
      <c r="B25" s="27" t="s">
        <v>383</v>
      </c>
      <c r="C25" s="27" t="s">
        <v>327</v>
      </c>
      <c r="D25" s="27" t="s">
        <v>328</v>
      </c>
      <c r="E25" s="27" t="s">
        <v>395</v>
      </c>
      <c r="F25" s="27" t="s">
        <v>330</v>
      </c>
      <c r="G25" s="44" t="s">
        <v>57</v>
      </c>
      <c r="H25" s="27" t="s">
        <v>396</v>
      </c>
      <c r="I25" s="27" t="s">
        <v>332</v>
      </c>
      <c r="J25" s="27" t="s">
        <v>397</v>
      </c>
    </row>
    <row r="26" ht="33.75" customHeight="1" spans="1:10">
      <c r="A26" s="27" t="s">
        <v>266</v>
      </c>
      <c r="B26" s="27" t="s">
        <v>383</v>
      </c>
      <c r="C26" s="27" t="s">
        <v>327</v>
      </c>
      <c r="D26" s="27" t="s">
        <v>346</v>
      </c>
      <c r="E26" s="27" t="s">
        <v>398</v>
      </c>
      <c r="F26" s="27" t="s">
        <v>330</v>
      </c>
      <c r="G26" s="44" t="s">
        <v>348</v>
      </c>
      <c r="H26" s="27" t="s">
        <v>349</v>
      </c>
      <c r="I26" s="27" t="s">
        <v>332</v>
      </c>
      <c r="J26" s="27" t="s">
        <v>399</v>
      </c>
    </row>
    <row r="27" ht="33.75" customHeight="1" spans="1:10">
      <c r="A27" s="27" t="s">
        <v>266</v>
      </c>
      <c r="B27" s="27" t="s">
        <v>383</v>
      </c>
      <c r="C27" s="27" t="s">
        <v>327</v>
      </c>
      <c r="D27" s="27" t="s">
        <v>346</v>
      </c>
      <c r="E27" s="27" t="s">
        <v>400</v>
      </c>
      <c r="F27" s="27" t="s">
        <v>330</v>
      </c>
      <c r="G27" s="44" t="s">
        <v>348</v>
      </c>
      <c r="H27" s="27" t="s">
        <v>349</v>
      </c>
      <c r="I27" s="27" t="s">
        <v>332</v>
      </c>
      <c r="J27" s="27" t="s">
        <v>401</v>
      </c>
    </row>
    <row r="28" ht="33.75" customHeight="1" spans="1:10">
      <c r="A28" s="27" t="s">
        <v>266</v>
      </c>
      <c r="B28" s="27" t="s">
        <v>383</v>
      </c>
      <c r="C28" s="27" t="s">
        <v>327</v>
      </c>
      <c r="D28" s="27" t="s">
        <v>371</v>
      </c>
      <c r="E28" s="27" t="s">
        <v>402</v>
      </c>
      <c r="F28" s="27" t="s">
        <v>403</v>
      </c>
      <c r="G28" s="44" t="s">
        <v>404</v>
      </c>
      <c r="H28" s="27" t="s">
        <v>405</v>
      </c>
      <c r="I28" s="27" t="s">
        <v>332</v>
      </c>
      <c r="J28" s="27" t="s">
        <v>406</v>
      </c>
    </row>
    <row r="29" ht="33.75" customHeight="1" spans="1:10">
      <c r="A29" s="27" t="s">
        <v>266</v>
      </c>
      <c r="B29" s="27" t="s">
        <v>383</v>
      </c>
      <c r="C29" s="27" t="s">
        <v>353</v>
      </c>
      <c r="D29" s="27" t="s">
        <v>354</v>
      </c>
      <c r="E29" s="27" t="s">
        <v>407</v>
      </c>
      <c r="F29" s="27" t="s">
        <v>330</v>
      </c>
      <c r="G29" s="44" t="s">
        <v>408</v>
      </c>
      <c r="H29" s="27" t="s">
        <v>349</v>
      </c>
      <c r="I29" s="27" t="s">
        <v>332</v>
      </c>
      <c r="J29" s="27" t="s">
        <v>409</v>
      </c>
    </row>
    <row r="30" ht="33.75" customHeight="1" spans="1:10">
      <c r="A30" s="27" t="s">
        <v>266</v>
      </c>
      <c r="B30" s="27" t="s">
        <v>383</v>
      </c>
      <c r="C30" s="27" t="s">
        <v>358</v>
      </c>
      <c r="D30" s="27" t="s">
        <v>359</v>
      </c>
      <c r="E30" s="27" t="s">
        <v>410</v>
      </c>
      <c r="F30" s="27" t="s">
        <v>330</v>
      </c>
      <c r="G30" s="44" t="s">
        <v>408</v>
      </c>
      <c r="H30" s="27" t="s">
        <v>349</v>
      </c>
      <c r="I30" s="27" t="s">
        <v>332</v>
      </c>
      <c r="J30" s="27" t="s">
        <v>411</v>
      </c>
    </row>
    <row r="31" ht="33.75" customHeight="1" spans="1:10">
      <c r="A31" s="27" t="s">
        <v>288</v>
      </c>
      <c r="B31" s="27" t="s">
        <v>412</v>
      </c>
      <c r="C31" s="27" t="s">
        <v>327</v>
      </c>
      <c r="D31" s="27" t="s">
        <v>328</v>
      </c>
      <c r="E31" s="27" t="s">
        <v>413</v>
      </c>
      <c r="F31" s="27" t="s">
        <v>330</v>
      </c>
      <c r="G31" s="44" t="s">
        <v>361</v>
      </c>
      <c r="H31" s="27" t="s">
        <v>349</v>
      </c>
      <c r="I31" s="27" t="s">
        <v>332</v>
      </c>
      <c r="J31" s="27" t="s">
        <v>414</v>
      </c>
    </row>
    <row r="32" ht="33.75" customHeight="1" spans="1:10">
      <c r="A32" s="27" t="s">
        <v>288</v>
      </c>
      <c r="B32" s="27" t="s">
        <v>412</v>
      </c>
      <c r="C32" s="27" t="s">
        <v>327</v>
      </c>
      <c r="D32" s="27" t="s">
        <v>328</v>
      </c>
      <c r="E32" s="27" t="s">
        <v>415</v>
      </c>
      <c r="F32" s="27" t="s">
        <v>416</v>
      </c>
      <c r="G32" s="44" t="s">
        <v>417</v>
      </c>
      <c r="H32" s="27" t="s">
        <v>418</v>
      </c>
      <c r="I32" s="27" t="s">
        <v>332</v>
      </c>
      <c r="J32" s="27" t="s">
        <v>414</v>
      </c>
    </row>
    <row r="33" ht="33.75" customHeight="1" spans="1:10">
      <c r="A33" s="27" t="s">
        <v>288</v>
      </c>
      <c r="B33" s="27" t="s">
        <v>412</v>
      </c>
      <c r="C33" s="27" t="s">
        <v>327</v>
      </c>
      <c r="D33" s="27" t="s">
        <v>328</v>
      </c>
      <c r="E33" s="27" t="s">
        <v>419</v>
      </c>
      <c r="F33" s="27" t="s">
        <v>330</v>
      </c>
      <c r="G33" s="44" t="s">
        <v>420</v>
      </c>
      <c r="H33" s="27" t="s">
        <v>421</v>
      </c>
      <c r="I33" s="27" t="s">
        <v>332</v>
      </c>
      <c r="J33" s="27" t="s">
        <v>422</v>
      </c>
    </row>
    <row r="34" ht="33.75" customHeight="1" spans="1:10">
      <c r="A34" s="27" t="s">
        <v>288</v>
      </c>
      <c r="B34" s="27" t="s">
        <v>412</v>
      </c>
      <c r="C34" s="27" t="s">
        <v>327</v>
      </c>
      <c r="D34" s="27" t="s">
        <v>371</v>
      </c>
      <c r="E34" s="27" t="s">
        <v>423</v>
      </c>
      <c r="F34" s="27" t="s">
        <v>373</v>
      </c>
      <c r="G34" s="44" t="s">
        <v>404</v>
      </c>
      <c r="H34" s="27" t="s">
        <v>405</v>
      </c>
      <c r="I34" s="27" t="s">
        <v>332</v>
      </c>
      <c r="J34" s="27" t="s">
        <v>424</v>
      </c>
    </row>
    <row r="35" ht="33.75" customHeight="1" spans="1:10">
      <c r="A35" s="27" t="s">
        <v>288</v>
      </c>
      <c r="B35" s="27" t="s">
        <v>412</v>
      </c>
      <c r="C35" s="27" t="s">
        <v>327</v>
      </c>
      <c r="D35" s="27" t="s">
        <v>371</v>
      </c>
      <c r="E35" s="27" t="s">
        <v>425</v>
      </c>
      <c r="F35" s="27" t="s">
        <v>330</v>
      </c>
      <c r="G35" s="44" t="s">
        <v>361</v>
      </c>
      <c r="H35" s="27" t="s">
        <v>349</v>
      </c>
      <c r="I35" s="27" t="s">
        <v>332</v>
      </c>
      <c r="J35" s="27" t="s">
        <v>426</v>
      </c>
    </row>
    <row r="36" ht="33.75" customHeight="1" spans="1:10">
      <c r="A36" s="27" t="s">
        <v>288</v>
      </c>
      <c r="B36" s="27" t="s">
        <v>412</v>
      </c>
      <c r="C36" s="27" t="s">
        <v>327</v>
      </c>
      <c r="D36" s="27" t="s">
        <v>371</v>
      </c>
      <c r="E36" s="27" t="s">
        <v>427</v>
      </c>
      <c r="F36" s="27" t="s">
        <v>330</v>
      </c>
      <c r="G36" s="44" t="s">
        <v>47</v>
      </c>
      <c r="H36" s="27" t="s">
        <v>349</v>
      </c>
      <c r="I36" s="27" t="s">
        <v>332</v>
      </c>
      <c r="J36" s="27" t="s">
        <v>428</v>
      </c>
    </row>
    <row r="37" ht="33.75" customHeight="1" spans="1:10">
      <c r="A37" s="27" t="s">
        <v>288</v>
      </c>
      <c r="B37" s="27" t="s">
        <v>412</v>
      </c>
      <c r="C37" s="27" t="s">
        <v>353</v>
      </c>
      <c r="D37" s="27" t="s">
        <v>429</v>
      </c>
      <c r="E37" s="27" t="s">
        <v>430</v>
      </c>
      <c r="F37" s="27" t="s">
        <v>416</v>
      </c>
      <c r="G37" s="44" t="s">
        <v>361</v>
      </c>
      <c r="H37" s="27" t="s">
        <v>349</v>
      </c>
      <c r="I37" s="27" t="s">
        <v>332</v>
      </c>
      <c r="J37" s="27" t="s">
        <v>431</v>
      </c>
    </row>
    <row r="38" ht="33.75" customHeight="1" spans="1:10">
      <c r="A38" s="27" t="s">
        <v>288</v>
      </c>
      <c r="B38" s="27" t="s">
        <v>412</v>
      </c>
      <c r="C38" s="27" t="s">
        <v>358</v>
      </c>
      <c r="D38" s="27" t="s">
        <v>359</v>
      </c>
      <c r="E38" s="27" t="s">
        <v>432</v>
      </c>
      <c r="F38" s="27" t="s">
        <v>330</v>
      </c>
      <c r="G38" s="44" t="s">
        <v>361</v>
      </c>
      <c r="H38" s="27" t="s">
        <v>349</v>
      </c>
      <c r="I38" s="27" t="s">
        <v>332</v>
      </c>
      <c r="J38" s="27" t="s">
        <v>433</v>
      </c>
    </row>
    <row r="39" ht="33.75" customHeight="1" spans="1:10">
      <c r="A39" s="27" t="s">
        <v>271</v>
      </c>
      <c r="B39" s="27" t="s">
        <v>434</v>
      </c>
      <c r="C39" s="27" t="s">
        <v>327</v>
      </c>
      <c r="D39" s="27" t="s">
        <v>328</v>
      </c>
      <c r="E39" s="27" t="s">
        <v>435</v>
      </c>
      <c r="F39" s="27" t="s">
        <v>373</v>
      </c>
      <c r="G39" s="44" t="s">
        <v>408</v>
      </c>
      <c r="H39" s="27" t="s">
        <v>396</v>
      </c>
      <c r="I39" s="27" t="s">
        <v>332</v>
      </c>
      <c r="J39" s="27" t="s">
        <v>436</v>
      </c>
    </row>
    <row r="40" ht="33.75" customHeight="1" spans="1:10">
      <c r="A40" s="27" t="s">
        <v>271</v>
      </c>
      <c r="B40" s="27" t="s">
        <v>434</v>
      </c>
      <c r="C40" s="27" t="s">
        <v>327</v>
      </c>
      <c r="D40" s="27" t="s">
        <v>328</v>
      </c>
      <c r="E40" s="27" t="s">
        <v>437</v>
      </c>
      <c r="F40" s="27" t="s">
        <v>373</v>
      </c>
      <c r="G40" s="44" t="s">
        <v>51</v>
      </c>
      <c r="H40" s="27" t="s">
        <v>438</v>
      </c>
      <c r="I40" s="27" t="s">
        <v>332</v>
      </c>
      <c r="J40" s="27" t="s">
        <v>439</v>
      </c>
    </row>
    <row r="41" ht="33.75" customHeight="1" spans="1:10">
      <c r="A41" s="27" t="s">
        <v>271</v>
      </c>
      <c r="B41" s="27" t="s">
        <v>434</v>
      </c>
      <c r="C41" s="27" t="s">
        <v>327</v>
      </c>
      <c r="D41" s="27" t="s">
        <v>328</v>
      </c>
      <c r="E41" s="27" t="s">
        <v>440</v>
      </c>
      <c r="F41" s="27" t="s">
        <v>330</v>
      </c>
      <c r="G41" s="44" t="s">
        <v>46</v>
      </c>
      <c r="H41" s="27" t="s">
        <v>365</v>
      </c>
      <c r="I41" s="27" t="s">
        <v>332</v>
      </c>
      <c r="J41" s="27" t="s">
        <v>441</v>
      </c>
    </row>
    <row r="42" ht="33.75" customHeight="1" spans="1:10">
      <c r="A42" s="27" t="s">
        <v>271</v>
      </c>
      <c r="B42" s="27" t="s">
        <v>434</v>
      </c>
      <c r="C42" s="27" t="s">
        <v>327</v>
      </c>
      <c r="D42" s="27" t="s">
        <v>328</v>
      </c>
      <c r="E42" s="27" t="s">
        <v>442</v>
      </c>
      <c r="F42" s="27" t="s">
        <v>403</v>
      </c>
      <c r="G42" s="44" t="s">
        <v>443</v>
      </c>
      <c r="H42" s="27" t="s">
        <v>444</v>
      </c>
      <c r="I42" s="27" t="s">
        <v>332</v>
      </c>
      <c r="J42" s="27" t="s">
        <v>445</v>
      </c>
    </row>
    <row r="43" ht="33.75" customHeight="1" spans="1:10">
      <c r="A43" s="27" t="s">
        <v>271</v>
      </c>
      <c r="B43" s="27" t="s">
        <v>434</v>
      </c>
      <c r="C43" s="27" t="s">
        <v>327</v>
      </c>
      <c r="D43" s="27" t="s">
        <v>346</v>
      </c>
      <c r="E43" s="27" t="s">
        <v>446</v>
      </c>
      <c r="F43" s="27" t="s">
        <v>330</v>
      </c>
      <c r="G43" s="44" t="s">
        <v>381</v>
      </c>
      <c r="H43" s="27" t="s">
        <v>349</v>
      </c>
      <c r="I43" s="27" t="s">
        <v>332</v>
      </c>
      <c r="J43" s="27" t="s">
        <v>447</v>
      </c>
    </row>
    <row r="44" ht="33.75" customHeight="1" spans="1:10">
      <c r="A44" s="27" t="s">
        <v>271</v>
      </c>
      <c r="B44" s="27" t="s">
        <v>434</v>
      </c>
      <c r="C44" s="27" t="s">
        <v>327</v>
      </c>
      <c r="D44" s="27" t="s">
        <v>346</v>
      </c>
      <c r="E44" s="27" t="s">
        <v>448</v>
      </c>
      <c r="F44" s="27" t="s">
        <v>330</v>
      </c>
      <c r="G44" s="44" t="s">
        <v>361</v>
      </c>
      <c r="H44" s="27" t="s">
        <v>349</v>
      </c>
      <c r="I44" s="27" t="s">
        <v>332</v>
      </c>
      <c r="J44" s="27" t="s">
        <v>447</v>
      </c>
    </row>
    <row r="45" ht="33.75" customHeight="1" spans="1:10">
      <c r="A45" s="27" t="s">
        <v>271</v>
      </c>
      <c r="B45" s="27" t="s">
        <v>434</v>
      </c>
      <c r="C45" s="27" t="s">
        <v>327</v>
      </c>
      <c r="D45" s="27" t="s">
        <v>346</v>
      </c>
      <c r="E45" s="27" t="s">
        <v>449</v>
      </c>
      <c r="F45" s="27" t="s">
        <v>330</v>
      </c>
      <c r="G45" s="44" t="s">
        <v>361</v>
      </c>
      <c r="H45" s="27" t="s">
        <v>349</v>
      </c>
      <c r="I45" s="27" t="s">
        <v>332</v>
      </c>
      <c r="J45" s="27" t="s">
        <v>450</v>
      </c>
    </row>
    <row r="46" ht="33.75" customHeight="1" spans="1:10">
      <c r="A46" s="27" t="s">
        <v>271</v>
      </c>
      <c r="B46" s="27" t="s">
        <v>434</v>
      </c>
      <c r="C46" s="27" t="s">
        <v>327</v>
      </c>
      <c r="D46" s="27" t="s">
        <v>346</v>
      </c>
      <c r="E46" s="27" t="s">
        <v>451</v>
      </c>
      <c r="F46" s="27" t="s">
        <v>330</v>
      </c>
      <c r="G46" s="44" t="s">
        <v>381</v>
      </c>
      <c r="H46" s="27" t="s">
        <v>349</v>
      </c>
      <c r="I46" s="27" t="s">
        <v>332</v>
      </c>
      <c r="J46" s="27" t="s">
        <v>452</v>
      </c>
    </row>
    <row r="47" ht="33.75" customHeight="1" spans="1:10">
      <c r="A47" s="27" t="s">
        <v>271</v>
      </c>
      <c r="B47" s="27" t="s">
        <v>434</v>
      </c>
      <c r="C47" s="27" t="s">
        <v>327</v>
      </c>
      <c r="D47" s="27" t="s">
        <v>346</v>
      </c>
      <c r="E47" s="27" t="s">
        <v>453</v>
      </c>
      <c r="F47" s="27" t="s">
        <v>330</v>
      </c>
      <c r="G47" s="44" t="s">
        <v>361</v>
      </c>
      <c r="H47" s="27" t="s">
        <v>349</v>
      </c>
      <c r="I47" s="27" t="s">
        <v>332</v>
      </c>
      <c r="J47" s="27" t="s">
        <v>454</v>
      </c>
    </row>
    <row r="48" ht="33.75" customHeight="1" spans="1:10">
      <c r="A48" s="27" t="s">
        <v>271</v>
      </c>
      <c r="B48" s="27" t="s">
        <v>434</v>
      </c>
      <c r="C48" s="27" t="s">
        <v>327</v>
      </c>
      <c r="D48" s="27" t="s">
        <v>346</v>
      </c>
      <c r="E48" s="27" t="s">
        <v>455</v>
      </c>
      <c r="F48" s="27" t="s">
        <v>330</v>
      </c>
      <c r="G48" s="44" t="s">
        <v>361</v>
      </c>
      <c r="H48" s="27" t="s">
        <v>349</v>
      </c>
      <c r="I48" s="27" t="s">
        <v>332</v>
      </c>
      <c r="J48" s="27" t="s">
        <v>456</v>
      </c>
    </row>
    <row r="49" ht="33.75" customHeight="1" spans="1:10">
      <c r="A49" s="27" t="s">
        <v>271</v>
      </c>
      <c r="B49" s="27" t="s">
        <v>434</v>
      </c>
      <c r="C49" s="27" t="s">
        <v>327</v>
      </c>
      <c r="D49" s="27" t="s">
        <v>346</v>
      </c>
      <c r="E49" s="27" t="s">
        <v>457</v>
      </c>
      <c r="F49" s="27" t="s">
        <v>330</v>
      </c>
      <c r="G49" s="44" t="s">
        <v>361</v>
      </c>
      <c r="H49" s="27" t="s">
        <v>349</v>
      </c>
      <c r="I49" s="27" t="s">
        <v>332</v>
      </c>
      <c r="J49" s="27" t="s">
        <v>458</v>
      </c>
    </row>
    <row r="50" ht="33.75" customHeight="1" spans="1:10">
      <c r="A50" s="27" t="s">
        <v>271</v>
      </c>
      <c r="B50" s="27" t="s">
        <v>434</v>
      </c>
      <c r="C50" s="27" t="s">
        <v>327</v>
      </c>
      <c r="D50" s="27" t="s">
        <v>346</v>
      </c>
      <c r="E50" s="27" t="s">
        <v>459</v>
      </c>
      <c r="F50" s="27" t="s">
        <v>330</v>
      </c>
      <c r="G50" s="44" t="s">
        <v>361</v>
      </c>
      <c r="H50" s="27" t="s">
        <v>349</v>
      </c>
      <c r="I50" s="27" t="s">
        <v>332</v>
      </c>
      <c r="J50" s="27" t="s">
        <v>460</v>
      </c>
    </row>
    <row r="51" ht="33.75" customHeight="1" spans="1:10">
      <c r="A51" s="27" t="s">
        <v>271</v>
      </c>
      <c r="B51" s="27" t="s">
        <v>434</v>
      </c>
      <c r="C51" s="27" t="s">
        <v>327</v>
      </c>
      <c r="D51" s="27" t="s">
        <v>371</v>
      </c>
      <c r="E51" s="27" t="s">
        <v>461</v>
      </c>
      <c r="F51" s="27" t="s">
        <v>403</v>
      </c>
      <c r="G51" s="44" t="s">
        <v>47</v>
      </c>
      <c r="H51" s="27" t="s">
        <v>405</v>
      </c>
      <c r="I51" s="27" t="s">
        <v>332</v>
      </c>
      <c r="J51" s="27" t="s">
        <v>462</v>
      </c>
    </row>
    <row r="52" ht="33.75" customHeight="1" spans="1:10">
      <c r="A52" s="27" t="s">
        <v>271</v>
      </c>
      <c r="B52" s="27" t="s">
        <v>434</v>
      </c>
      <c r="C52" s="27" t="s">
        <v>327</v>
      </c>
      <c r="D52" s="27" t="s">
        <v>371</v>
      </c>
      <c r="E52" s="27" t="s">
        <v>463</v>
      </c>
      <c r="F52" s="27" t="s">
        <v>403</v>
      </c>
      <c r="G52" s="44" t="s">
        <v>59</v>
      </c>
      <c r="H52" s="27" t="s">
        <v>464</v>
      </c>
      <c r="I52" s="27" t="s">
        <v>332</v>
      </c>
      <c r="J52" s="27" t="s">
        <v>465</v>
      </c>
    </row>
    <row r="53" ht="33.75" customHeight="1" spans="1:10">
      <c r="A53" s="27" t="s">
        <v>271</v>
      </c>
      <c r="B53" s="27" t="s">
        <v>434</v>
      </c>
      <c r="C53" s="27" t="s">
        <v>353</v>
      </c>
      <c r="D53" s="27" t="s">
        <v>354</v>
      </c>
      <c r="E53" s="27" t="s">
        <v>466</v>
      </c>
      <c r="F53" s="27" t="s">
        <v>330</v>
      </c>
      <c r="G53" s="44" t="s">
        <v>361</v>
      </c>
      <c r="H53" s="27" t="s">
        <v>349</v>
      </c>
      <c r="I53" s="27" t="s">
        <v>332</v>
      </c>
      <c r="J53" s="27" t="s">
        <v>467</v>
      </c>
    </row>
    <row r="54" ht="33.75" customHeight="1" spans="1:10">
      <c r="A54" s="27" t="s">
        <v>271</v>
      </c>
      <c r="B54" s="27" t="s">
        <v>434</v>
      </c>
      <c r="C54" s="27" t="s">
        <v>353</v>
      </c>
      <c r="D54" s="27" t="s">
        <v>354</v>
      </c>
      <c r="E54" s="27" t="s">
        <v>468</v>
      </c>
      <c r="F54" s="27" t="s">
        <v>330</v>
      </c>
      <c r="G54" s="44" t="s">
        <v>361</v>
      </c>
      <c r="H54" s="27" t="s">
        <v>349</v>
      </c>
      <c r="I54" s="27" t="s">
        <v>332</v>
      </c>
      <c r="J54" s="27" t="s">
        <v>469</v>
      </c>
    </row>
    <row r="55" ht="33.75" customHeight="1" spans="1:10">
      <c r="A55" s="27" t="s">
        <v>271</v>
      </c>
      <c r="B55" s="27" t="s">
        <v>434</v>
      </c>
      <c r="C55" s="27" t="s">
        <v>353</v>
      </c>
      <c r="D55" s="27" t="s">
        <v>429</v>
      </c>
      <c r="E55" s="27" t="s">
        <v>470</v>
      </c>
      <c r="F55" s="27" t="s">
        <v>373</v>
      </c>
      <c r="G55" s="44" t="s">
        <v>471</v>
      </c>
      <c r="H55" s="27" t="s">
        <v>472</v>
      </c>
      <c r="I55" s="27" t="s">
        <v>332</v>
      </c>
      <c r="J55" s="27" t="s">
        <v>473</v>
      </c>
    </row>
    <row r="56" ht="33.75" customHeight="1" spans="1:10">
      <c r="A56" s="27" t="s">
        <v>271</v>
      </c>
      <c r="B56" s="27" t="s">
        <v>434</v>
      </c>
      <c r="C56" s="27" t="s">
        <v>358</v>
      </c>
      <c r="D56" s="27" t="s">
        <v>359</v>
      </c>
      <c r="E56" s="27" t="s">
        <v>474</v>
      </c>
      <c r="F56" s="27" t="s">
        <v>330</v>
      </c>
      <c r="G56" s="44" t="s">
        <v>381</v>
      </c>
      <c r="H56" s="27" t="s">
        <v>349</v>
      </c>
      <c r="I56" s="27" t="s">
        <v>332</v>
      </c>
      <c r="J56" s="27" t="s">
        <v>475</v>
      </c>
    </row>
  </sheetData>
  <mergeCells count="12">
    <mergeCell ref="A3:J3"/>
    <mergeCell ref="A4:H4"/>
    <mergeCell ref="A8:A16"/>
    <mergeCell ref="A17:A21"/>
    <mergeCell ref="A22:A30"/>
    <mergeCell ref="A31:A38"/>
    <mergeCell ref="A39:A56"/>
    <mergeCell ref="B8:B16"/>
    <mergeCell ref="B17:B21"/>
    <mergeCell ref="B22:B30"/>
    <mergeCell ref="B31:B38"/>
    <mergeCell ref="B39:B56"/>
  </mergeCells>
  <pageMargins left="0.75" right="0.75" top="1" bottom="1" header="0.5" footer="0.5"/>
  <pageSetup paperSize="9" scale="24"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无语</cp:lastModifiedBy>
  <dcterms:created xsi:type="dcterms:W3CDTF">2025-02-18T07:16:00Z</dcterms:created>
  <dcterms:modified xsi:type="dcterms:W3CDTF">2025-02-19T08:58:09Z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F12064136FCC4729A30C02E14165ECAA_13</vt:lpwstr>
  </property>
  <property fmtid="{D5CDD505-2E9C-101B-9397-08002B2CF9AE}" pid="3" name="KSOProductBuildVer">
    <vt:lpwstr>2052-12.1.0.19770</vt:lpwstr>
  </property>
</Properties>
</file>