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752" windowHeight="9555" firstSheet="6" activeTab="6"/>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市对下转移支付预算表09-1" sheetId="13" r:id="rId13"/>
    <sheet name="市对下转移支付绩效目标表09-2" sheetId="14" r:id="rId14"/>
    <sheet name="新增资产配置表10" sheetId="15" r:id="rId15"/>
    <sheet name="上级补助项目支出预算表11" sheetId="16" r:id="rId16"/>
    <sheet name="部门项目中期规划预算表12" sheetId="17" r:id="rId1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<sst xmlns="http://schemas.openxmlformats.org/spreadsheetml/2006/main" count="2877" uniqueCount="773">
  <si>
    <t>预算01-1表</t>
  </si>
  <si>
    <t>2025年财务收支预算总表部门</t>
  </si>
  <si>
    <t>单位：元</t>
  </si>
  <si>
    <t>收    入</t>
  </si>
  <si>
    <t>支    出</t>
  </si>
  <si>
    <t>项    目</t>
  </si>
  <si>
    <t>预算数</t>
  </si>
  <si>
    <t>项目（按功能分类）</t>
  </si>
  <si>
    <t>一、一般公共预算拨款收入</t>
  </si>
  <si>
    <t>二、政府性基金预算拨款收入</t>
  </si>
  <si>
    <t>三、国有资本经营预算拨款收入</t>
  </si>
  <si>
    <t>四、财政专户管理资金收入</t>
  </si>
  <si>
    <t>五、单位资金</t>
  </si>
  <si>
    <t>1、事业收入</t>
  </si>
  <si>
    <t>2、事业单位经营收入</t>
  </si>
  <si>
    <t>3、上级补助收入</t>
  </si>
  <si>
    <t>4、附属单位上缴收入</t>
  </si>
  <si>
    <t>5、其他收入</t>
  </si>
  <si>
    <t>本年收入合计</t>
  </si>
  <si>
    <t>本年支出合计</t>
  </si>
  <si>
    <t>上年结转结余</t>
  </si>
  <si>
    <t>年终结转结余</t>
  </si>
  <si>
    <t>1、财政拨款结转结余</t>
  </si>
  <si>
    <t>2、使用非财政拨款结余</t>
  </si>
  <si>
    <t>收  入  总  计</t>
  </si>
  <si>
    <t>支 出 总 计</t>
  </si>
  <si>
    <t>预算01-2表</t>
  </si>
  <si>
    <t>2025年部门收入预算表</t>
  </si>
  <si>
    <t>部门（单位）代码</t>
  </si>
  <si>
    <t>部门（单位）名称</t>
  </si>
  <si>
    <t>合计</t>
  </si>
  <si>
    <t>本年收入</t>
  </si>
  <si>
    <t>小计</t>
  </si>
  <si>
    <t>一般公共预算</t>
  </si>
  <si>
    <t>政府性基金预算</t>
  </si>
  <si>
    <t>国有资本经营预算</t>
  </si>
  <si>
    <t>财政专户管理资金</t>
  </si>
  <si>
    <t>单位资金收入</t>
  </si>
  <si>
    <t>使用非财政拨款结余</t>
  </si>
  <si>
    <t>事业收入</t>
  </si>
  <si>
    <t>事业单位经营收入</t>
  </si>
  <si>
    <t>上级补助收入</t>
  </si>
  <si>
    <t>附属单位上缴收入</t>
  </si>
  <si>
    <t>其他收入</t>
  </si>
  <si>
    <t>1</t>
  </si>
  <si>
    <t>2</t>
  </si>
  <si>
    <t>3</t>
  </si>
  <si>
    <t>4</t>
  </si>
  <si>
    <t>5</t>
  </si>
  <si>
    <t>6</t>
  </si>
  <si>
    <t>7</t>
  </si>
  <si>
    <t>8</t>
  </si>
  <si>
    <t>9</t>
  </si>
  <si>
    <t>10</t>
  </si>
  <si>
    <t>11</t>
  </si>
  <si>
    <t>12</t>
  </si>
  <si>
    <t>13</t>
  </si>
  <si>
    <t>14</t>
  </si>
  <si>
    <t>15</t>
  </si>
  <si>
    <t>16</t>
  </si>
  <si>
    <t>17</t>
  </si>
  <si>
    <t>18</t>
  </si>
  <si>
    <t>19</t>
  </si>
  <si>
    <t>414</t>
  </si>
  <si>
    <t>玉溪市公安局交通警察支队</t>
  </si>
  <si>
    <t>414001</t>
  </si>
  <si>
    <t>玉溪市公安局交通警察支队（本级）</t>
  </si>
  <si>
    <t>414004</t>
  </si>
  <si>
    <t>玉溪市公安局高速公路交巡警大队</t>
  </si>
  <si>
    <t>414005</t>
  </si>
  <si>
    <t>玉溪市公安局交警支队直属大队</t>
  </si>
  <si>
    <t>预算01-3表</t>
  </si>
  <si>
    <t>2025年部门支出预算表</t>
  </si>
  <si>
    <t>科目编码</t>
  </si>
  <si>
    <t>科目名称</t>
  </si>
  <si>
    <t>财政专户管理的支出</t>
  </si>
  <si>
    <t>单位自有资金</t>
  </si>
  <si>
    <t>基本支出</t>
  </si>
  <si>
    <t>项目支出</t>
  </si>
  <si>
    <t>事业支出</t>
  </si>
  <si>
    <t>事业单位
经营支出</t>
  </si>
  <si>
    <t>上级补助支出</t>
  </si>
  <si>
    <t>附属单位补助支出</t>
  </si>
  <si>
    <t>其他支出</t>
  </si>
  <si>
    <t>204</t>
  </si>
  <si>
    <t>20402</t>
  </si>
  <si>
    <t>2040201</t>
  </si>
  <si>
    <t>2040202</t>
  </si>
  <si>
    <t>2040219</t>
  </si>
  <si>
    <t>2040220</t>
  </si>
  <si>
    <t>2040299</t>
  </si>
  <si>
    <t>208</t>
  </si>
  <si>
    <t>20805</t>
  </si>
  <si>
    <t>2080501</t>
  </si>
  <si>
    <t>2080502</t>
  </si>
  <si>
    <t>2080505</t>
  </si>
  <si>
    <t>2080506</t>
  </si>
  <si>
    <t>20808</t>
  </si>
  <si>
    <t>2080801</t>
  </si>
  <si>
    <t>210</t>
  </si>
  <si>
    <t>21011</t>
  </si>
  <si>
    <t>2101101</t>
  </si>
  <si>
    <t>2101102</t>
  </si>
  <si>
    <t>2101103</t>
  </si>
  <si>
    <t>2101199</t>
  </si>
  <si>
    <t>215</t>
  </si>
  <si>
    <t>21505</t>
  </si>
  <si>
    <t>2150516</t>
  </si>
  <si>
    <t>221</t>
  </si>
  <si>
    <t>22102</t>
  </si>
  <si>
    <t>2210201</t>
  </si>
  <si>
    <t>2210203</t>
  </si>
  <si>
    <t>预算02-1表</t>
  </si>
  <si>
    <t>2025年部门财政拨款收支预算总表</t>
  </si>
  <si>
    <t>支出功能分类科目</t>
  </si>
  <si>
    <t>一、本年收入</t>
  </si>
  <si>
    <t>一、本年支出</t>
  </si>
  <si>
    <t>（一）一般公共预算拨款</t>
  </si>
  <si>
    <t>（二）政府性基金预算拨款</t>
  </si>
  <si>
    <t>（三）国有资本经营预算拨款</t>
  </si>
  <si>
    <t>二、上年结转</t>
  </si>
  <si>
    <t>二、年终结转结余</t>
  </si>
  <si>
    <t>预算02-2表</t>
  </si>
  <si>
    <t>2025年一般公共预算支出预算表（按功能科目分类）</t>
  </si>
  <si>
    <t>部门预算支出功能分类科目</t>
  </si>
  <si>
    <t>人员经费</t>
  </si>
  <si>
    <t>公用经费</t>
  </si>
  <si>
    <t>预算03表</t>
  </si>
  <si>
    <t>2025年一般公共预算“三公”经费支出预算表</t>
  </si>
  <si>
    <t>“三公”经费合计</t>
  </si>
  <si>
    <t>因公出国（境）费</t>
  </si>
  <si>
    <t>公务用车购置及运行费</t>
  </si>
  <si>
    <t>公务用车购置</t>
  </si>
  <si>
    <t>公务用车运行费</t>
  </si>
  <si>
    <t>公务接待费</t>
  </si>
  <si>
    <t>预算04表</t>
  </si>
  <si>
    <t>2025年部门基本支出预算表</t>
  </si>
  <si>
    <t>2025年初预算项目初选表</t>
  </si>
  <si>
    <t>单位名称</t>
  </si>
  <si>
    <t>项目代码</t>
  </si>
  <si>
    <t>项目名称</t>
  </si>
  <si>
    <t>功能科目编码</t>
  </si>
  <si>
    <t>功能科目名称</t>
  </si>
  <si>
    <t>经济科目编码</t>
  </si>
  <si>
    <t>经济科目名称</t>
  </si>
  <si>
    <t>资金来源</t>
  </si>
  <si>
    <t>财政拨款结转结余</t>
  </si>
  <si>
    <t>全年数</t>
  </si>
  <si>
    <t>已提前安排</t>
  </si>
  <si>
    <t>抵扣上年垫付资金</t>
  </si>
  <si>
    <t>本次下达</t>
  </si>
  <si>
    <t>另文下达</t>
  </si>
  <si>
    <t>事业单位
经营收入</t>
  </si>
  <si>
    <t>20</t>
  </si>
  <si>
    <t>21</t>
  </si>
  <si>
    <t>22</t>
  </si>
  <si>
    <t>23</t>
  </si>
  <si>
    <t xml:space="preserve">       玉溪市公安局交通警察支队（本级）</t>
  </si>
  <si>
    <t>530400210000000628470</t>
  </si>
  <si>
    <t>社会保障缴费</t>
  </si>
  <si>
    <t>行政运行</t>
  </si>
  <si>
    <t>30112</t>
  </si>
  <si>
    <t>其他社会保障缴费</t>
  </si>
  <si>
    <t>机关事业单位基本养老保险缴费支出</t>
  </si>
  <si>
    <t>30108</t>
  </si>
  <si>
    <t>机关事业单位基本养老保险缴费</t>
  </si>
  <si>
    <t>行政单位医疗</t>
  </si>
  <si>
    <t>30110</t>
  </si>
  <si>
    <t>职工基本医疗保险缴费</t>
  </si>
  <si>
    <t>30307</t>
  </si>
  <si>
    <t>医疗费补助</t>
  </si>
  <si>
    <t>公务员医疗补助</t>
  </si>
  <si>
    <t>30111</t>
  </si>
  <si>
    <t>公务员医疗补助缴费</t>
  </si>
  <si>
    <t>其他行政事业单位医疗支出</t>
  </si>
  <si>
    <t>530400210000000628471</t>
  </si>
  <si>
    <t>住房公积金</t>
  </si>
  <si>
    <t>30113</t>
  </si>
  <si>
    <t>530400210000000628472</t>
  </si>
  <si>
    <t>对个人和家庭的补助</t>
  </si>
  <si>
    <t>行政单位离退休</t>
  </si>
  <si>
    <t>30305</t>
  </si>
  <si>
    <t>生活补助</t>
  </si>
  <si>
    <t>事业单位离退休</t>
  </si>
  <si>
    <t>530400210000000628503</t>
  </si>
  <si>
    <t>行政人员工资支出</t>
  </si>
  <si>
    <t>30101</t>
  </si>
  <si>
    <t>基本工资</t>
  </si>
  <si>
    <t>30102</t>
  </si>
  <si>
    <t>津贴补贴</t>
  </si>
  <si>
    <t>购房补贴</t>
  </si>
  <si>
    <t>530400210000000628535</t>
  </si>
  <si>
    <t>其他工资福利支出</t>
  </si>
  <si>
    <t>30103</t>
  </si>
  <si>
    <t>奖金</t>
  </si>
  <si>
    <t>530400210000000628538</t>
  </si>
  <si>
    <t>行政人员公务交通补贴</t>
  </si>
  <si>
    <t>30239</t>
  </si>
  <si>
    <t>其他交通费用</t>
  </si>
  <si>
    <t>530400210000000628539</t>
  </si>
  <si>
    <t>工会经费</t>
  </si>
  <si>
    <t>30228</t>
  </si>
  <si>
    <t>530400210000000628835</t>
  </si>
  <si>
    <t>公车购置及运维费</t>
  </si>
  <si>
    <t>30231</t>
  </si>
  <si>
    <t>公务用车运行维护费</t>
  </si>
  <si>
    <t>530400210000000630188</t>
  </si>
  <si>
    <t>一般公用经费</t>
  </si>
  <si>
    <t>30201</t>
  </si>
  <si>
    <t>办公费</t>
  </si>
  <si>
    <t>30202</t>
  </si>
  <si>
    <t>印刷费</t>
  </si>
  <si>
    <t>30204</t>
  </si>
  <si>
    <t>手续费</t>
  </si>
  <si>
    <t>30205</t>
  </si>
  <si>
    <t>水费</t>
  </si>
  <si>
    <t>30206</t>
  </si>
  <si>
    <t>电费</t>
  </si>
  <si>
    <t>30207</t>
  </si>
  <si>
    <t>邮电费</t>
  </si>
  <si>
    <t>30215</t>
  </si>
  <si>
    <t>会议费</t>
  </si>
  <si>
    <t>30216</t>
  </si>
  <si>
    <t>培训费</t>
  </si>
  <si>
    <t>30224</t>
  </si>
  <si>
    <t>被装购置费</t>
  </si>
  <si>
    <t>30226</t>
  </si>
  <si>
    <t>劳务费</t>
  </si>
  <si>
    <t>30227</t>
  </si>
  <si>
    <t>委托业务费</t>
  </si>
  <si>
    <t>30229</t>
  </si>
  <si>
    <t>福利费</t>
  </si>
  <si>
    <t>30299</t>
  </si>
  <si>
    <t>其他商品和服务支出</t>
  </si>
  <si>
    <t>530400221100000664934</t>
  </si>
  <si>
    <t>30217</t>
  </si>
  <si>
    <t>530400241100002095087</t>
  </si>
  <si>
    <t>执法人员意外伤害保险经费</t>
  </si>
  <si>
    <t>530400241100002095092</t>
  </si>
  <si>
    <t>机关后勤购买服务经费</t>
  </si>
  <si>
    <t>530400241100002113876</t>
  </si>
  <si>
    <t>职业年金经费</t>
  </si>
  <si>
    <t>机关事业单位职业年金缴费支出</t>
  </si>
  <si>
    <t>30109</t>
  </si>
  <si>
    <t>职业年金缴费</t>
  </si>
  <si>
    <t>530400241100002119641</t>
  </si>
  <si>
    <t>工作业务经费</t>
  </si>
  <si>
    <t>30213</t>
  </si>
  <si>
    <t>维修（护）费</t>
  </si>
  <si>
    <t>530400241100002366305</t>
  </si>
  <si>
    <t>人民警察法定工作日之外加班补贴经费</t>
  </si>
  <si>
    <t>530400241100002381839</t>
  </si>
  <si>
    <t>年终一次性奖金</t>
  </si>
  <si>
    <t>530400241100002976333</t>
  </si>
  <si>
    <t>丧葬抚恤经费</t>
  </si>
  <si>
    <t>死亡抚恤</t>
  </si>
  <si>
    <t>30304</t>
  </si>
  <si>
    <t>抚恤金</t>
  </si>
  <si>
    <t>530400251100003842686</t>
  </si>
  <si>
    <t>租赁费</t>
  </si>
  <si>
    <t>30214</t>
  </si>
  <si>
    <t>530400251100003842903</t>
  </si>
  <si>
    <t>物业管理费</t>
  </si>
  <si>
    <t>30209</t>
  </si>
  <si>
    <t>530400210000000628505</t>
  </si>
  <si>
    <t>530400210000000628507</t>
  </si>
  <si>
    <t>530400210000000628508</t>
  </si>
  <si>
    <t>530400210000000628509</t>
  </si>
  <si>
    <t>530400210000000628510</t>
  </si>
  <si>
    <t>530400210000000628512</t>
  </si>
  <si>
    <t>530400210000000628513</t>
  </si>
  <si>
    <t>530400210000000628515</t>
  </si>
  <si>
    <t>30211</t>
  </si>
  <si>
    <t>差旅费</t>
  </si>
  <si>
    <t>530400210000000628858</t>
  </si>
  <si>
    <t>530400221100000622846</t>
  </si>
  <si>
    <t>530400231100001391855</t>
  </si>
  <si>
    <t>执法人员意外伤害险</t>
  </si>
  <si>
    <t>530400241100002102802</t>
  </si>
  <si>
    <t>530400241100002165817</t>
  </si>
  <si>
    <t>530400241100002365164</t>
  </si>
  <si>
    <t>530400251100003584705</t>
  </si>
  <si>
    <t>单位工作业务经费</t>
  </si>
  <si>
    <t>530400251100003843105</t>
  </si>
  <si>
    <t>530400210000000629428</t>
  </si>
  <si>
    <t>530400210000000629430</t>
  </si>
  <si>
    <t>530400210000000629431</t>
  </si>
  <si>
    <t>530400210000000629432</t>
  </si>
  <si>
    <t>530400210000000629433</t>
  </si>
  <si>
    <t>530400210000000629436</t>
  </si>
  <si>
    <t>530400210000000629437</t>
  </si>
  <si>
    <t>530400210000000629438</t>
  </si>
  <si>
    <t>530400210000000629491</t>
  </si>
  <si>
    <t>30218</t>
  </si>
  <si>
    <t>专用材料费</t>
  </si>
  <si>
    <t>31002</t>
  </si>
  <si>
    <t>办公设备购置</t>
  </si>
  <si>
    <t>530400221100000614565</t>
  </si>
  <si>
    <t>530400231100001394873</t>
  </si>
  <si>
    <t>530400241100002103763</t>
  </si>
  <si>
    <t>530400241100002361125</t>
  </si>
  <si>
    <t>编外临聘人员经费</t>
  </si>
  <si>
    <t>一般行政管理事务</t>
  </si>
  <si>
    <t>30199</t>
  </si>
  <si>
    <t>530400241100002366743</t>
  </si>
  <si>
    <t>530400241100002377502</t>
  </si>
  <si>
    <t>530400251100003587285</t>
  </si>
  <si>
    <t>530400251100003842558</t>
  </si>
  <si>
    <t>530400251100003842575</t>
  </si>
  <si>
    <t>预算05-1表</t>
  </si>
  <si>
    <t>2025年部门项目支出预算表</t>
  </si>
  <si>
    <t>项目分类</t>
  </si>
  <si>
    <t>项目单位</t>
  </si>
  <si>
    <t>本年拨款</t>
  </si>
  <si>
    <t>单位资金</t>
  </si>
  <si>
    <t>其中：本次下达</t>
  </si>
  <si>
    <t>交通安全宣传专项经费</t>
  </si>
  <si>
    <t>事业发展类</t>
  </si>
  <si>
    <t>530400210000000625751</t>
  </si>
  <si>
    <t>科技兴警信息化建设项目专项资金</t>
  </si>
  <si>
    <t>530400210000000626548</t>
  </si>
  <si>
    <t>信息化建设</t>
  </si>
  <si>
    <t>玉溪市城市大脑前期工作专项经费</t>
  </si>
  <si>
    <t>专项业务类</t>
  </si>
  <si>
    <t>530400210000000632820</t>
  </si>
  <si>
    <t>工程建设及运行维护</t>
  </si>
  <si>
    <t>30905</t>
  </si>
  <si>
    <t>基础设施建设</t>
  </si>
  <si>
    <t>“放管服”改革车驾管体系项目专项资金</t>
  </si>
  <si>
    <t>530400221100000267980</t>
  </si>
  <si>
    <t>31007</t>
  </si>
  <si>
    <t>信息网络及软件购置更新</t>
  </si>
  <si>
    <t>交通管理业务工作经费</t>
  </si>
  <si>
    <t>530400221100001270059</t>
  </si>
  <si>
    <t>其他公安支出</t>
  </si>
  <si>
    <t>特定项目政法2023第50号（1）经费</t>
  </si>
  <si>
    <t>530400231100001715883</t>
  </si>
  <si>
    <t>执法办案</t>
  </si>
  <si>
    <t>特定项目政法2023第50号（2）经费</t>
  </si>
  <si>
    <t>530400231100001716003</t>
  </si>
  <si>
    <t>31003</t>
  </si>
  <si>
    <t>专用设备购置</t>
  </si>
  <si>
    <t>道路交通安全隐患排查治理专项工作经费</t>
  </si>
  <si>
    <t>530400231100002044646</t>
  </si>
  <si>
    <t>交通安全事故防控业务经费</t>
  </si>
  <si>
    <t>530400231100002453877</t>
  </si>
  <si>
    <t>特定项目政法2023第78号经费</t>
  </si>
  <si>
    <t>530400231100002468562</t>
  </si>
  <si>
    <t>遗属生活困难补助经费</t>
  </si>
  <si>
    <t>民生类</t>
  </si>
  <si>
    <t>530400241100002792990</t>
  </si>
  <si>
    <t>特定项目政法2024043号（1）经费</t>
  </si>
  <si>
    <t>530400241100003044257</t>
  </si>
  <si>
    <t>特定项目政法2024043号（2）经费</t>
  </si>
  <si>
    <t>530400241100003045202</t>
  </si>
  <si>
    <t>高速公路“五位一体”生命防护体系运维专项资金</t>
  </si>
  <si>
    <t>530400221100000216711</t>
  </si>
  <si>
    <t>遗属困难生活补助经费</t>
  </si>
  <si>
    <t>530400241100002793528</t>
  </si>
  <si>
    <t>特定项目政法2024第44号（1）经费</t>
  </si>
  <si>
    <t>530400241100003044592</t>
  </si>
  <si>
    <t>特定项目政法2024第44号（2）经费</t>
  </si>
  <si>
    <t>530400241100003045169</t>
  </si>
  <si>
    <t>交通事故检验鉴定专项资金</t>
  </si>
  <si>
    <t>530400200000000001105</t>
  </si>
  <si>
    <t>交通设施维护及道路标线渠化整治专项经费</t>
  </si>
  <si>
    <t>530400210000000625752</t>
  </si>
  <si>
    <t>交通安全宣传及少年交警学校专用经费</t>
  </si>
  <si>
    <t>530400210000000625992</t>
  </si>
  <si>
    <t>中心城区交通信号系统专用经费</t>
  </si>
  <si>
    <t>530400210000000628381</t>
  </si>
  <si>
    <t>玉溪市文明城市创建工作经费</t>
  </si>
  <si>
    <t>530400221100000842854</t>
  </si>
  <si>
    <t>特定项目政法2023第50号（7）经费</t>
  </si>
  <si>
    <t>530400231100001717282</t>
  </si>
  <si>
    <t>数字玉溪智慧交管平台服务建设项目专项资金</t>
  </si>
  <si>
    <t>530400241100002989817</t>
  </si>
  <si>
    <t>特定项目政法2024041号经费</t>
  </si>
  <si>
    <t>530400241100003037318</t>
  </si>
  <si>
    <t>特定项目政法2024045号（1）经费</t>
  </si>
  <si>
    <t>530400241100003043602</t>
  </si>
  <si>
    <t>特定项目政法2024045号（2）经费</t>
  </si>
  <si>
    <t>530400241100003044124</t>
  </si>
  <si>
    <t>合  计</t>
  </si>
  <si>
    <t>预算05-2表</t>
  </si>
  <si>
    <t>2025年部门项目支出绩效目标表</t>
  </si>
  <si>
    <t>单位名称、项目名称</t>
  </si>
  <si>
    <t>项目年度绩效目标</t>
  </si>
  <si>
    <t>一级指标</t>
  </si>
  <si>
    <t>二级指标</t>
  </si>
  <si>
    <t>三级指标</t>
  </si>
  <si>
    <t>指标性质</t>
  </si>
  <si>
    <t>指标值</t>
  </si>
  <si>
    <t>度量单位</t>
  </si>
  <si>
    <t>指标属性</t>
  </si>
  <si>
    <t>指标内容</t>
  </si>
  <si>
    <t>为深入贯彻落实党中央、国务院和省委、省政府关于深化“放管服”改革、优化营商环境部署要求，坚持系统协调推进各项便民利企举措，打造“一体化管理、一站式服务、一窗式办结”车驾管便民服务新模式以及“足不出户网上办、减少等候预约办、规范有序叫号办、假日急需自助办、共建共享社会办、流动服务上门办”六位一体服务途径，构建全领域、高质量的车驾管体系，推行8项公安交管便民利企新措施：推行私家车新车上牌免查验、小客车登记全国“一证通办”、车辆信息变更“跨省通办”、大中型客货车驾驶证全国“一证通考”、恢复驾驶资格考试“跨省可办”、优化驾驶证考试内容和项目、新增轻型牵引挂车准驾车型、申请资料和档案电子化、部门信息联网共享核查8项新举措，全力推动全市公安交管“放管服”工作创新发展，助力玉溪公安交警实现高质量跨越发展，为玉溪“一极两区”建设贡献公安交管智慧和力量。</t>
  </si>
  <si>
    <t>产出指标</t>
  </si>
  <si>
    <t>数量指标</t>
  </si>
  <si>
    <t>购买社会化考场数量</t>
  </si>
  <si>
    <t>&gt;=</t>
  </si>
  <si>
    <t>个</t>
  </si>
  <si>
    <t>定量指标</t>
  </si>
  <si>
    <t>反映社会化考场数量对机动车驾驶人考试业务的支持能力。</t>
  </si>
  <si>
    <t>驾驶人社会化考试量服务能力</t>
  </si>
  <si>
    <t>万人次</t>
  </si>
  <si>
    <t>反映社会化考场考试服务能力</t>
  </si>
  <si>
    <t>两个教育年参加人数</t>
  </si>
  <si>
    <t>10000</t>
  </si>
  <si>
    <t>人次</t>
  </si>
  <si>
    <t>反映重点驾驶人参加“两个教育”的人数情况</t>
  </si>
  <si>
    <t>春和便民服务站服务人数</t>
  </si>
  <si>
    <t>20000</t>
  </si>
  <si>
    <t>反映便民服务站便民服务能力</t>
  </si>
  <si>
    <t>购买摩托车服务站点数</t>
  </si>
  <si>
    <t>反映综合服务能力</t>
  </si>
  <si>
    <t>质量指标</t>
  </si>
  <si>
    <t>购买社会化考场完成率</t>
  </si>
  <si>
    <t>98</t>
  </si>
  <si>
    <t>%</t>
  </si>
  <si>
    <t>反映购买社会化考场完成情况</t>
  </si>
  <si>
    <t>考场验收合格率</t>
  </si>
  <si>
    <t>按照考场设置规范要求</t>
  </si>
  <si>
    <t>效益指标</t>
  </si>
  <si>
    <t>社会效益</t>
  </si>
  <si>
    <t>驾驶人培训考试通过率</t>
  </si>
  <si>
    <t>60</t>
  </si>
  <si>
    <t>反映驾驶人培训合格情况</t>
  </si>
  <si>
    <t>满意度指标</t>
  </si>
  <si>
    <t>服务对象满意度</t>
  </si>
  <si>
    <t>车管所对“考场服务质量”考核满意度</t>
  </si>
  <si>
    <t>90</t>
  </si>
  <si>
    <t>反映社会化考场服务质量满意度</t>
  </si>
  <si>
    <t>做好本单位遗属困难补助保障，按规定落实遗属补助各项待遇。根据《人民警察抚恤优待办法》民发[2014]101号、《云南省退役军人事务厅 云南省财政厅 关于调整部分优抚对象等人员抚恤和生活补助标准的通知》云退役发（2021）55号精神，对冯兵、陈华、袁安、刘琪琳遗属进行困难补助发放。</t>
  </si>
  <si>
    <t>领取遗属补助人数</t>
  </si>
  <si>
    <t>人</t>
  </si>
  <si>
    <t>反映部门（单位）实际领取遗属补助人员数量</t>
  </si>
  <si>
    <t>遗属生活补助发放金额</t>
  </si>
  <si>
    <t>85332</t>
  </si>
  <si>
    <t>元</t>
  </si>
  <si>
    <t>反映部门（单位）实际领取遗属补助生活补助金额</t>
  </si>
  <si>
    <t>时效指标</t>
  </si>
  <si>
    <t>困难补助发放月份数量</t>
  </si>
  <si>
    <t>=</t>
  </si>
  <si>
    <t>月</t>
  </si>
  <si>
    <t>反映部门（单位）遗属领取困难补助月数</t>
  </si>
  <si>
    <t>保障部门（单位）困难遗属基本生活</t>
  </si>
  <si>
    <t>基本保障</t>
  </si>
  <si>
    <t>达标</t>
  </si>
  <si>
    <t>反应反映部门（单位）遗属生活保障情况</t>
  </si>
  <si>
    <t>困难遗属满意率</t>
  </si>
  <si>
    <t>95</t>
  </si>
  <si>
    <t>反应困难遗属领取补助满意率</t>
  </si>
  <si>
    <t xml:space="preserve">1.与省市级主流媒体、专业影视制作团队合作，刊发各类交通安全新闻宣传信息稿件不少于600篇；策划摄制警示教育专题片、交通安全公益微电影、创意微视频或公益广告等内容的影视类作品不少于13部；2.按照全年宣传工作需求制作各类交通安全宣传物料不少于3万份。3.重点时间节点策划组织开展主题宣传活动不少于3场（次）。                                                                                                                                                                                                                                                                                             
通过融合各级各类新闻媒体与交管部门自媒体宣传平台，同步开展交通安全宣传教育，提升交通安全宣传在公众媒体中的传播声音；制作多类型交通安全宣传物料，广泛用于交通安全宣传教育、公益宣传、主题活动，并参加全省、全国各类交通安全作品大赛，提升玉溪交警交通安全宣传教育公益文化影响力；开展各类交通安全主题宣传教育活动，提高社会公众对交通安全的关注度，提升广大交通参与者特别是农村地区群众学生交通安全意识、文明意识、法治意识，全力预防道路交通事故，维护交通安全形势平稳，保障人民群众生命财产安全。     </t>
  </si>
  <si>
    <t>公开发放的宣传材料数量</t>
  </si>
  <si>
    <t>30000</t>
  </si>
  <si>
    <t>份</t>
  </si>
  <si>
    <t>反映公开发放的宣传材料数量的情况</t>
  </si>
  <si>
    <t>发布稿件数量</t>
  </si>
  <si>
    <t>600</t>
  </si>
  <si>
    <t>篇</t>
  </si>
  <si>
    <t>反映发布稿件数量的情况</t>
  </si>
  <si>
    <t>宣传主题活动举办次数</t>
  </si>
  <si>
    <t>场次</t>
  </si>
  <si>
    <t>反映宣传主题活动举办次数的情况</t>
  </si>
  <si>
    <t>发布专题片数量</t>
  </si>
  <si>
    <t>部</t>
  </si>
  <si>
    <t>反映发布宣传作品数量的情况</t>
  </si>
  <si>
    <t>宣传主体活动完成率</t>
  </si>
  <si>
    <t>反映宣传主体活动完成情况</t>
  </si>
  <si>
    <t>宣传材料发放完成率</t>
  </si>
  <si>
    <t>反映宣传材料发放完成情况</t>
  </si>
  <si>
    <t>宣传稿件发布时效</t>
  </si>
  <si>
    <t>&lt;=</t>
  </si>
  <si>
    <t>24</t>
  </si>
  <si>
    <t>小时</t>
  </si>
  <si>
    <t>反映宣传稿件发布时效</t>
  </si>
  <si>
    <t>宣传知晓率</t>
  </si>
  <si>
    <t>80</t>
  </si>
  <si>
    <t>反映宣传知晓情况</t>
  </si>
  <si>
    <t>第三方服务质量满意度</t>
  </si>
  <si>
    <t>反映第三方服务质量满意度情况</t>
  </si>
  <si>
    <t>确保中心城区、过境主要干道在推进、多路段改造、修复工程建设期间，在重大节假日、恶劣气候条件下，道路通行基本顺畅、路面秩序较好，事故少发、低发，坚决杜绝大面积拥堵甚至交通瘫痪等情况发生，全力维护好市委市政府重点任务的推进，保障人民群众安全出行、便捷出行的基本民生需求。</t>
  </si>
  <si>
    <t>道路交通违法现场处罚率</t>
  </si>
  <si>
    <t>间接评价路面见警率和管事率</t>
  </si>
  <si>
    <t>交通违法行为查处数</t>
  </si>
  <si>
    <t>&gt;</t>
  </si>
  <si>
    <t>480000</t>
  </si>
  <si>
    <t>起</t>
  </si>
  <si>
    <t>重点交通违法专项整治次数</t>
  </si>
  <si>
    <t>33</t>
  </si>
  <si>
    <t>次</t>
  </si>
  <si>
    <t>间接评价路面交通秩序治理效果</t>
  </si>
  <si>
    <t>保障公安信息网日在线时长（小时/天）</t>
  </si>
  <si>
    <t>直接评价公安专网运行安全时效性</t>
  </si>
  <si>
    <t>车管业务限时办结率</t>
  </si>
  <si>
    <t>直接评价车管业务办结时效</t>
  </si>
  <si>
    <t>道路交通死亡事故起数同比下降率</t>
  </si>
  <si>
    <t>直接评价事故预防工作效果</t>
  </si>
  <si>
    <t>可持续影响</t>
  </si>
  <si>
    <t>部门确定的“放管服”改革措施落实率</t>
  </si>
  <si>
    <t>直接评价放管服措施落地率</t>
  </si>
  <si>
    <t>业务培训学员满意度</t>
  </si>
  <si>
    <t>反映政法专项业务培训效果</t>
  </si>
  <si>
    <t>玉溪市公安局交通警察支队科技兴警信息化建设项目，主要分为对讲机服务租用、支队必要数据传输链路服务租用、互联网交通安全综合服务平台12123短信推送服务、警务通租用服务、执法记录仪综合管理系统维保、支队办公耗材（硒鼓）购买、集成指挥平台及集成指挥平台外挂系统运维、支队机房、视频监控系统、自建光缆、会议系统、办公设备的运维、部分视频平台关键节点服务器的原厂维保和预估维修的备品配件费用。</t>
  </si>
  <si>
    <t>公专融合对讲机</t>
  </si>
  <si>
    <t>提供服务的设备数量和通讯保障。</t>
  </si>
  <si>
    <t>数据传输链路</t>
  </si>
  <si>
    <t>条</t>
  </si>
  <si>
    <t>提供服务的链路数量和服务保障。</t>
  </si>
  <si>
    <t>运维人员</t>
  </si>
  <si>
    <t>根据运维满意度季度性评分</t>
  </si>
  <si>
    <t>警务通租用</t>
  </si>
  <si>
    <t>92</t>
  </si>
  <si>
    <t>台</t>
  </si>
  <si>
    <t>提供服务的设备数量和服务保障</t>
  </si>
  <si>
    <t>执法记录仪综合管理系统维保合格率</t>
  </si>
  <si>
    <t>本地平台稳定运行,与上级平台正常对接。</t>
  </si>
  <si>
    <t>集成指挥平台及集成指挥平台外挂系统运维合格率</t>
  </si>
  <si>
    <t>视频平台关键节点服务器的原厂维保合格率</t>
  </si>
  <si>
    <t>本地平台稳定运行,与各级平台正常对接。</t>
  </si>
  <si>
    <t>支队机房运维合格率</t>
  </si>
  <si>
    <t>机房稳定运行，及时发现隐患并处理。</t>
  </si>
  <si>
    <t>视频监控系统运维合格率</t>
  </si>
  <si>
    <t>前端监控点位稳定运行，及时发现隐患并处理。</t>
  </si>
  <si>
    <t>自建光缆的运维合格率</t>
  </si>
  <si>
    <t>自建光缆稳定运行，及时发现隐患并处理。</t>
  </si>
  <si>
    <t>会议系统的运维合格率</t>
  </si>
  <si>
    <t>视频会议系统稳定运行，及时发现隐患并处理。</t>
  </si>
  <si>
    <t>办公设备的运维合格率</t>
  </si>
  <si>
    <t>办公设备稳定运行，及时发现故障并处理。</t>
  </si>
  <si>
    <t>系统故障修复响应时间</t>
  </si>
  <si>
    <t>反映项目合同履行过程中的系统故障修复响应时间</t>
  </si>
  <si>
    <t>运行维护响应时间</t>
  </si>
  <si>
    <t>分钟</t>
  </si>
  <si>
    <t>反映项目合同履行过程中的运行维护响应时间</t>
  </si>
  <si>
    <t>交通管理社会影响力</t>
  </si>
  <si>
    <t>反映群众的满意度。</t>
  </si>
  <si>
    <t>系统全年正常运行时长</t>
  </si>
  <si>
    <t>反映系统稳定运行率。</t>
  </si>
  <si>
    <t>系统正常使用年限</t>
  </si>
  <si>
    <t>365</t>
  </si>
  <si>
    <t>天</t>
  </si>
  <si>
    <t>系统稳定运行，设备及时修复和更换。</t>
  </si>
  <si>
    <t>使用人员满意度</t>
  </si>
  <si>
    <t>反映使用人员对服务的整体满意情况。
使用人员满意度=（对设备满意的人数/问卷调查人数）*100%。</t>
  </si>
  <si>
    <t>2025年度将持续做好玉溪高速大队管控路面投入建设的40套交通应急预警管控系统、21套视频监控卡口、9套自救水箱，43条网线的科技管控设备及网络的运维工作，保证设备正常使用，有效降低事故发生率及事故发生后果，降低过往群众因交通事故被堵时间，提升过往群众的获得感、幸福感、安全感，保护好人民群众的生命财产安全。目标：（1）确保科技管控设备正常工作；（2）网络线路正常运行，通知指令正常发送；（3）增强群众行车安全意识；（4）使用预警系统提示驾驶员前方事故情况，避免二次事故发生；（5）在27公里长下坡的路段能使高温起火车辆就近自救灭火；（6）减少因接拨电话、不系安全带、超速违法行为所引发的交通事故。</t>
  </si>
  <si>
    <t>预警系统设备及卡口设备季度正常运行数量</t>
  </si>
  <si>
    <t>42</t>
  </si>
  <si>
    <t>套</t>
  </si>
  <si>
    <t>反映预警系统设备及卡口设备正常运行数量</t>
  </si>
  <si>
    <t>检修自救水箱</t>
  </si>
  <si>
    <t>55</t>
  </si>
  <si>
    <t>反映预警系统设备及卡口设备检查巡查次数</t>
  </si>
  <si>
    <t>网络通讯线路运维保障</t>
  </si>
  <si>
    <t>31</t>
  </si>
  <si>
    <t>反映网络通讯线路维护情况</t>
  </si>
  <si>
    <t>交通应急预警管控维护率</t>
  </si>
  <si>
    <t>反映设备检查巡查次完成情况</t>
  </si>
  <si>
    <t>检修合格率</t>
  </si>
  <si>
    <t>反映设备检修合格情况</t>
  </si>
  <si>
    <t>交通违法行为同期查处增长率</t>
  </si>
  <si>
    <t>反映全年卡口设备抓拍道路交通违法数量较上年同期增长率</t>
  </si>
  <si>
    <t>交通事故财损下降率</t>
  </si>
  <si>
    <t>0</t>
  </si>
  <si>
    <t>反映全年高速大队辖区二次事故发生起数较上年同期增长率</t>
  </si>
  <si>
    <t>社会公众满意度</t>
  </si>
  <si>
    <t>反映社会公众对部门（单位）履职情况的满意程度。</t>
  </si>
  <si>
    <t>做好本单位遗属困难补助保障，按规定落实遗属补助各项待遇。</t>
  </si>
  <si>
    <t>工资福利发放行政人数</t>
  </si>
  <si>
    <t>41</t>
  </si>
  <si>
    <t>反映部门（单位）实际发放工资人员数量。工资福利包括：行政人员工资、社会保险、住房公积金、职业年金等。</t>
  </si>
  <si>
    <t>反映部门（单位）实际领取遗属补助人员数量。</t>
  </si>
  <si>
    <t>部门运转</t>
  </si>
  <si>
    <t>正常运转</t>
  </si>
  <si>
    <t>定性指标</t>
  </si>
  <si>
    <t>反映部门（单位）运转情况。</t>
  </si>
  <si>
    <t>单位人员满意度</t>
  </si>
  <si>
    <t>反映部门（单位）人员对工资福利发放的满意程度。</t>
  </si>
  <si>
    <t>遗属满意度</t>
  </si>
  <si>
    <t>反映遗属人员对遗属困难补助发放的满意程度。</t>
  </si>
  <si>
    <t>紧紧围绕市委、市政府、市公安局党委工作任务目标和工作要求，以提高广大交通参与者交通安全意识、法治意识、文明交通意识为主要内容，多形式、多渠道开展道路交通安全宣传工作，进一步预防和减少道路交通事故，助推“一极两区”、文明玉溪、法治玉溪、美丽玉溪建设，开展道路交通安全宣传教育工作主题宣传活动，1至9月策划开展春运主题宣传及新学期交通安全宣传，长假交通安全、暑期交通安全等内容的各类宣传品设计制作，联合教育体育局组织辖区13个少年交警学校开展少年交警活动策划、启动仪式场地布置、媒体直播、奖品奖牌证书制作等，10-12月开展道路交通安全“文明玉溪 文明交通”百日零违法挑战赛策划、启动、车帖设计制作、媒体直播、宣传主题活动不少于6场次，通过各类交通安全主题宣传教育活动，提高社会公众对交通安全的关注度，最大程度覆盖全市广大交通参与者。</t>
  </si>
  <si>
    <t>反映组织宣传活动次数的情况。</t>
  </si>
  <si>
    <t>少年交警活动举办次数</t>
  </si>
  <si>
    <t>反映联合红塔区教体局 组织开展少年交警交通安全宣传活动情况。</t>
  </si>
  <si>
    <t>交通安全新闻发布及时率</t>
  </si>
  <si>
    <t>反映事实发生与作为宣传事实发生之间的时间差距情况。</t>
  </si>
  <si>
    <t>计划完成率</t>
  </si>
  <si>
    <t>100</t>
  </si>
  <si>
    <t>反映全年举办宣传主题活动及少年交警活动计划完成情况</t>
  </si>
  <si>
    <t>吸引参加宣传活动人数</t>
  </si>
  <si>
    <t>12000</t>
  </si>
  <si>
    <t>参加少年交警活动人数统计表</t>
  </si>
  <si>
    <t>反映社会公众对交通安全宣传的满意程度。</t>
  </si>
  <si>
    <t>为了规范道路交通事故处理程序，保障公安机关交通管理部门依法履行职责，保护道路交通事故当事人的合法权益，公安机关交通管理部门应当根据交通事故现场勘验、检查、调查情况和有关的检验、鉴定结论，及时制作交通事故认定书，作为处理交通事故的证据，保障交通事故损害赔偿的顺利进行。确保不因交通事故处理工作引发上访案件，有效化解矛盾，实现办案的法律效果和社会效果有机统一，切实以服务人民为中心。有了道路交通事故处理的公平公正，人民满意度提升，人民幸福感增强,广大人民群众参与交通的积极性有了很大提高,文明度提升，通过公安工作规范化建设，道路交通事故预防措施扎实有效，确保了玉溪市中心城区道路交通安全形势的总体平稳，对创建玉溪文明城市建设功不可没，为城市建设贡献力量。积极推进公安部“减量控大”工作目标的完成，玉溪创文固文工作取得胜利，确保“十四五”开好局创造良好的道路交通环境。预计2025年全年检验鉴定费用400000.00元。项目开展时间为2025年1月至11月,鉴定费用按每月度结算,12月产生的检验鉴定费用计入2026年度。</t>
  </si>
  <si>
    <t>执法办案、检验鉴定全年委托起数</t>
  </si>
  <si>
    <t>反映执法办案及检验鉴定委托数量</t>
  </si>
  <si>
    <t>为了规范道路交通事故处理程序，保障公安机关交通管理部门依法履行职责，保护道路交通事故当事人的合法权益，公安机关交通管理部门应当根据交通事故现场勘验、检查、调查情况和有关的检验、鉴定结论，及时制作交通事故认定书，作为处理交通事故的证据，保障交通事故损害赔偿的顺利进行。确保不因交通事故处理工作引发上访案件，有效化解矛盾，实现办案的法律效果和社会效果有机统一，切实以服务人民为中心。有了道路交通事故处理的公平公正，人民满意度提升，人民幸福感增强,广大人民群众参与交通的积极性有了很大提高,文明度提升，通过公安工作规范化建设，道路交通事故预防措施扎实有效，确保了玉溪市中心城区道路交通安全形势的总体平稳，对创建玉溪文明城市建设功不可没，为城市建设贡献力量。积极推进公安部“减量控大”工作目标的完成，玉溪创文固文工作取得胜利，确保“十四五”开好局创造良好的道路交通环境。预计2025年全年检验鉴定费用400000.00元。项目开展时间为2025年1月至11月,鉴定费用按每月度结算,12月产生的检验鉴定费用计入2026年度,。</t>
  </si>
  <si>
    <t>鉴定血液乙醇含量</t>
  </si>
  <si>
    <t>440</t>
  </si>
  <si>
    <t>反映鉴定血液乙醇含量的情况</t>
  </si>
  <si>
    <t>鉴定伤情</t>
  </si>
  <si>
    <t>反映鉴定伤情的情况</t>
  </si>
  <si>
    <t>鉴定尸表</t>
  </si>
  <si>
    <t>反映鉴定尸表的情况</t>
  </si>
  <si>
    <t>鉴定车辆车速</t>
  </si>
  <si>
    <t>反映鉴定车辆车速的情况</t>
  </si>
  <si>
    <t>鉴定车辆痕迹</t>
  </si>
  <si>
    <t>反映鉴定车辆痕迹的情况</t>
  </si>
  <si>
    <t>检验鉴定真实率</t>
  </si>
  <si>
    <t>反映委托执法办案及检验鉴定真实情况</t>
  </si>
  <si>
    <t>检验检测完成率</t>
  </si>
  <si>
    <t>反映检验检测完成的情况</t>
  </si>
  <si>
    <t>群众宣传普及率</t>
  </si>
  <si>
    <t>反映社会公众对交通安全宣传的普及程度。</t>
  </si>
  <si>
    <t>交通事故损害赔偿率</t>
  </si>
  <si>
    <t>反映案件结案情况</t>
  </si>
  <si>
    <t>事故处理当事人满意度</t>
  </si>
  <si>
    <t>反映当事人对事故处理的满意程度。</t>
  </si>
  <si>
    <t>贯彻落实市委、市政府关于创建全国文明城市的决策部署，全力保障红塔区中心城区交通劝导工作达到创建要求，按照玉溪市创文工作部署安排，积极宣传、营造良好社会氛围；结合城区实际情况，根据《玉溪市开展创建全国文明城市“八大文明行动”实施方案中交警部门主责主业：1.深化治理行人闯红灯、乱穿马路、翻越栏杆和车辆闯红灯、争道抢行、超速超载行驶、违章超车、随意调头等行为；2.深化治理机动车乱停乱放、占用盲道、占用人行道现象，规范管理机动车、非机动车（含共享单车）通行秩序；3.集中开展市民文明出行、文明乘车、文明劝导等宣传教育，培养市民文明出行习惯。在玉溪中心城区31个重点路口及其他辅助路口安排文明交通专职劝导志愿者对行人、车辆违章行为的劝导工作及文明出行、文明乘车、文明劝导、交通违章行为等宣传教育及劝导工作。上班时间根据各路段需求进行实际调整，每日工作时间为8小时，每个月22天，每人每天100元，项目开展时间为2025年1月至12月，按月发放交通劝导志愿者补助费，同时购买意外险、装备费。</t>
  </si>
  <si>
    <t>劝导员参与文明交通秩序专项整治行动次数（1-12月）</t>
  </si>
  <si>
    <t>1.00</t>
  </si>
  <si>
    <t>反映劝导员履职作为情况</t>
  </si>
  <si>
    <t>验收合格率</t>
  </si>
  <si>
    <t>开展劝导工作所必需的人员配置数，不能达到此下限将影响到劝导服务的正常岗位排班，装备购置。</t>
  </si>
  <si>
    <t>市民对劝导服务的认同和支持率</t>
  </si>
  <si>
    <t>市民对劝导服务的认同和支持率是否&gt;=90%，关系该项目实施的社会效果</t>
  </si>
  <si>
    <t>建成文明交通出行示范路</t>
  </si>
  <si>
    <t>通过劝导服务培育文明出行习惯，创建示范路，以线带面推动玉溪创文工作</t>
  </si>
  <si>
    <t>建成文明交通行车示范线</t>
  </si>
  <si>
    <t>群众对创文工作的满意度</t>
  </si>
  <si>
    <t>85</t>
  </si>
  <si>
    <t>根据《全国文明城市（地级以上）测评体系（2018年版）》《全国文明城市（地级以上）测评体系操作手册（2020年版）》、玉溪市创建文明城市2025年工作实施方案</t>
  </si>
  <si>
    <t>在玉溪市公安局交警支队直属大队辖区内五个非机动车大流量路口使用数字玉溪智慧交管平台非机动车智慧管理服务，实现了重点路口非机动车信息全天候采集与管控，可以有效识别非机动车违法行为，为全区提供了新的支持手段，有效提高了交警的工作效率。提出多个电动自行车数据应用场景及技术解决方案，开发一个典型应用场景的数据应用系统，发表1篇科技学术论文。提出一套先进的资产协同管理数智化系统解决方案，交付项目建设方案/可行性研究报告。通过本项目的实施，能够非现场识别交通违章行为，减少交通违章违法行为，从而降低交通事故发生率。减少交通事故可以减少道路设施和车辆的毁坏损失，减少事故当事人和道路设施所有人的经济损失，产生的经济效益最终体现在社会总成本的减少。项目周期：2025年1月至12月。2025年度项目资金为：53.50万元,其中：数字玉溪智慧交管平台非机动车智慧管理服务预计费用40万元，电动自行车涉人涉车数据应用研究项目预计费用8万元，资产全生命周期动态协同管理系统建设预计费用5万元，招标代理费0.5万元。</t>
  </si>
  <si>
    <t>安全应用可行性研究报告</t>
  </si>
  <si>
    <t>提出“数字玉溪智慧交管平台”的数据应用场景，数据应用技术方案等。</t>
  </si>
  <si>
    <t>信息安全评测报告</t>
  </si>
  <si>
    <t>与本项目相关的研究成果</t>
  </si>
  <si>
    <t>过车抓拍数据</t>
  </si>
  <si>
    <t>1000</t>
  </si>
  <si>
    <t>平台每日路口抓拍过车数据</t>
  </si>
  <si>
    <t>“数字玉溪智慧交管平台”的安全应用研究完成率</t>
  </si>
  <si>
    <t>探索建设基于互联网的交管业务系统的可行性，为高效开展非机动车管理服务工作赋能。</t>
  </si>
  <si>
    <t>设备在线率</t>
  </si>
  <si>
    <t>抓拍设备在线时长</t>
  </si>
  <si>
    <t>有效提升基层社会治理的成效</t>
  </si>
  <si>
    <t>面向非机动车闯红灯、占道等场景显著提升治理成效；研究报告中所提出的应用场景明确论述了如何提升治理成效。</t>
  </si>
  <si>
    <t>网络信息安全</t>
  </si>
  <si>
    <t>具有数据安全及隐私保护能力</t>
  </si>
  <si>
    <t>提高民警现场管理非机动车的效率</t>
  </si>
  <si>
    <t>&lt;</t>
  </si>
  <si>
    <t>民警现场管理非机动车的效率</t>
  </si>
  <si>
    <t>民警对建设应用系统满意度</t>
  </si>
  <si>
    <t>通过面谈或问卷了解对相关数据应用系统的使用满意度。</t>
  </si>
  <si>
    <t>直属大队辖区面积约30平方公里,通车里程127.6公里,共管理道路105条,交叉路口279个,红绿灯路口85个,现有机动车12.3万辆,驾驶人11.5万人，根据交通流的需要及地形、地物的情况，我大队在中心城区道路上设置的交通安全相关设施有：交通信号灯、交通标志、路面标线、护栏、隔离栅、防撞桶,减速带,交通警示牌，,防眩设施、渠划人行通道、减速带等；2025年度需要经费252万元，将对现有道路交通设施设备及道路标线进行维修维护，对中心城区交通设施设置不合理、不科学、不规范、不标准的，道路资源分配不均衡、不合理的、影响道路安全畅通的情况及时开展疏理并查纠整改，更好的实现交通标志标线完善、信号灯、电子警察科学合理工作的目标，逐步推进道路交通设施的全面优化，维护城市交通秩序，减少事故，保障行车安全，保障交通系统安全正常运营，提升城市形象，营造和谐文明的交通环境保证交通畅通和行车安全，减少道路交通事故的发生。</t>
  </si>
  <si>
    <t>维护交通信号灯</t>
  </si>
  <si>
    <t>反映交通信号灯、交通标志、路面标线、护栏、隔离栅、防撞桶,减速带等设施设备检查巡查</t>
  </si>
  <si>
    <t>辖区内施划交通标线数量</t>
  </si>
  <si>
    <t>台/套</t>
  </si>
  <si>
    <t>反映中心城区交通信号灯正常运行数量，剔除道路施工、设备检修情况。</t>
  </si>
  <si>
    <t>零星修缮（维修）验收合格率</t>
  </si>
  <si>
    <t>反映交通设施设备每月检查巡查次完成情况</t>
  </si>
  <si>
    <t>反映零星修缮达标的情况</t>
  </si>
  <si>
    <t>行人遵守交通信号灯率</t>
  </si>
  <si>
    <t>40</t>
  </si>
  <si>
    <t>良好的交通设施维护可以确保道路畅通，减少拥堵，提高车辆通行速度和整体交通流的效率。</t>
  </si>
  <si>
    <t>人民群众对交通设施满意度</t>
  </si>
  <si>
    <t>映广大市民及交通参与者对中心城区交通设施、交通环境满意程度。</t>
  </si>
  <si>
    <t>直属大队按照玉政办发【2002】67号文件规定，负责玉溪市红塔区中心城区交通管理工作，辖区面积43平方公里，通车里程127.6公里，管理道路105条，总长112.3千米，交叉路口279个，85个路口使用交通信号灯控制，7个行人过街申请系统，75个路口安装电子抓拍系统，电子监控设备339个。工作目标：大队在严格落实网格化管理制的基础上，通过项目实施，与电力公司签订协议并按月支付电费；按合同约定支付信号灯优化配时服务费，进行路口观测，加强对辖区实际道路通行情况的研判分析，设计交通信号优化方案，根据交通管理的需要，结合易发拥堵的时段、路段调整，提高玉溪市中心城区主要道路通行效率；加强特殊天气应急反应处置，制定完善应急处置预案，确保特殊天气交通堵塞时快速疏导畅通；通过信号优化服务，达到人、车通流，尽可能的减少相互干扰，从而提高路口通行能力，保障道路畅通和安全，创建文明和谐的道路交通环境，营造安全、有序、畅通的交通秩序。</t>
  </si>
  <si>
    <t>交通设施设备全年检查巡查次数</t>
  </si>
  <si>
    <t>辖区内交通信号灯系统每月正常运行数量</t>
  </si>
  <si>
    <t xml:space="preserve"> 95</t>
  </si>
  <si>
    <t>反反映中心城区交通信号灯运行及维护情况</t>
  </si>
  <si>
    <t>交通设施设备每月检查巡查次完成率</t>
  </si>
  <si>
    <t>反映交通信号绿波效果情况</t>
  </si>
  <si>
    <t>正常运转率</t>
  </si>
  <si>
    <t>轮</t>
  </si>
  <si>
    <t>反映道路交通信号跟随交通流变化的优化调整情况</t>
  </si>
  <si>
    <t>反映社会效益</t>
  </si>
  <si>
    <t>反映广大市民及交通参与者对中心城区交通设施、交通环境满意程度</t>
  </si>
  <si>
    <t>预算06表</t>
  </si>
  <si>
    <t>2025年部门政府性基金预算支出预算表</t>
  </si>
  <si>
    <t>单位:元</t>
  </si>
  <si>
    <t>政府性基金预算支出</t>
  </si>
  <si>
    <t>备注：2025年单位无政府性基金预算支出，故此表为空。</t>
  </si>
  <si>
    <t>预算07表</t>
  </si>
  <si>
    <t>2025年部门政府采购预算表</t>
  </si>
  <si>
    <t>预算项目</t>
  </si>
  <si>
    <t>采购项目</t>
  </si>
  <si>
    <t>采购目录</t>
  </si>
  <si>
    <t>计量
单位</t>
  </si>
  <si>
    <t>数量</t>
  </si>
  <si>
    <t>面向中小企业预留资金</t>
  </si>
  <si>
    <t>政府性
基金</t>
  </si>
  <si>
    <t>国有资本经营收益</t>
  </si>
  <si>
    <t>财政专户管理的收入</t>
  </si>
  <si>
    <t>单位自筹</t>
  </si>
  <si>
    <t>涉案财物保管租赁</t>
  </si>
  <si>
    <t>项</t>
  </si>
  <si>
    <t>机动车保险费</t>
  </si>
  <si>
    <t>车辆维修和保养服务</t>
  </si>
  <si>
    <t>车辆燃油费</t>
  </si>
  <si>
    <t>社会化考场驾驶人考试服务</t>
  </si>
  <si>
    <t>两个教育配套服务</t>
  </si>
  <si>
    <t>红塔区中心城区摩托车考试综合服务</t>
  </si>
  <si>
    <t>春和便民点购买服务</t>
  </si>
  <si>
    <t>车管所业务运行维护</t>
  </si>
  <si>
    <t>物业管理服务</t>
  </si>
  <si>
    <t>2025年机关购买后勤服务</t>
  </si>
  <si>
    <t>公务用车燃油及维修采购</t>
  </si>
  <si>
    <t>公务用车保险采购</t>
  </si>
  <si>
    <t>年</t>
  </si>
  <si>
    <t>公务用车加油及维修采购</t>
  </si>
  <si>
    <t>物业管理采购</t>
  </si>
  <si>
    <t>交通设施运维</t>
  </si>
  <si>
    <t>办公设备采购</t>
  </si>
  <si>
    <t>组</t>
  </si>
  <si>
    <t>预算08表</t>
  </si>
  <si>
    <t>2025年部门政府购买服务预算表</t>
  </si>
  <si>
    <t>政府购买服务项目</t>
  </si>
  <si>
    <t>政府购买服务目录</t>
  </si>
  <si>
    <t>B1106 租赁服务</t>
  </si>
  <si>
    <t>B1101 维修保养服务</t>
  </si>
  <si>
    <t>B1102 物业管理服务</t>
  </si>
  <si>
    <t>B1105 餐饮服务</t>
  </si>
  <si>
    <t>物业管理服务采购</t>
  </si>
  <si>
    <t>预算09-1表</t>
  </si>
  <si>
    <t>2025年市对下转移支付预算表</t>
  </si>
  <si>
    <t>单位名称（项目）</t>
  </si>
  <si>
    <t>地区</t>
  </si>
  <si>
    <t>政府性基金</t>
  </si>
  <si>
    <t>红塔区</t>
  </si>
  <si>
    <t>江川区</t>
  </si>
  <si>
    <t>澄江市</t>
  </si>
  <si>
    <t>通海县</t>
  </si>
  <si>
    <t>华宁县</t>
  </si>
  <si>
    <t>易门县</t>
  </si>
  <si>
    <t>峨山县</t>
  </si>
  <si>
    <t>新平县</t>
  </si>
  <si>
    <t>元江县</t>
  </si>
  <si>
    <t>高新区</t>
  </si>
  <si>
    <t>备注：单位2025年无对下转移支付预算，故此表为空。</t>
  </si>
  <si>
    <t>预算09-2表</t>
  </si>
  <si>
    <t>2025年市对下转移支付绩效目标表</t>
  </si>
  <si>
    <t>预算10表</t>
  </si>
  <si>
    <t>2025年新增资产配置表</t>
  </si>
  <si>
    <t>资产类别</t>
  </si>
  <si>
    <t>资产分类代码.名称</t>
  </si>
  <si>
    <t>资产名称</t>
  </si>
  <si>
    <t>计量单位</t>
  </si>
  <si>
    <t>财政部门批复数（元）</t>
  </si>
  <si>
    <t>单价</t>
  </si>
  <si>
    <t>金额</t>
  </si>
  <si>
    <t>设备</t>
  </si>
  <si>
    <t>A02021301 碎纸机</t>
  </si>
  <si>
    <t>碎纸机</t>
  </si>
  <si>
    <t>家具和用品</t>
  </si>
  <si>
    <t>A05010599 其他柜类</t>
  </si>
  <si>
    <t>档案柜</t>
  </si>
  <si>
    <t>预算11表</t>
  </si>
  <si>
    <t>2025年上级补助项目支出预算表</t>
  </si>
  <si>
    <t>上级补助</t>
  </si>
  <si>
    <t>备注：2025年无上级补助项目支出预算，故此表为空。</t>
  </si>
  <si>
    <t>预算12表</t>
  </si>
  <si>
    <t>2025年部门项目支出中期规划预算表</t>
  </si>
  <si>
    <t>项目级次</t>
  </si>
  <si>
    <t>2025年</t>
  </si>
  <si>
    <t>2026年</t>
  </si>
  <si>
    <t>2027年</t>
  </si>
  <si>
    <t>313 事业发展类</t>
  </si>
  <si>
    <t>本级</t>
  </si>
  <si>
    <t>312 民生类</t>
  </si>
  <si>
    <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</si>
</sst>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hh:mm:ss"/>
    <numFmt numFmtId="178" formatCode="yyyy/mm/dd"/>
    <numFmt numFmtId="179" formatCode="yyyy/mm/dd\ hh:mm:ss"/>
    <numFmt numFmtId="180" formatCode="#,##0;\-#,##0;;@"/>
  </numFmts>
  <fonts count="42">
    <font>
      <sz val="11"/>
      <color rgb="FF000000"/>
      <name val="宋体"/>
      <charset val="134"/>
      <scheme val="minor"/>
    </font>
    <font>
      <sz val="11"/>
      <color theme="1"/>
      <name val="宋体"/>
      <charset val="134"/>
      <scheme val="minor"/>
    </font>
    <font>
      <sz val="9.75"/>
      <color rgb="FF000000"/>
      <name val="SimSun"/>
      <charset val="134"/>
    </font>
    <font>
      <b/>
      <sz val="21"/>
      <color rgb="FF000000"/>
      <name val="宋体"/>
      <charset val="134"/>
    </font>
    <font>
      <sz val="9"/>
      <color rgb="FF000000"/>
      <name val="宋体"/>
      <charset val="134"/>
    </font>
    <font>
      <sz val="11"/>
      <color rgb="FF000000"/>
      <name val="宋体"/>
      <charset val="134"/>
    </font>
    <font>
      <sz val="10"/>
      <color rgb="FF000000"/>
      <name val="SimSun"/>
      <charset val="134"/>
    </font>
    <font>
      <sz val="9"/>
      <color rgb="FF000000"/>
      <name val="SimSun"/>
      <charset val="134"/>
    </font>
    <font>
      <sz val="9"/>
      <color theme="1"/>
      <name val="宋体"/>
      <charset val="134"/>
    </font>
    <font>
      <b/>
      <sz val="23"/>
      <color rgb="FF000000"/>
      <name val="宋体"/>
      <charset val="134"/>
    </font>
    <font>
      <sz val="9.75"/>
      <color rgb="FF000000"/>
      <name val="宋体"/>
      <charset val="134"/>
    </font>
    <font>
      <sz val="10"/>
      <color rgb="FF000000"/>
      <name val="宋体"/>
      <charset val="134"/>
    </font>
    <font>
      <sz val="11"/>
      <name val="宋体"/>
      <charset val="134"/>
      <scheme val="minor"/>
    </font>
    <font>
      <sz val="9"/>
      <name val="宋体"/>
      <charset val="134"/>
    </font>
    <font>
      <b/>
      <sz val="23.25"/>
      <name val="宋体"/>
      <charset val="134"/>
    </font>
    <font>
      <sz val="9.75"/>
      <name val="宋体"/>
      <charset val="134"/>
    </font>
    <font>
      <sz val="9.75"/>
      <name val="SimSun"/>
      <charset val="134"/>
    </font>
    <font>
      <b/>
      <sz val="23.25"/>
      <color rgb="FF000000"/>
      <name val="宋体"/>
      <charset val="134"/>
    </font>
    <font>
      <b/>
      <sz val="24"/>
      <color rgb="FF000000"/>
      <name val="宋体"/>
      <charset val="134"/>
    </font>
    <font>
      <b/>
      <sz val="22"/>
      <color rgb="FF000000"/>
      <name val="宋体"/>
      <charset val="134"/>
    </font>
    <font>
      <sz val="8.25"/>
      <color rgb="FF000000"/>
      <name val="宋体"/>
      <charset val="134"/>
    </font>
    <font>
      <sz val="9"/>
      <name val="SimSun"/>
      <charset val="134"/>
    </font>
    <font>
      <b/>
      <sz val="9"/>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alignment vertical="top"/>
    </xf>
    <xf numFmtId="43" fontId="1" fillId="0" borderId="0" applyFont="0" applyFill="0" applyBorder="0" applyAlignment="0" applyProtection="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41" fontId="1" fillId="0" borderId="0" applyFont="0" applyFill="0" applyBorder="0" applyAlignment="0" applyProtection="0">
      <alignment vertical="center"/>
    </xf>
    <xf numFmtId="42" fontId="1" fillId="0" borderId="0" applyFon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1" fillId="2" borderId="14" applyNumberFormat="0" applyFont="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15" applyNumberFormat="0" applyFill="0" applyAlignment="0" applyProtection="0">
      <alignment vertical="center"/>
    </xf>
    <xf numFmtId="0" fontId="29" fillId="0" borderId="15" applyNumberFormat="0" applyFill="0" applyAlignment="0" applyProtection="0">
      <alignment vertical="center"/>
    </xf>
    <xf numFmtId="0" fontId="30" fillId="0" borderId="16" applyNumberFormat="0" applyFill="0" applyAlignment="0" applyProtection="0">
      <alignment vertical="center"/>
    </xf>
    <xf numFmtId="0" fontId="30" fillId="0" borderId="0" applyNumberFormat="0" applyFill="0" applyBorder="0" applyAlignment="0" applyProtection="0">
      <alignment vertical="center"/>
    </xf>
    <xf numFmtId="0" fontId="31" fillId="3" borderId="17" applyNumberFormat="0" applyAlignment="0" applyProtection="0">
      <alignment vertical="center"/>
    </xf>
    <xf numFmtId="0" fontId="32" fillId="4" borderId="18" applyNumberFormat="0" applyAlignment="0" applyProtection="0">
      <alignment vertical="center"/>
    </xf>
    <xf numFmtId="0" fontId="33" fillId="4" borderId="17" applyNumberFormat="0" applyAlignment="0" applyProtection="0">
      <alignment vertical="center"/>
    </xf>
    <xf numFmtId="0" fontId="34" fillId="5" borderId="19" applyNumberFormat="0" applyAlignment="0" applyProtection="0">
      <alignment vertical="center"/>
    </xf>
    <xf numFmtId="0" fontId="35" fillId="0" borderId="20" applyNumberFormat="0" applyFill="0" applyAlignment="0" applyProtection="0">
      <alignment vertical="center"/>
    </xf>
    <xf numFmtId="0" fontId="36" fillId="0" borderId="21" applyNumberFormat="0" applyFill="0" applyAlignment="0" applyProtection="0">
      <alignment vertical="center"/>
    </xf>
    <xf numFmtId="0" fontId="37" fillId="6" borderId="0" applyNumberFormat="0" applyBorder="0" applyAlignment="0" applyProtection="0">
      <alignment vertical="center"/>
    </xf>
    <xf numFmtId="0" fontId="38" fillId="7" borderId="0" applyNumberFormat="0" applyBorder="0" applyAlignment="0" applyProtection="0">
      <alignment vertical="center"/>
    </xf>
    <xf numFmtId="0" fontId="39" fillId="8" borderId="0" applyNumberFormat="0" applyBorder="0" applyAlignment="0" applyProtection="0">
      <alignment vertical="center"/>
    </xf>
    <xf numFmtId="0" fontId="40" fillId="9" borderId="0" applyNumberFormat="0" applyBorder="0" applyAlignment="0" applyProtection="0">
      <alignment vertical="center"/>
    </xf>
    <xf numFmtId="0" fontId="41" fillId="10" borderId="0" applyNumberFormat="0" applyBorder="0" applyAlignment="0" applyProtection="0">
      <alignment vertical="center"/>
    </xf>
    <xf numFmtId="0" fontId="41" fillId="11" borderId="0" applyNumberFormat="0" applyBorder="0" applyAlignment="0" applyProtection="0">
      <alignment vertical="center"/>
    </xf>
    <xf numFmtId="0" fontId="40" fillId="12" borderId="0" applyNumberFormat="0" applyBorder="0" applyAlignment="0" applyProtection="0">
      <alignment vertical="center"/>
    </xf>
    <xf numFmtId="0" fontId="40" fillId="13" borderId="0" applyNumberFormat="0" applyBorder="0" applyAlignment="0" applyProtection="0">
      <alignment vertical="center"/>
    </xf>
    <xf numFmtId="0" fontId="41" fillId="14" borderId="0" applyNumberFormat="0" applyBorder="0" applyAlignment="0" applyProtection="0">
      <alignment vertical="center"/>
    </xf>
    <xf numFmtId="0" fontId="41" fillId="15" borderId="0" applyNumberFormat="0" applyBorder="0" applyAlignment="0" applyProtection="0">
      <alignment vertical="center"/>
    </xf>
    <xf numFmtId="0" fontId="40" fillId="16" borderId="0" applyNumberFormat="0" applyBorder="0" applyAlignment="0" applyProtection="0">
      <alignment vertical="center"/>
    </xf>
    <xf numFmtId="0" fontId="40" fillId="17" borderId="0" applyNumberFormat="0" applyBorder="0" applyAlignment="0" applyProtection="0">
      <alignment vertical="center"/>
    </xf>
    <xf numFmtId="0" fontId="41" fillId="18" borderId="0" applyNumberFormat="0" applyBorder="0" applyAlignment="0" applyProtection="0">
      <alignment vertical="center"/>
    </xf>
    <xf numFmtId="0" fontId="41" fillId="19" borderId="0" applyNumberFormat="0" applyBorder="0" applyAlignment="0" applyProtection="0">
      <alignment vertical="center"/>
    </xf>
    <xf numFmtId="0" fontId="40" fillId="20" borderId="0" applyNumberFormat="0" applyBorder="0" applyAlignment="0" applyProtection="0">
      <alignment vertical="center"/>
    </xf>
    <xf numFmtId="0" fontId="40" fillId="21" borderId="0" applyNumberFormat="0" applyBorder="0" applyAlignment="0" applyProtection="0">
      <alignment vertical="center"/>
    </xf>
    <xf numFmtId="0" fontId="41" fillId="22" borderId="0" applyNumberFormat="0" applyBorder="0" applyAlignment="0" applyProtection="0">
      <alignment vertical="center"/>
    </xf>
    <xf numFmtId="0" fontId="41" fillId="23" borderId="0" applyNumberFormat="0" applyBorder="0" applyAlignment="0" applyProtection="0">
      <alignment vertical="center"/>
    </xf>
    <xf numFmtId="0" fontId="40" fillId="24" borderId="0" applyNumberFormat="0" applyBorder="0" applyAlignment="0" applyProtection="0">
      <alignment vertical="center"/>
    </xf>
    <xf numFmtId="0" fontId="40" fillId="25" borderId="0" applyNumberFormat="0" applyBorder="0" applyAlignment="0" applyProtection="0">
      <alignment vertical="center"/>
    </xf>
    <xf numFmtId="0" fontId="41" fillId="26" borderId="0" applyNumberFormat="0" applyBorder="0" applyAlignment="0" applyProtection="0">
      <alignment vertical="center"/>
    </xf>
    <xf numFmtId="0" fontId="41" fillId="27" borderId="0" applyNumberFormat="0" applyBorder="0" applyAlignment="0" applyProtection="0">
      <alignment vertical="center"/>
    </xf>
    <xf numFmtId="0" fontId="40" fillId="28" borderId="0" applyNumberFormat="0" applyBorder="0" applyAlignment="0" applyProtection="0">
      <alignment vertical="center"/>
    </xf>
    <xf numFmtId="0" fontId="40" fillId="29" borderId="0" applyNumberFormat="0" applyBorder="0" applyAlignment="0" applyProtection="0">
      <alignment vertical="center"/>
    </xf>
    <xf numFmtId="0" fontId="41" fillId="30" borderId="0" applyNumberFormat="0" applyBorder="0" applyAlignment="0" applyProtection="0">
      <alignment vertical="center"/>
    </xf>
    <xf numFmtId="0" fontId="41" fillId="31" borderId="0" applyNumberFormat="0" applyBorder="0" applyAlignment="0" applyProtection="0">
      <alignment vertical="center"/>
    </xf>
    <xf numFmtId="0" fontId="40" fillId="32" borderId="0" applyNumberFormat="0" applyBorder="0" applyAlignment="0" applyProtection="0">
      <alignment vertical="center"/>
    </xf>
    <xf numFmtId="176" fontId="13" fillId="0" borderId="7">
      <alignment horizontal="right" vertical="center"/>
    </xf>
    <xf numFmtId="49" fontId="13" fillId="0" borderId="7">
      <alignment horizontal="left" vertical="center" wrapText="1"/>
    </xf>
    <xf numFmtId="176" fontId="13" fillId="0" borderId="7">
      <alignment horizontal="right" vertical="center"/>
    </xf>
    <xf numFmtId="177" fontId="13" fillId="0" borderId="7">
      <alignment horizontal="right" vertical="center"/>
    </xf>
    <xf numFmtId="178" fontId="13" fillId="0" borderId="7">
      <alignment horizontal="right" vertical="center"/>
    </xf>
    <xf numFmtId="179" fontId="13" fillId="0" borderId="7">
      <alignment horizontal="right" vertical="center"/>
    </xf>
    <xf numFmtId="10" fontId="13" fillId="0" borderId="7">
      <alignment horizontal="right" vertical="center"/>
    </xf>
    <xf numFmtId="180" fontId="13" fillId="0" borderId="7">
      <alignment horizontal="right" vertical="center"/>
    </xf>
  </cellStyleXfs>
  <cellXfs count="176">
    <xf numFmtId="0" fontId="0" fillId="0" borderId="0" xfId="0" applyFont="1">
      <alignment vertical="top"/>
    </xf>
    <xf numFmtId="0" fontId="1" fillId="0" borderId="0" xfId="0" applyFont="1" applyBorder="1" applyAlignment="1">
      <alignment horizontal="center" vertical="center"/>
    </xf>
    <xf numFmtId="0" fontId="2" fillId="0" borderId="0" xfId="0" applyFont="1" applyBorder="1" applyAlignment="1">
      <alignment horizontal="right" vertical="center"/>
    </xf>
    <xf numFmtId="49" fontId="2" fillId="0" borderId="0" xfId="0" applyNumberFormat="1" applyFont="1" applyBorder="1" applyAlignment="1">
      <alignment horizontal="right" vertical="center"/>
    </xf>
    <xf numFmtId="0" fontId="2" fillId="0" borderId="0" xfId="0" applyFont="1" applyBorder="1" applyAlignment="1" applyProtection="1">
      <alignment horizontal="right" vertical="center"/>
      <protection locked="0"/>
    </xf>
    <xf numFmtId="0" fontId="3" fillId="0" borderId="0" xfId="0" applyFont="1" applyBorder="1" applyAlignment="1">
      <alignment horizontal="center" vertical="center"/>
    </xf>
    <xf numFmtId="0" fontId="4" fillId="0" borderId="0" xfId="0" applyFont="1" applyBorder="1" applyAlignment="1" applyProtection="1">
      <alignment horizontal="left" vertical="center"/>
      <protection locked="0"/>
    </xf>
    <xf numFmtId="0" fontId="5" fillId="0" borderId="0" xfId="0" applyFont="1" applyBorder="1" applyAlignment="1">
      <alignment horizontal="left" vertical="center"/>
    </xf>
    <xf numFmtId="0" fontId="5" fillId="0" borderId="0" xfId="0" applyFont="1" applyBorder="1" applyAlignment="1"/>
    <xf numFmtId="0" fontId="6" fillId="0" borderId="0" xfId="0" applyFont="1" applyBorder="1" applyAlignment="1" applyProtection="1">
      <alignment horizontal="right"/>
      <protection locked="0"/>
    </xf>
    <xf numFmtId="0" fontId="2" fillId="0" borderId="1" xfId="0" applyFont="1" applyBorder="1" applyAlignment="1" applyProtection="1">
      <alignment horizontal="center" vertical="center" wrapText="1"/>
      <protection locked="0"/>
    </xf>
    <xf numFmtId="0" fontId="2" fillId="0" borderId="1" xfId="0" applyFont="1" applyBorder="1" applyAlignment="1">
      <alignment horizontal="center" vertical="center" wrapText="1"/>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pplyProtection="1">
      <alignment horizontal="center" vertical="center" wrapText="1"/>
      <protection locked="0"/>
    </xf>
    <xf numFmtId="0" fontId="2" fillId="0" borderId="5" xfId="0" applyFont="1" applyBorder="1" applyAlignment="1">
      <alignment horizontal="center" vertical="center" wrapText="1"/>
    </xf>
    <xf numFmtId="0" fontId="2" fillId="0" borderId="1" xfId="0" applyFont="1" applyBorder="1" applyAlignment="1">
      <alignment horizontal="center" vertical="center"/>
    </xf>
    <xf numFmtId="0" fontId="2" fillId="0" borderId="6" xfId="0" applyFont="1" applyBorder="1" applyAlignment="1" applyProtection="1">
      <alignment horizontal="center" vertical="center" wrapText="1"/>
      <protection locked="0"/>
    </xf>
    <xf numFmtId="0" fontId="2" fillId="0" borderId="6" xfId="0" applyFont="1" applyBorder="1" applyAlignment="1">
      <alignment horizontal="center"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7" fillId="0" borderId="7" xfId="0" applyFont="1" applyBorder="1" applyAlignment="1" applyProtection="1">
      <alignment horizontal="left" vertical="center" wrapText="1"/>
      <protection locked="0"/>
    </xf>
    <xf numFmtId="0" fontId="7" fillId="0" borderId="7" xfId="0" applyFont="1" applyBorder="1" applyAlignment="1" applyProtection="1">
      <alignment horizontal="left" vertical="center"/>
      <protection locked="0"/>
    </xf>
    <xf numFmtId="49" fontId="7" fillId="0" borderId="7" xfId="50" applyNumberFormat="1" applyFont="1" applyBorder="1">
      <alignment horizontal="left" vertical="center" wrapText="1"/>
    </xf>
    <xf numFmtId="176" fontId="8" fillId="0" borderId="7" xfId="0" applyNumberFormat="1" applyFont="1" applyBorder="1" applyAlignment="1">
      <alignment horizontal="right" vertical="center"/>
    </xf>
    <xf numFmtId="0" fontId="7" fillId="0" borderId="7" xfId="0" applyFont="1" applyBorder="1" applyAlignment="1" applyProtection="1">
      <alignment horizontal="left" vertical="center" wrapText="1" indent="2"/>
      <protection locked="0"/>
    </xf>
    <xf numFmtId="49" fontId="7" fillId="0" borderId="7" xfId="0" applyNumberFormat="1" applyFont="1" applyBorder="1" applyAlignment="1">
      <alignment horizontal="center" vertical="center" wrapText="1"/>
    </xf>
    <xf numFmtId="49" fontId="8" fillId="0" borderId="7" xfId="50" applyNumberFormat="1" applyFont="1" applyBorder="1">
      <alignment horizontal="left" vertical="center" wrapText="1"/>
    </xf>
    <xf numFmtId="0" fontId="7" fillId="0" borderId="2" xfId="0" applyFont="1" applyBorder="1" applyAlignment="1" applyProtection="1">
      <alignment horizontal="center" vertical="center" wrapText="1"/>
      <protection locked="0"/>
    </xf>
    <xf numFmtId="0" fontId="7" fillId="0" borderId="3" xfId="0" applyFont="1" applyBorder="1" applyAlignment="1" applyProtection="1">
      <alignment horizontal="left" vertical="center" wrapText="1"/>
      <protection locked="0"/>
    </xf>
    <xf numFmtId="0" fontId="7" fillId="0" borderId="4" xfId="0" applyFont="1" applyBorder="1" applyAlignment="1" applyProtection="1">
      <alignment horizontal="left" vertical="center" wrapText="1"/>
      <protection locked="0"/>
    </xf>
    <xf numFmtId="0" fontId="7" fillId="0" borderId="0" xfId="0" applyFont="1" applyBorder="1" applyAlignment="1">
      <alignment horizontal="right" vertical="center"/>
    </xf>
    <xf numFmtId="49" fontId="7" fillId="0" borderId="0" xfId="0" applyNumberFormat="1" applyFont="1" applyBorder="1" applyAlignment="1">
      <alignment horizontal="right" vertical="center"/>
    </xf>
    <xf numFmtId="0" fontId="9" fillId="0" borderId="0" xfId="0" applyFont="1" applyBorder="1" applyAlignment="1">
      <alignment horizontal="center" vertical="center"/>
    </xf>
    <xf numFmtId="0" fontId="10" fillId="0" borderId="1" xfId="0" applyFont="1" applyBorder="1" applyAlignment="1" applyProtection="1">
      <alignment horizontal="center" vertical="center" wrapText="1"/>
      <protection locked="0"/>
    </xf>
    <xf numFmtId="0" fontId="10" fillId="0" borderId="1" xfId="0" applyFont="1" applyBorder="1" applyAlignment="1">
      <alignment horizontal="center" vertical="center" wrapText="1"/>
    </xf>
    <xf numFmtId="0" fontId="10" fillId="0" borderId="1" xfId="0" applyFont="1" applyBorder="1" applyAlignment="1">
      <alignment horizontal="center" vertical="center"/>
    </xf>
    <xf numFmtId="0" fontId="10" fillId="0" borderId="5" xfId="0" applyFont="1" applyBorder="1" applyAlignment="1" applyProtection="1">
      <alignment horizontal="center" vertical="center" wrapText="1"/>
      <protection locked="0"/>
    </xf>
    <xf numFmtId="0" fontId="10" fillId="0" borderId="5" xfId="0" applyFont="1" applyBorder="1" applyAlignment="1">
      <alignment horizontal="center" vertical="center" wrapText="1"/>
    </xf>
    <xf numFmtId="0" fontId="10" fillId="0" borderId="5" xfId="0" applyFont="1" applyBorder="1" applyAlignment="1">
      <alignment horizontal="center" vertical="center"/>
    </xf>
    <xf numFmtId="0" fontId="10" fillId="0" borderId="6" xfId="0" applyFont="1" applyBorder="1" applyAlignment="1" applyProtection="1">
      <alignment horizontal="center" vertical="center" wrapText="1"/>
      <protection locked="0"/>
    </xf>
    <xf numFmtId="0" fontId="10" fillId="0" borderId="6" xfId="0" applyFont="1" applyBorder="1" applyAlignment="1">
      <alignment horizontal="center" vertical="center" wrapText="1"/>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4" fillId="0" borderId="7" xfId="0" applyFont="1" applyBorder="1" applyAlignment="1">
      <alignment horizontal="left" vertical="center" wrapText="1"/>
    </xf>
    <xf numFmtId="0" fontId="4" fillId="0" borderId="7" xfId="0" applyFont="1" applyBorder="1" applyAlignment="1" applyProtection="1">
      <alignment horizontal="left" vertical="center" wrapText="1"/>
      <protection locked="0"/>
    </xf>
    <xf numFmtId="176" fontId="8" fillId="0" borderId="7" xfId="0" applyNumberFormat="1" applyFont="1" applyBorder="1" applyAlignment="1">
      <alignment horizontal="right" vertical="center" wrapText="1"/>
    </xf>
    <xf numFmtId="0" fontId="11" fillId="0" borderId="2" xfId="0" applyFont="1" applyBorder="1" applyAlignment="1" applyProtection="1">
      <alignment horizontal="center" vertical="center" wrapText="1"/>
      <protection locked="0"/>
    </xf>
    <xf numFmtId="0" fontId="4" fillId="0" borderId="3" xfId="0" applyFont="1" applyBorder="1" applyAlignment="1">
      <alignment horizontal="left" vertical="center"/>
    </xf>
    <xf numFmtId="0" fontId="4" fillId="0" borderId="4" xfId="0" applyFont="1" applyBorder="1" applyAlignment="1">
      <alignment horizontal="left" vertical="center"/>
    </xf>
    <xf numFmtId="0" fontId="7" fillId="0" borderId="0" xfId="0" applyFont="1" applyBorder="1" applyAlignment="1" applyProtection="1">
      <alignment horizontal="right" vertical="center"/>
      <protection locked="0"/>
    </xf>
    <xf numFmtId="0" fontId="11" fillId="0" borderId="0" xfId="0" applyFont="1" applyBorder="1" applyAlignment="1" applyProtection="1">
      <alignment horizontal="right"/>
      <protection locked="0"/>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10" fillId="0" borderId="4" xfId="0" applyFont="1" applyBorder="1" applyAlignment="1">
      <alignment horizontal="center" vertical="center"/>
    </xf>
    <xf numFmtId="0" fontId="10" fillId="0" borderId="7" xfId="0" applyFont="1" applyBorder="1" applyAlignment="1" applyProtection="1">
      <alignment horizontal="center" vertical="center"/>
      <protection locked="0"/>
    </xf>
    <xf numFmtId="0" fontId="12" fillId="0" borderId="0" xfId="0" applyFont="1" applyAlignment="1">
      <alignment horizontal="center" vertical="center"/>
    </xf>
    <xf numFmtId="49" fontId="13" fillId="0" borderId="0" xfId="50" applyNumberFormat="1" applyFont="1" applyBorder="1" applyAlignment="1">
      <alignment horizontal="right" vertical="center" wrapText="1"/>
    </xf>
    <xf numFmtId="49" fontId="14" fillId="0" borderId="0" xfId="50" applyNumberFormat="1" applyFont="1" applyBorder="1" applyAlignment="1">
      <alignment horizontal="center" vertical="center" wrapText="1"/>
    </xf>
    <xf numFmtId="49" fontId="13" fillId="0" borderId="0" xfId="50" applyNumberFormat="1" applyFont="1" applyBorder="1">
      <alignment horizontal="left" vertical="center" wrapText="1"/>
    </xf>
    <xf numFmtId="49" fontId="15" fillId="0" borderId="7" xfId="0" applyNumberFormat="1" applyFont="1" applyBorder="1" applyAlignment="1">
      <alignment horizontal="center" vertical="center" wrapText="1"/>
    </xf>
    <xf numFmtId="49" fontId="16" fillId="0" borderId="7" xfId="0" applyNumberFormat="1" applyFont="1" applyBorder="1" applyAlignment="1">
      <alignment horizontal="center" vertical="center" wrapText="1"/>
    </xf>
    <xf numFmtId="49" fontId="13" fillId="0" borderId="7" xfId="0" applyNumberFormat="1" applyFont="1" applyBorder="1" applyAlignment="1">
      <alignment horizontal="left" vertical="center" wrapText="1"/>
    </xf>
    <xf numFmtId="49" fontId="13" fillId="0" borderId="7" xfId="0" applyNumberFormat="1" applyFont="1" applyBorder="1" applyAlignment="1">
      <alignment horizontal="center" vertical="center" wrapText="1"/>
    </xf>
    <xf numFmtId="180" fontId="13" fillId="0" borderId="7" xfId="0" applyNumberFormat="1" applyFont="1" applyBorder="1" applyAlignment="1">
      <alignment horizontal="right" vertical="center" wrapText="1"/>
    </xf>
    <xf numFmtId="176" fontId="13" fillId="0" borderId="7" xfId="0" applyNumberFormat="1" applyFont="1" applyBorder="1" applyAlignment="1">
      <alignment horizontal="right" vertical="center" wrapText="1"/>
    </xf>
    <xf numFmtId="49" fontId="13" fillId="0" borderId="7" xfId="0" applyNumberFormat="1" applyFont="1" applyBorder="1" applyAlignment="1">
      <alignment horizontal="left" vertical="center" wrapText="1" indent="2"/>
    </xf>
    <xf numFmtId="0" fontId="17" fillId="0" borderId="0" xfId="0" applyFont="1" applyBorder="1" applyAlignment="1">
      <alignment horizontal="center" vertical="center"/>
    </xf>
    <xf numFmtId="0" fontId="18" fillId="0" borderId="0" xfId="0" applyFont="1" applyBorder="1" applyAlignment="1">
      <alignment horizontal="center" vertical="center"/>
    </xf>
    <xf numFmtId="0" fontId="18" fillId="0" borderId="0" xfId="0" applyFont="1" applyBorder="1" applyAlignment="1" applyProtection="1">
      <alignment horizontal="center" vertical="center"/>
      <protection locked="0"/>
    </xf>
    <xf numFmtId="0" fontId="10" fillId="0" borderId="7" xfId="0" applyFont="1" applyBorder="1" applyAlignment="1">
      <alignment horizontal="center" vertical="center" wrapText="1"/>
    </xf>
    <xf numFmtId="0" fontId="4" fillId="0" borderId="7" xfId="0" applyFont="1" applyBorder="1" applyAlignment="1">
      <alignment vertical="center" wrapText="1"/>
    </xf>
    <xf numFmtId="0" fontId="4" fillId="0" borderId="7" xfId="0" applyFont="1" applyBorder="1" applyAlignment="1">
      <alignment horizontal="center" vertical="center" wrapText="1"/>
    </xf>
    <xf numFmtId="0" fontId="4" fillId="0" borderId="7" xfId="0" applyFont="1" applyBorder="1" applyAlignment="1" applyProtection="1">
      <alignment horizontal="center" vertical="center"/>
      <protection locked="0"/>
    </xf>
    <xf numFmtId="0" fontId="19" fillId="0" borderId="0" xfId="0" applyFont="1" applyBorder="1" applyAlignment="1">
      <alignment horizontal="center" vertical="center" wrapText="1"/>
    </xf>
    <xf numFmtId="0" fontId="4" fillId="0" borderId="0" xfId="0" applyFont="1" applyBorder="1" applyAlignment="1">
      <alignment horizontal="left" vertical="center" wrapText="1"/>
    </xf>
    <xf numFmtId="0" fontId="5" fillId="0" borderId="0" xfId="0" applyFont="1" applyBorder="1" applyAlignment="1">
      <alignment wrapText="1"/>
    </xf>
    <xf numFmtId="0" fontId="11" fillId="0" borderId="0" xfId="0" applyFont="1" applyBorder="1" applyAlignment="1">
      <alignment horizontal="right" wrapText="1"/>
    </xf>
    <xf numFmtId="0" fontId="11" fillId="0" borderId="0" xfId="0" applyFont="1" applyBorder="1" applyAlignment="1">
      <alignment wrapText="1"/>
    </xf>
    <xf numFmtId="0" fontId="10" fillId="0" borderId="8" xfId="0" applyFont="1" applyBorder="1" applyAlignment="1">
      <alignment horizontal="center" vertical="center" wrapText="1"/>
    </xf>
    <xf numFmtId="0" fontId="4" fillId="0" borderId="0" xfId="0" applyFont="1" applyBorder="1" applyAlignment="1" applyProtection="1">
      <alignment horizontal="right"/>
      <protection locked="0"/>
    </xf>
    <xf numFmtId="0" fontId="4" fillId="0" borderId="0" xfId="0" applyFont="1" applyBorder="1" applyAlignment="1">
      <alignment horizontal="right" vertical="center" wrapText="1"/>
    </xf>
    <xf numFmtId="0" fontId="20" fillId="0" borderId="0" xfId="0" applyFont="1" applyBorder="1" applyAlignment="1" applyProtection="1">
      <alignment horizontal="right" vertical="center" wrapText="1"/>
      <protection locked="0"/>
    </xf>
    <xf numFmtId="0" fontId="9" fillId="0" borderId="0" xfId="0" applyFont="1" applyBorder="1" applyAlignment="1">
      <alignment horizontal="center" vertical="center" wrapText="1"/>
    </xf>
    <xf numFmtId="0" fontId="9" fillId="0" borderId="0" xfId="0" applyFont="1" applyBorder="1" applyAlignment="1" applyProtection="1">
      <alignment horizontal="center" vertical="center" wrapText="1"/>
      <protection locked="0"/>
    </xf>
    <xf numFmtId="0" fontId="4" fillId="0" borderId="0" xfId="0" applyFont="1" applyBorder="1" applyAlignment="1" applyProtection="1">
      <alignment vertical="top" wrapText="1"/>
      <protection locked="0"/>
    </xf>
    <xf numFmtId="0" fontId="5" fillId="0" borderId="1" xfId="0" applyFont="1" applyBorder="1" applyAlignment="1">
      <alignment horizontal="center" vertical="center" wrapText="1"/>
    </xf>
    <xf numFmtId="0" fontId="5" fillId="0" borderId="9" xfId="0" applyFont="1" applyBorder="1" applyAlignment="1">
      <alignment horizontal="center" vertical="center" wrapText="1"/>
    </xf>
    <xf numFmtId="0" fontId="5" fillId="0" borderId="3" xfId="0" applyFont="1" applyBorder="1" applyAlignment="1">
      <alignment horizontal="center" vertical="center" wrapText="1"/>
    </xf>
    <xf numFmtId="0" fontId="5" fillId="0" borderId="3" xfId="0" applyFont="1" applyBorder="1" applyAlignment="1" applyProtection="1">
      <alignment horizontal="center" vertical="center" wrapText="1"/>
      <protection locked="0"/>
    </xf>
    <xf numFmtId="0" fontId="5" fillId="0" borderId="5"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0" xfId="0" applyFont="1" applyBorder="1" applyAlignment="1" applyProtection="1">
      <alignment horizontal="center" vertical="center" wrapText="1"/>
      <protection locked="0"/>
    </xf>
    <xf numFmtId="0" fontId="5" fillId="0" borderId="6"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1" xfId="0" applyFont="1" applyBorder="1" applyAlignment="1" applyProtection="1">
      <alignment horizontal="center" vertical="center" wrapText="1"/>
      <protection locked="0"/>
    </xf>
    <xf numFmtId="0" fontId="4" fillId="0" borderId="6" xfId="0" applyFont="1" applyBorder="1" applyAlignment="1">
      <alignment horizontal="left" vertical="center" wrapText="1"/>
    </xf>
    <xf numFmtId="0" fontId="4" fillId="0" borderId="11" xfId="0" applyFont="1" applyBorder="1" applyAlignment="1">
      <alignment horizontal="left" vertical="center" wrapText="1"/>
    </xf>
    <xf numFmtId="0" fontId="4" fillId="0" borderId="6" xfId="0" applyFont="1" applyBorder="1" applyAlignment="1">
      <alignment horizontal="left" vertical="center" wrapText="1" indent="1"/>
    </xf>
    <xf numFmtId="0" fontId="4" fillId="0" borderId="12" xfId="0" applyFont="1" applyBorder="1" applyAlignment="1">
      <alignment horizontal="center" vertical="center"/>
    </xf>
    <xf numFmtId="0" fontId="4" fillId="0" borderId="13" xfId="0" applyFont="1" applyBorder="1" applyAlignment="1">
      <alignment horizontal="left" vertical="center"/>
    </xf>
    <xf numFmtId="0" fontId="4" fillId="0" borderId="11" xfId="0" applyFont="1" applyBorder="1" applyAlignment="1">
      <alignment horizontal="left" vertical="center"/>
    </xf>
    <xf numFmtId="0" fontId="20" fillId="0" borderId="0" xfId="0" applyFont="1" applyBorder="1" applyAlignment="1" applyProtection="1">
      <alignment horizontal="right" vertical="center"/>
      <protection locked="0"/>
    </xf>
    <xf numFmtId="0" fontId="20" fillId="0" borderId="0" xfId="0" applyFont="1" applyBorder="1" applyAlignment="1">
      <alignment horizontal="right" vertical="center" wrapText="1"/>
    </xf>
    <xf numFmtId="0" fontId="9" fillId="0" borderId="0" xfId="0" applyFont="1" applyBorder="1" applyAlignment="1" applyProtection="1">
      <alignment horizontal="center" vertical="center"/>
      <protection locked="0"/>
    </xf>
    <xf numFmtId="0" fontId="4" fillId="0" borderId="0" xfId="0" applyFont="1" applyBorder="1" applyAlignment="1" applyProtection="1">
      <alignment horizontal="right" wrapText="1"/>
      <protection locked="0"/>
    </xf>
    <xf numFmtId="0" fontId="4" fillId="0" borderId="0" xfId="0" applyFont="1" applyBorder="1" applyAlignment="1">
      <alignment horizontal="right" wrapText="1"/>
    </xf>
    <xf numFmtId="0" fontId="5" fillId="0" borderId="3" xfId="0" applyFont="1" applyBorder="1" applyAlignment="1" applyProtection="1">
      <alignment horizontal="center" vertical="center"/>
      <protection locked="0"/>
    </xf>
    <xf numFmtId="0" fontId="5" fillId="0" borderId="4"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13" xfId="0" applyFont="1" applyBorder="1" applyAlignment="1" applyProtection="1">
      <alignment horizontal="center" vertical="center"/>
      <protection locked="0"/>
    </xf>
    <xf numFmtId="0" fontId="5" fillId="0" borderId="13" xfId="0" applyFont="1" applyBorder="1" applyAlignment="1" applyProtection="1">
      <alignment horizontal="center" vertical="center" wrapText="1"/>
      <protection locked="0"/>
    </xf>
    <xf numFmtId="0" fontId="5" fillId="0" borderId="7" xfId="0" applyFont="1" applyBorder="1" applyAlignment="1" applyProtection="1">
      <alignment horizontal="center" vertical="center" wrapText="1"/>
      <protection locked="0"/>
    </xf>
    <xf numFmtId="0" fontId="4" fillId="0" borderId="0" xfId="0" applyFont="1" applyBorder="1" applyAlignment="1">
      <alignment horizontal="left" vertical="center"/>
    </xf>
    <xf numFmtId="0" fontId="10" fillId="0" borderId="9"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10" xfId="0" applyFont="1" applyBorder="1" applyAlignment="1">
      <alignment horizontal="center" vertical="center" wrapText="1"/>
    </xf>
    <xf numFmtId="0" fontId="10" fillId="0" borderId="11" xfId="0" applyFont="1" applyBorder="1" applyAlignment="1">
      <alignment horizontal="center" vertical="center" wrapText="1"/>
    </xf>
    <xf numFmtId="0" fontId="10" fillId="0" borderId="11" xfId="0" applyFont="1" applyBorder="1" applyAlignment="1">
      <alignment horizontal="center" vertical="center"/>
    </xf>
    <xf numFmtId="0" fontId="10" fillId="0" borderId="11" xfId="0" applyFont="1" applyBorder="1" applyAlignment="1" applyProtection="1">
      <alignment horizontal="center" vertical="center"/>
      <protection locked="0"/>
    </xf>
    <xf numFmtId="0" fontId="4" fillId="0" borderId="11" xfId="0" applyFont="1" applyBorder="1" applyAlignment="1">
      <alignment horizontal="right" vertical="center"/>
    </xf>
    <xf numFmtId="176" fontId="4" fillId="0" borderId="7" xfId="0" applyNumberFormat="1" applyFont="1" applyBorder="1" applyAlignment="1">
      <alignment horizontal="right" vertical="center"/>
    </xf>
    <xf numFmtId="0" fontId="4" fillId="0" borderId="6" xfId="0" applyFont="1" applyBorder="1" applyAlignment="1">
      <alignment horizontal="left" vertical="center" wrapText="1" indent="2"/>
    </xf>
    <xf numFmtId="0" fontId="4" fillId="0" borderId="11" xfId="0" applyFont="1" applyBorder="1" applyAlignment="1">
      <alignment horizontal="center" vertical="center" wrapText="1"/>
    </xf>
    <xf numFmtId="180" fontId="8" fillId="0" borderId="7" xfId="56" applyNumberFormat="1" applyFont="1" applyBorder="1" applyAlignment="1">
      <alignment horizontal="center" vertical="center" wrapText="1"/>
    </xf>
    <xf numFmtId="0" fontId="10" fillId="0" borderId="3" xfId="0" applyFont="1" applyBorder="1" applyAlignment="1" applyProtection="1">
      <alignment horizontal="center" vertical="center" wrapText="1"/>
      <protection locked="0"/>
    </xf>
    <xf numFmtId="0" fontId="10" fillId="0" borderId="3" xfId="0" applyFont="1" applyBorder="1" applyAlignment="1" applyProtection="1">
      <alignment horizontal="center" vertical="center"/>
      <protection locked="0"/>
    </xf>
    <xf numFmtId="0" fontId="10" fillId="0" borderId="10" xfId="0" applyFont="1" applyBorder="1" applyAlignment="1" applyProtection="1">
      <alignment horizontal="center" vertical="center" wrapText="1"/>
      <protection locked="0"/>
    </xf>
    <xf numFmtId="0" fontId="10" fillId="0" borderId="13" xfId="0" applyFont="1" applyBorder="1" applyAlignment="1">
      <alignment horizontal="center" vertical="center" wrapText="1"/>
    </xf>
    <xf numFmtId="0" fontId="10" fillId="0" borderId="13" xfId="0" applyFont="1" applyBorder="1" applyAlignment="1" applyProtection="1">
      <alignment horizontal="center" vertical="center"/>
      <protection locked="0"/>
    </xf>
    <xf numFmtId="0" fontId="10" fillId="0" borderId="13" xfId="0" applyFont="1" applyBorder="1" applyAlignment="1" applyProtection="1">
      <alignment horizontal="center" vertical="center" wrapText="1"/>
      <protection locked="0"/>
    </xf>
    <xf numFmtId="0" fontId="10" fillId="0" borderId="11" xfId="0" applyFont="1" applyBorder="1" applyAlignment="1" applyProtection="1">
      <alignment horizontal="center" vertical="center" wrapText="1"/>
      <protection locked="0"/>
    </xf>
    <xf numFmtId="0" fontId="10" fillId="0" borderId="7" xfId="0" applyFont="1" applyBorder="1" applyAlignment="1" applyProtection="1">
      <alignment horizontal="center" vertical="center" wrapText="1"/>
      <protection locked="0"/>
    </xf>
    <xf numFmtId="0" fontId="4" fillId="0" borderId="0" xfId="0" applyFont="1" applyBorder="1" applyAlignment="1">
      <alignment horizontal="right"/>
    </xf>
    <xf numFmtId="0" fontId="10" fillId="0" borderId="4" xfId="0" applyFont="1" applyBorder="1" applyAlignment="1">
      <alignment horizontal="center" vertical="center" wrapText="1"/>
    </xf>
    <xf numFmtId="0" fontId="1" fillId="0" borderId="0" xfId="0" applyFont="1" applyBorder="1" applyAlignment="1"/>
    <xf numFmtId="0" fontId="11" fillId="0" borderId="0" xfId="0" applyFont="1" applyBorder="1" applyAlignment="1">
      <alignment horizontal="right" vertical="center"/>
    </xf>
    <xf numFmtId="0" fontId="4" fillId="0" borderId="0" xfId="0" applyFont="1" applyBorder="1" applyAlignment="1" applyProtection="1">
      <alignment horizontal="left" vertical="center" wrapText="1"/>
      <protection locked="0"/>
    </xf>
    <xf numFmtId="0" fontId="5" fillId="0" borderId="0" xfId="0" applyFont="1" applyBorder="1" applyAlignment="1">
      <alignment horizontal="left" vertical="center" wrapText="1"/>
    </xf>
    <xf numFmtId="0" fontId="11" fillId="0" borderId="0" xfId="0" applyFont="1" applyBorder="1" applyAlignment="1">
      <alignment horizontal="right"/>
    </xf>
    <xf numFmtId="176" fontId="8" fillId="0" borderId="7" xfId="51" applyNumberFormat="1" applyFont="1" applyBorder="1">
      <alignment horizontal="right" vertical="center"/>
    </xf>
    <xf numFmtId="0" fontId="11" fillId="0" borderId="7" xfId="0" applyFont="1" applyBorder="1" applyAlignment="1" applyProtection="1">
      <alignment horizontal="center" vertical="center" wrapText="1"/>
      <protection locked="0"/>
    </xf>
    <xf numFmtId="0" fontId="11" fillId="0" borderId="7" xfId="0" applyFont="1" applyBorder="1" applyAlignment="1">
      <alignment horizontal="center" vertical="center" wrapText="1"/>
    </xf>
    <xf numFmtId="0" fontId="19" fillId="0" borderId="0" xfId="0" applyFont="1" applyBorder="1" applyAlignment="1">
      <alignment horizontal="center" vertical="center"/>
    </xf>
    <xf numFmtId="49" fontId="8" fillId="0" borderId="7" xfId="50" applyNumberFormat="1" applyFont="1" applyBorder="1" applyAlignment="1">
      <alignment horizontal="left" vertical="center" wrapText="1" indent="1"/>
    </xf>
    <xf numFmtId="0" fontId="4" fillId="0" borderId="0" xfId="0" applyFont="1" applyBorder="1" applyAlignment="1" applyProtection="1">
      <alignment horizontal="right" vertical="center"/>
      <protection locked="0"/>
    </xf>
    <xf numFmtId="49" fontId="11" fillId="0" borderId="0" xfId="0" applyNumberFormat="1" applyFont="1" applyBorder="1" applyAlignment="1"/>
    <xf numFmtId="0" fontId="8" fillId="0" borderId="0" xfId="0" applyFont="1" applyBorder="1" applyAlignment="1">
      <alignment horizontal="left" vertical="center"/>
    </xf>
    <xf numFmtId="0" fontId="11" fillId="0" borderId="7" xfId="0" applyFont="1" applyBorder="1" applyAlignment="1">
      <alignment horizontal="center" vertical="center"/>
    </xf>
    <xf numFmtId="49" fontId="8" fillId="0" borderId="7" xfId="0" applyNumberFormat="1" applyFont="1" applyBorder="1" applyAlignment="1">
      <alignment horizontal="left" vertical="center" wrapText="1"/>
    </xf>
    <xf numFmtId="0" fontId="2" fillId="0" borderId="7" xfId="0" applyFont="1" applyBorder="1" applyAlignment="1">
      <alignment horizontal="center" vertical="center" wrapText="1"/>
    </xf>
    <xf numFmtId="0" fontId="11" fillId="0" borderId="0" xfId="0" applyFont="1" applyBorder="1">
      <alignment vertical="top"/>
    </xf>
    <xf numFmtId="49" fontId="12" fillId="0" borderId="7" xfId="50" applyNumberFormat="1" applyFont="1" applyBorder="1" applyAlignment="1">
      <alignment horizontal="center" vertical="center" wrapText="1"/>
    </xf>
    <xf numFmtId="49" fontId="13" fillId="0" borderId="7" xfId="50" applyNumberFormat="1" applyFont="1" applyBorder="1" applyAlignment="1">
      <alignment horizontal="right" vertical="center" wrapText="1"/>
    </xf>
    <xf numFmtId="49" fontId="14" fillId="0" borderId="7" xfId="50" applyNumberFormat="1" applyFont="1" applyBorder="1" applyAlignment="1">
      <alignment horizontal="center" vertical="center" wrapText="1"/>
    </xf>
    <xf numFmtId="49" fontId="13" fillId="0" borderId="7" xfId="50" applyNumberFormat="1" applyFont="1" applyBorder="1">
      <alignment horizontal="left" vertical="center" wrapText="1"/>
    </xf>
    <xf numFmtId="49" fontId="15" fillId="0" borderId="7" xfId="50" applyNumberFormat="1" applyFont="1" applyBorder="1" applyAlignment="1">
      <alignment horizontal="center" vertical="center" wrapText="1"/>
    </xf>
    <xf numFmtId="49" fontId="13" fillId="0" borderId="7" xfId="50" applyNumberFormat="1" applyFont="1" applyBorder="1" applyAlignment="1">
      <alignment horizontal="center" vertical="center" wrapText="1"/>
    </xf>
    <xf numFmtId="0" fontId="0" fillId="0" borderId="6" xfId="0" applyFont="1" applyBorder="1">
      <alignment vertical="top"/>
    </xf>
    <xf numFmtId="176" fontId="13" fillId="0" borderId="7" xfId="50" applyNumberFormat="1" applyFont="1" applyBorder="1" applyAlignment="1">
      <alignment horizontal="right" vertical="center" wrapText="1"/>
    </xf>
    <xf numFmtId="0" fontId="0" fillId="0" borderId="1" xfId="0" applyFont="1" applyBorder="1">
      <alignment vertical="top"/>
    </xf>
    <xf numFmtId="49" fontId="13" fillId="0" borderId="4" xfId="50" applyNumberFormat="1" applyFont="1" applyBorder="1">
      <alignment horizontal="left" vertical="center" wrapText="1"/>
    </xf>
    <xf numFmtId="49" fontId="13" fillId="0" borderId="7" xfId="50" applyNumberFormat="1" applyFont="1" applyBorder="1" applyAlignment="1">
      <alignment horizontal="left" vertical="center" wrapText="1" indent="2"/>
    </xf>
    <xf numFmtId="180" fontId="13" fillId="0" borderId="7" xfId="56" applyNumberFormat="1" applyFont="1" applyBorder="1" applyAlignment="1">
      <alignment horizontal="center" vertical="center" wrapText="1"/>
    </xf>
    <xf numFmtId="49" fontId="21" fillId="0" borderId="7" xfId="50" applyNumberFormat="1" applyFont="1" applyBorder="1" applyAlignment="1">
      <alignment horizontal="right" vertical="center" wrapText="1"/>
    </xf>
    <xf numFmtId="49" fontId="13" fillId="0" borderId="10" xfId="50" applyNumberFormat="1" applyFont="1" applyBorder="1" applyAlignment="1">
      <alignment horizontal="right" vertical="center" wrapText="1"/>
    </xf>
    <xf numFmtId="49" fontId="13" fillId="0" borderId="7" xfId="50" applyNumberFormat="1" applyFont="1" applyBorder="1" applyAlignment="1">
      <alignment horizontal="left" vertical="center" wrapText="1" indent="4"/>
    </xf>
    <xf numFmtId="49" fontId="22" fillId="0" borderId="7" xfId="0" applyNumberFormat="1" applyFont="1" applyBorder="1" applyAlignment="1">
      <alignment horizontal="right" vertical="center" wrapText="1"/>
    </xf>
    <xf numFmtId="49" fontId="14" fillId="0" borderId="7" xfId="0" applyNumberFormat="1" applyFont="1" applyBorder="1" applyAlignment="1">
      <alignment horizontal="center" vertical="center" wrapText="1"/>
    </xf>
    <xf numFmtId="49" fontId="22" fillId="0" borderId="7" xfId="50" applyNumberFormat="1" applyFont="1" applyBorder="1">
      <alignment horizontal="left" vertical="center" wrapText="1"/>
    </xf>
    <xf numFmtId="176" fontId="13" fillId="0" borderId="7" xfId="0" applyNumberFormat="1" applyFont="1" applyBorder="1" applyAlignment="1">
      <alignment horizontal="right" vertical="center"/>
    </xf>
    <xf numFmtId="176" fontId="22" fillId="0" borderId="7" xfId="0" applyNumberFormat="1" applyFont="1" applyBorder="1" applyAlignment="1">
      <alignment horizontal="left" vertical="center"/>
    </xf>
    <xf numFmtId="176" fontId="13" fillId="0" borderId="7" xfId="51" applyNumberFormat="1" applyFont="1" applyBorder="1">
      <alignment horizontal="right" vertical="center"/>
    </xf>
    <xf numFmtId="176" fontId="13" fillId="0" borderId="7" xfId="0" applyNumberFormat="1" applyFont="1" applyBorder="1" applyAlignment="1">
      <alignment horizontal="left" vertical="center"/>
    </xf>
    <xf numFmtId="49" fontId="22" fillId="0" borderId="7" xfId="0" applyNumberFormat="1" applyFont="1" applyBorder="1" applyAlignment="1">
      <alignment horizontal="center" vertical="center" wrapText="1"/>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umberStyle" xfId="49"/>
    <cellStyle name="TextStyle" xfId="50"/>
    <cellStyle name="MoneyStyle" xfId="51"/>
    <cellStyle name="TimeStyle" xfId="52"/>
    <cellStyle name="DateStyle" xfId="53"/>
    <cellStyle name="DateTimeStyle" xfId="54"/>
    <cellStyle name="PercentStyle" xfId="55"/>
    <cellStyle name="IntegralNumber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21"/>
  <sheetViews>
    <sheetView showZeros="0" workbookViewId="0">
      <pane ySplit="1" topLeftCell="A2" activePane="bottomLeft" state="frozen"/>
      <selection/>
      <selection pane="bottomLeft" activeCell="D21" sqref="D21"/>
    </sheetView>
  </sheetViews>
  <sheetFormatPr defaultColWidth="8.84955752212389" defaultRowHeight="15" customHeight="1" outlineLevelCol="3"/>
  <cols>
    <col min="1" max="2" width="28.5752212389381" customWidth="1"/>
    <col min="3" max="3" width="35.6991150442478" customWidth="1"/>
    <col min="4" max="4" width="28.5752212389381" customWidth="1"/>
  </cols>
  <sheetData>
    <row r="1" customHeight="1" spans="1:4">
      <c r="A1" s="57"/>
      <c r="B1" s="57"/>
      <c r="C1" s="57"/>
      <c r="D1" s="57"/>
    </row>
    <row r="2" ht="18.75" customHeight="1" spans="1:4">
      <c r="A2" s="154" t="s">
        <v>0</v>
      </c>
      <c r="B2" s="168"/>
      <c r="C2" s="168"/>
      <c r="D2" s="168"/>
    </row>
    <row r="3" ht="28.5" customHeight="1" spans="1:4">
      <c r="A3" s="169" t="s">
        <v>1</v>
      </c>
      <c r="B3" s="169"/>
      <c r="C3" s="169"/>
      <c r="D3" s="169"/>
    </row>
    <row r="4" ht="18.75" customHeight="1" spans="1:4">
      <c r="A4" s="156" t="str">
        <f>"单位名称："&amp;"玉溪市公安局交通警察支队"</f>
        <v>单位名称：玉溪市公安局交通警察支队</v>
      </c>
      <c r="B4" s="156"/>
      <c r="C4" s="156"/>
      <c r="D4" s="154" t="s">
        <v>2</v>
      </c>
    </row>
    <row r="5" ht="18.75" customHeight="1" spans="1:4">
      <c r="A5" s="157" t="s">
        <v>3</v>
      </c>
      <c r="B5" s="157"/>
      <c r="C5" s="157" t="s">
        <v>4</v>
      </c>
      <c r="D5" s="157"/>
    </row>
    <row r="6" ht="18.75" customHeight="1" spans="1:4">
      <c r="A6" s="157" t="s">
        <v>5</v>
      </c>
      <c r="B6" s="157" t="s">
        <v>6</v>
      </c>
      <c r="C6" s="157" t="s">
        <v>7</v>
      </c>
      <c r="D6" s="157" t="s">
        <v>6</v>
      </c>
    </row>
    <row r="7" ht="18.75" customHeight="1" spans="1:4">
      <c r="A7" s="156" t="s">
        <v>8</v>
      </c>
      <c r="B7" s="173">
        <v>124902273.88</v>
      </c>
      <c r="C7" s="174" t="str">
        <f>"一"&amp;"、"&amp;"公共安全支出"</f>
        <v>一、公共安全支出</v>
      </c>
      <c r="D7" s="173">
        <v>111460430.86</v>
      </c>
    </row>
    <row r="8" ht="18.75" customHeight="1" spans="1:4">
      <c r="A8" s="156" t="s">
        <v>9</v>
      </c>
      <c r="B8" s="173"/>
      <c r="C8" s="174" t="str">
        <f>"二"&amp;"、"&amp;"社会保障和就业支出"</f>
        <v>二、社会保障和就业支出</v>
      </c>
      <c r="D8" s="173">
        <v>10256013.16</v>
      </c>
    </row>
    <row r="9" ht="18.75" customHeight="1" spans="1:4">
      <c r="A9" s="156" t="s">
        <v>10</v>
      </c>
      <c r="B9" s="173"/>
      <c r="C9" s="174" t="str">
        <f>"三"&amp;"、"&amp;"卫生健康支出"</f>
        <v>三、卫生健康支出</v>
      </c>
      <c r="D9" s="173">
        <v>4784958</v>
      </c>
    </row>
    <row r="10" ht="18.75" customHeight="1" spans="1:4">
      <c r="A10" s="156" t="s">
        <v>11</v>
      </c>
      <c r="B10" s="173"/>
      <c r="C10" s="174" t="str">
        <f>"二"&amp;"、"&amp;"资源勘探工业信息等支出"</f>
        <v>二、资源勘探工业信息等支出</v>
      </c>
      <c r="D10" s="173">
        <v>1045570.22</v>
      </c>
    </row>
    <row r="11" ht="18.75" customHeight="1" spans="1:4">
      <c r="A11" s="156" t="s">
        <v>12</v>
      </c>
      <c r="B11" s="173">
        <v>10000</v>
      </c>
      <c r="C11" s="174" t="str">
        <f>"四"&amp;"、"&amp;"住房保障支出"</f>
        <v>四、住房保障支出</v>
      </c>
      <c r="D11" s="173">
        <v>5006076</v>
      </c>
    </row>
    <row r="12" ht="18.75" customHeight="1" spans="1:4">
      <c r="A12" s="156" t="s">
        <v>13</v>
      </c>
      <c r="B12" s="173"/>
      <c r="C12" s="156"/>
      <c r="D12" s="156"/>
    </row>
    <row r="13" ht="18.75" customHeight="1" spans="1:4">
      <c r="A13" s="156" t="s">
        <v>14</v>
      </c>
      <c r="B13" s="173"/>
      <c r="C13" s="156"/>
      <c r="D13" s="156"/>
    </row>
    <row r="14" ht="18.75" customHeight="1" spans="1:4">
      <c r="A14" s="156" t="s">
        <v>15</v>
      </c>
      <c r="B14" s="173"/>
      <c r="C14" s="156"/>
      <c r="D14" s="156"/>
    </row>
    <row r="15" ht="18.75" customHeight="1" spans="1:4">
      <c r="A15" s="156" t="s">
        <v>16</v>
      </c>
      <c r="B15" s="173"/>
      <c r="C15" s="156"/>
      <c r="D15" s="156"/>
    </row>
    <row r="16" ht="18.75" customHeight="1" spans="1:4">
      <c r="A16" s="156" t="s">
        <v>17</v>
      </c>
      <c r="B16" s="173">
        <v>10000</v>
      </c>
      <c r="C16" s="156"/>
      <c r="D16" s="156"/>
    </row>
    <row r="17" ht="18.75" customHeight="1" spans="1:4">
      <c r="A17" s="175" t="s">
        <v>18</v>
      </c>
      <c r="B17" s="173">
        <v>124912273.88</v>
      </c>
      <c r="C17" s="175" t="s">
        <v>19</v>
      </c>
      <c r="D17" s="173">
        <v>132553048.24</v>
      </c>
    </row>
    <row r="18" ht="18.75" customHeight="1" spans="1:4">
      <c r="A18" s="170" t="s">
        <v>20</v>
      </c>
      <c r="B18" s="156"/>
      <c r="C18" s="170" t="s">
        <v>21</v>
      </c>
      <c r="D18" s="156"/>
    </row>
    <row r="19" ht="18.75" customHeight="1" spans="1:4">
      <c r="A19" s="63" t="s">
        <v>22</v>
      </c>
      <c r="B19" s="173">
        <v>7640774.36</v>
      </c>
      <c r="C19" s="63" t="s">
        <v>22</v>
      </c>
      <c r="D19" s="173"/>
    </row>
    <row r="20" ht="18.75" customHeight="1" spans="1:4">
      <c r="A20" s="63" t="s">
        <v>23</v>
      </c>
      <c r="B20" s="173"/>
      <c r="C20" s="63" t="s">
        <v>23</v>
      </c>
      <c r="D20" s="173"/>
    </row>
    <row r="21" ht="18.75" customHeight="1" spans="1:4">
      <c r="A21" s="175" t="s">
        <v>24</v>
      </c>
      <c r="B21" s="173">
        <v>132553048.24</v>
      </c>
      <c r="C21" s="175" t="s">
        <v>25</v>
      </c>
      <c r="D21" s="173">
        <v>132553048.24</v>
      </c>
    </row>
  </sheetData>
  <mergeCells count="5">
    <mergeCell ref="A2:D2"/>
    <mergeCell ref="A3:D3"/>
    <mergeCell ref="A4:C4"/>
    <mergeCell ref="A5:B5"/>
    <mergeCell ref="C5:D5"/>
  </mergeCells>
  <pageMargins left="0.75" right="0.75" top="1" bottom="1" header="0.5" footer="0.5"/>
  <pageSetup paperSize="1" pageOrder="overThenDown"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10"/>
  <sheetViews>
    <sheetView showZeros="0" workbookViewId="0">
      <pane ySplit="1" topLeftCell="A2" activePane="bottomLeft" state="frozen"/>
      <selection/>
      <selection pane="bottomLeft" activeCell="C15" sqref="C15"/>
    </sheetView>
  </sheetViews>
  <sheetFormatPr defaultColWidth="9.14159292035398" defaultRowHeight="14.25" customHeight="1" outlineLevelCol="5"/>
  <cols>
    <col min="1" max="1" width="29.0353982300885" customWidth="1"/>
    <col min="2" max="2" width="28.6017699115044" customWidth="1"/>
    <col min="3" max="3" width="31.6017699115044" customWidth="1"/>
    <col min="4" max="6" width="33.4513274336283" customWidth="1"/>
  </cols>
  <sheetData>
    <row r="1" customHeight="1" spans="1:6">
      <c r="A1" s="1"/>
      <c r="B1" s="1"/>
      <c r="C1" s="1"/>
      <c r="D1" s="1"/>
      <c r="E1" s="1"/>
      <c r="F1" s="1"/>
    </row>
    <row r="2" ht="15.75" customHeight="1" spans="2:6">
      <c r="B2" s="136"/>
      <c r="F2" s="137" t="s">
        <v>680</v>
      </c>
    </row>
    <row r="3" ht="28.5" customHeight="1" spans="1:6">
      <c r="A3" s="34" t="s">
        <v>681</v>
      </c>
      <c r="B3" s="34"/>
      <c r="C3" s="34"/>
      <c r="D3" s="34"/>
      <c r="E3" s="34"/>
      <c r="F3" s="34"/>
    </row>
    <row r="4" ht="15" customHeight="1" spans="1:6">
      <c r="A4" s="138" t="str">
        <f>"单位名称："&amp;"玉溪市公安局交通警察支队"</f>
        <v>单位名称：玉溪市公安局交通警察支队</v>
      </c>
      <c r="B4" s="139"/>
      <c r="C4" s="139"/>
      <c r="D4" s="77"/>
      <c r="E4" s="77"/>
      <c r="F4" s="140" t="s">
        <v>682</v>
      </c>
    </row>
    <row r="5" ht="18.75" customHeight="1" spans="1:6">
      <c r="A5" s="36" t="s">
        <v>138</v>
      </c>
      <c r="B5" s="36" t="s">
        <v>73</v>
      </c>
      <c r="C5" s="36" t="s">
        <v>74</v>
      </c>
      <c r="D5" s="37" t="s">
        <v>683</v>
      </c>
      <c r="E5" s="44"/>
      <c r="F5" s="44"/>
    </row>
    <row r="6" ht="30" customHeight="1" spans="1:6">
      <c r="A6" s="43"/>
      <c r="B6" s="43"/>
      <c r="C6" s="43"/>
      <c r="D6" s="37" t="s">
        <v>30</v>
      </c>
      <c r="E6" s="44" t="s">
        <v>77</v>
      </c>
      <c r="F6" s="44" t="s">
        <v>78</v>
      </c>
    </row>
    <row r="7" ht="16.5" customHeight="1" spans="1:6">
      <c r="A7" s="44">
        <v>1</v>
      </c>
      <c r="B7" s="44">
        <v>2</v>
      </c>
      <c r="C7" s="44">
        <v>3</v>
      </c>
      <c r="D7" s="44">
        <v>4</v>
      </c>
      <c r="E7" s="44">
        <v>5</v>
      </c>
      <c r="F7" s="44">
        <v>6</v>
      </c>
    </row>
    <row r="8" ht="20.25" customHeight="1" spans="1:6">
      <c r="A8" s="45"/>
      <c r="B8" s="45"/>
      <c r="C8" s="45"/>
      <c r="D8" s="25"/>
      <c r="E8" s="141"/>
      <c r="F8" s="141"/>
    </row>
    <row r="9" ht="17.25" customHeight="1" spans="1:6">
      <c r="A9" s="142" t="s">
        <v>383</v>
      </c>
      <c r="B9" s="143"/>
      <c r="C9" s="143" t="s">
        <v>383</v>
      </c>
      <c r="D9" s="141"/>
      <c r="E9" s="141"/>
      <c r="F9" s="141"/>
    </row>
    <row r="10" customHeight="1" spans="1:1">
      <c r="A10" t="s">
        <v>684</v>
      </c>
    </row>
  </sheetData>
  <mergeCells count="7">
    <mergeCell ref="A3:F3"/>
    <mergeCell ref="A4:E4"/>
    <mergeCell ref="D5:F5"/>
    <mergeCell ref="A9:C9"/>
    <mergeCell ref="A5:A6"/>
    <mergeCell ref="B5:B6"/>
    <mergeCell ref="C5:C6"/>
  </mergeCells>
  <pageMargins left="0.75" right="0.75" top="1" bottom="1" header="0.5" footer="0.5"/>
  <pageSetup paperSize="9" scale="6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Q37"/>
  <sheetViews>
    <sheetView showZeros="0" workbookViewId="0">
      <pane ySplit="1" topLeftCell="A27" activePane="bottomLeft" state="frozen"/>
      <selection/>
      <selection pane="bottomLeft" activeCell="C42" sqref="C42"/>
    </sheetView>
  </sheetViews>
  <sheetFormatPr defaultColWidth="9.14159292035398" defaultRowHeight="14.25" customHeight="1"/>
  <cols>
    <col min="1" max="1" width="36.0530973451327" customWidth="1"/>
    <col min="2" max="2" width="32.3982300884956" customWidth="1"/>
    <col min="3" max="3" width="35.283185840708" customWidth="1"/>
    <col min="4" max="4" width="7.70796460176991" customWidth="1"/>
    <col min="5" max="5" width="10.283185840708" customWidth="1"/>
    <col min="6" max="6" width="14.8407079646018" customWidth="1"/>
    <col min="7" max="7" width="14.1327433628319" customWidth="1"/>
    <col min="8" max="11" width="14.7433628318584" customWidth="1"/>
    <col min="12" max="16" width="12.5752212389381" customWidth="1"/>
    <col min="17" max="17" width="10.4247787610619" customWidth="1"/>
  </cols>
  <sheetData>
    <row r="1" customHeight="1" spans="1:17">
      <c r="A1" s="1"/>
      <c r="B1" s="1"/>
      <c r="C1" s="1"/>
      <c r="D1" s="1"/>
      <c r="E1" s="1"/>
      <c r="F1" s="1"/>
      <c r="G1" s="1"/>
      <c r="H1" s="1"/>
      <c r="I1" s="1"/>
      <c r="J1" s="1"/>
      <c r="K1" s="1"/>
      <c r="L1" s="1"/>
      <c r="M1" s="1"/>
      <c r="N1" s="1"/>
      <c r="O1" s="1"/>
      <c r="P1" s="1"/>
      <c r="Q1" s="1"/>
    </row>
    <row r="2" ht="13.5" customHeight="1" spans="1:17">
      <c r="A2" s="32" t="s">
        <v>685</v>
      </c>
      <c r="B2" s="32"/>
      <c r="C2" s="32"/>
      <c r="D2" s="32"/>
      <c r="E2" s="32"/>
      <c r="F2" s="32"/>
      <c r="G2" s="32"/>
      <c r="H2" s="32"/>
      <c r="I2" s="32"/>
      <c r="J2" s="32"/>
      <c r="K2" s="32"/>
      <c r="L2" s="32"/>
      <c r="M2" s="32"/>
      <c r="N2" s="32"/>
      <c r="O2" s="51"/>
      <c r="P2" s="51"/>
      <c r="Q2" s="32"/>
    </row>
    <row r="3" ht="27.75" customHeight="1" spans="1:17">
      <c r="A3" s="75" t="s">
        <v>686</v>
      </c>
      <c r="B3" s="34"/>
      <c r="C3" s="34"/>
      <c r="D3" s="34"/>
      <c r="E3" s="34"/>
      <c r="F3" s="34"/>
      <c r="G3" s="34"/>
      <c r="H3" s="34"/>
      <c r="I3" s="34"/>
      <c r="J3" s="34"/>
      <c r="K3" s="105"/>
      <c r="L3" s="34"/>
      <c r="M3" s="34"/>
      <c r="N3" s="34"/>
      <c r="O3" s="105"/>
      <c r="P3" s="105"/>
      <c r="Q3" s="34"/>
    </row>
    <row r="4" ht="18.75" customHeight="1" spans="1:17">
      <c r="A4" s="114" t="str">
        <f>"单位名称："&amp;"玉溪市公安局交通警察支队"</f>
        <v>单位名称：玉溪市公安局交通警察支队</v>
      </c>
      <c r="B4" s="8"/>
      <c r="C4" s="8"/>
      <c r="D4" s="8"/>
      <c r="E4" s="8"/>
      <c r="F4" s="8"/>
      <c r="G4" s="8"/>
      <c r="H4" s="8"/>
      <c r="I4" s="8"/>
      <c r="J4" s="8"/>
      <c r="O4" s="81"/>
      <c r="P4" s="81"/>
      <c r="Q4" s="134" t="s">
        <v>2</v>
      </c>
    </row>
    <row r="5" ht="15.75" customHeight="1" spans="1:17">
      <c r="A5" s="36" t="s">
        <v>687</v>
      </c>
      <c r="B5" s="115" t="s">
        <v>688</v>
      </c>
      <c r="C5" s="115" t="s">
        <v>689</v>
      </c>
      <c r="D5" s="115" t="s">
        <v>690</v>
      </c>
      <c r="E5" s="115" t="s">
        <v>691</v>
      </c>
      <c r="F5" s="115" t="s">
        <v>692</v>
      </c>
      <c r="G5" s="116" t="s">
        <v>145</v>
      </c>
      <c r="H5" s="116"/>
      <c r="I5" s="116"/>
      <c r="J5" s="116"/>
      <c r="K5" s="126"/>
      <c r="L5" s="116"/>
      <c r="M5" s="116"/>
      <c r="N5" s="116"/>
      <c r="O5" s="127"/>
      <c r="P5" s="126"/>
      <c r="Q5" s="135"/>
    </row>
    <row r="6" ht="17.25" customHeight="1" spans="1:17">
      <c r="A6" s="39"/>
      <c r="B6" s="117"/>
      <c r="C6" s="117"/>
      <c r="D6" s="117"/>
      <c r="E6" s="117"/>
      <c r="F6" s="117"/>
      <c r="G6" s="117" t="s">
        <v>30</v>
      </c>
      <c r="H6" s="117" t="s">
        <v>33</v>
      </c>
      <c r="I6" s="117" t="s">
        <v>693</v>
      </c>
      <c r="J6" s="117" t="s">
        <v>694</v>
      </c>
      <c r="K6" s="128" t="s">
        <v>695</v>
      </c>
      <c r="L6" s="129" t="s">
        <v>696</v>
      </c>
      <c r="M6" s="129"/>
      <c r="N6" s="129"/>
      <c r="O6" s="130"/>
      <c r="P6" s="131"/>
      <c r="Q6" s="118"/>
    </row>
    <row r="7" ht="54" customHeight="1" spans="1:17">
      <c r="A7" s="42"/>
      <c r="B7" s="118"/>
      <c r="C7" s="118"/>
      <c r="D7" s="118"/>
      <c r="E7" s="118"/>
      <c r="F7" s="118"/>
      <c r="G7" s="118"/>
      <c r="H7" s="118" t="s">
        <v>32</v>
      </c>
      <c r="I7" s="118"/>
      <c r="J7" s="118"/>
      <c r="K7" s="132"/>
      <c r="L7" s="118" t="s">
        <v>32</v>
      </c>
      <c r="M7" s="118" t="s">
        <v>39</v>
      </c>
      <c r="N7" s="118" t="s">
        <v>152</v>
      </c>
      <c r="O7" s="133" t="s">
        <v>41</v>
      </c>
      <c r="P7" s="132" t="s">
        <v>42</v>
      </c>
      <c r="Q7" s="118" t="s">
        <v>43</v>
      </c>
    </row>
    <row r="8" ht="15" customHeight="1" spans="1:17">
      <c r="A8" s="43">
        <v>1</v>
      </c>
      <c r="B8" s="119">
        <v>2</v>
      </c>
      <c r="C8" s="119">
        <v>3</v>
      </c>
      <c r="D8" s="119">
        <v>4</v>
      </c>
      <c r="E8" s="119">
        <v>5</v>
      </c>
      <c r="F8" s="119">
        <v>6</v>
      </c>
      <c r="G8" s="120">
        <v>7</v>
      </c>
      <c r="H8" s="120">
        <v>8</v>
      </c>
      <c r="I8" s="120">
        <v>9</v>
      </c>
      <c r="J8" s="120">
        <v>10</v>
      </c>
      <c r="K8" s="120">
        <v>11</v>
      </c>
      <c r="L8" s="120">
        <v>12</v>
      </c>
      <c r="M8" s="120">
        <v>13</v>
      </c>
      <c r="N8" s="120">
        <v>14</v>
      </c>
      <c r="O8" s="120">
        <v>15</v>
      </c>
      <c r="P8" s="120">
        <v>16</v>
      </c>
      <c r="Q8" s="120">
        <v>17</v>
      </c>
    </row>
    <row r="9" ht="21" customHeight="1" spans="1:17">
      <c r="A9" s="97" t="s">
        <v>64</v>
      </c>
      <c r="B9" s="98"/>
      <c r="C9" s="98"/>
      <c r="D9" s="98"/>
      <c r="E9" s="121"/>
      <c r="F9" s="122">
        <v>16463600</v>
      </c>
      <c r="G9" s="47">
        <v>19687234.42</v>
      </c>
      <c r="H9" s="47">
        <v>19687234.42</v>
      </c>
      <c r="I9" s="47"/>
      <c r="J9" s="47"/>
      <c r="K9" s="47"/>
      <c r="L9" s="47"/>
      <c r="M9" s="47"/>
      <c r="N9" s="47"/>
      <c r="O9" s="47"/>
      <c r="P9" s="47"/>
      <c r="Q9" s="47"/>
    </row>
    <row r="10" ht="21" customHeight="1" spans="1:17">
      <c r="A10" s="123" t="s">
        <v>66</v>
      </c>
      <c r="B10" s="98"/>
      <c r="C10" s="98"/>
      <c r="D10" s="124"/>
      <c r="E10" s="125"/>
      <c r="F10" s="122">
        <v>13590000</v>
      </c>
      <c r="G10" s="47">
        <v>16026034.42</v>
      </c>
      <c r="H10" s="47">
        <v>16026034.42</v>
      </c>
      <c r="I10" s="47"/>
      <c r="J10" s="47"/>
      <c r="K10" s="47"/>
      <c r="L10" s="47"/>
      <c r="M10" s="47"/>
      <c r="N10" s="47"/>
      <c r="O10" s="47"/>
      <c r="P10" s="47"/>
      <c r="Q10" s="47"/>
    </row>
    <row r="11" ht="21" customHeight="1" spans="1:17">
      <c r="A11" s="97" t="str">
        <f>"      "&amp;"租赁费"</f>
        <v>      租赁费</v>
      </c>
      <c r="B11" s="98" t="s">
        <v>697</v>
      </c>
      <c r="C11" s="98" t="str">
        <f t="shared" ref="C11:C17" si="0">"C23119900"&amp;"  "&amp;"其他租赁服务"</f>
        <v>C23119900  其他租赁服务</v>
      </c>
      <c r="D11" s="124" t="s">
        <v>698</v>
      </c>
      <c r="E11" s="125">
        <v>1</v>
      </c>
      <c r="F11" s="25">
        <v>745200</v>
      </c>
      <c r="G11" s="47">
        <v>745200</v>
      </c>
      <c r="H11" s="47">
        <v>745200</v>
      </c>
      <c r="I11" s="47"/>
      <c r="J11" s="47"/>
      <c r="K11" s="47"/>
      <c r="L11" s="47"/>
      <c r="M11" s="47"/>
      <c r="N11" s="47"/>
      <c r="O11" s="47"/>
      <c r="P11" s="47"/>
      <c r="Q11" s="47"/>
    </row>
    <row r="12" ht="21" customHeight="1" spans="1:17">
      <c r="A12" s="97" t="str">
        <f t="shared" ref="A12:A30" si="1">"      "&amp;"公车购置及运维费"</f>
        <v>      公车购置及运维费</v>
      </c>
      <c r="B12" s="98" t="s">
        <v>699</v>
      </c>
      <c r="C12" s="98" t="str">
        <f>"C1804010201"&amp;"  "&amp;"机动车保险服务"</f>
        <v>C1804010201  机动车保险服务</v>
      </c>
      <c r="D12" s="124" t="s">
        <v>698</v>
      </c>
      <c r="E12" s="125">
        <v>1</v>
      </c>
      <c r="F12" s="25">
        <v>85500</v>
      </c>
      <c r="G12" s="47">
        <v>85500</v>
      </c>
      <c r="H12" s="47">
        <v>85500</v>
      </c>
      <c r="I12" s="47"/>
      <c r="J12" s="47"/>
      <c r="K12" s="47"/>
      <c r="L12" s="47"/>
      <c r="M12" s="47"/>
      <c r="N12" s="47"/>
      <c r="O12" s="47"/>
      <c r="P12" s="47"/>
      <c r="Q12" s="47"/>
    </row>
    <row r="13" ht="21" customHeight="1" spans="1:17">
      <c r="A13" s="97" t="str">
        <f t="shared" si="1"/>
        <v>      公车购置及运维费</v>
      </c>
      <c r="B13" s="98" t="s">
        <v>700</v>
      </c>
      <c r="C13" s="98" t="str">
        <f>"C23120301"&amp;"  "&amp;"车辆维修和保养服务"</f>
        <v>C23120301  车辆维修和保养服务</v>
      </c>
      <c r="D13" s="124" t="s">
        <v>698</v>
      </c>
      <c r="E13" s="125">
        <v>1</v>
      </c>
      <c r="F13" s="25">
        <v>161500</v>
      </c>
      <c r="G13" s="47">
        <v>161500</v>
      </c>
      <c r="H13" s="47">
        <v>161500</v>
      </c>
      <c r="I13" s="47"/>
      <c r="J13" s="47"/>
      <c r="K13" s="47"/>
      <c r="L13" s="47"/>
      <c r="M13" s="47"/>
      <c r="N13" s="47"/>
      <c r="O13" s="47"/>
      <c r="P13" s="47"/>
      <c r="Q13" s="47"/>
    </row>
    <row r="14" ht="21" customHeight="1" spans="1:17">
      <c r="A14" s="97" t="str">
        <f t="shared" si="1"/>
        <v>      公车购置及运维费</v>
      </c>
      <c r="B14" s="98" t="s">
        <v>701</v>
      </c>
      <c r="C14" s="98" t="str">
        <f>"C23120302"&amp;"  "&amp;"车辆加油、添加燃料服务"</f>
        <v>C23120302  车辆加油、添加燃料服务</v>
      </c>
      <c r="D14" s="124" t="s">
        <v>698</v>
      </c>
      <c r="E14" s="125">
        <v>1</v>
      </c>
      <c r="F14" s="25">
        <v>163400</v>
      </c>
      <c r="G14" s="47">
        <v>163400</v>
      </c>
      <c r="H14" s="47">
        <v>163400</v>
      </c>
      <c r="I14" s="47"/>
      <c r="J14" s="47"/>
      <c r="K14" s="47"/>
      <c r="L14" s="47"/>
      <c r="M14" s="47"/>
      <c r="N14" s="47"/>
      <c r="O14" s="47"/>
      <c r="P14" s="47"/>
      <c r="Q14" s="47"/>
    </row>
    <row r="15" ht="21" customHeight="1" spans="1:17">
      <c r="A15" s="97" t="str">
        <f t="shared" ref="A15:A19" si="2">"      "&amp;"“放管服”改革车驾管体系项目专项资金"</f>
        <v>      “放管服”改革车驾管体系项目专项资金</v>
      </c>
      <c r="B15" s="98" t="s">
        <v>702</v>
      </c>
      <c r="C15" s="98" t="str">
        <f t="shared" si="0"/>
        <v>C23119900  其他租赁服务</v>
      </c>
      <c r="D15" s="124" t="s">
        <v>698</v>
      </c>
      <c r="E15" s="125">
        <v>1</v>
      </c>
      <c r="F15" s="25">
        <v>7600000</v>
      </c>
      <c r="G15" s="47">
        <v>7600000</v>
      </c>
      <c r="H15" s="47">
        <v>7600000</v>
      </c>
      <c r="I15" s="47"/>
      <c r="J15" s="47"/>
      <c r="K15" s="47"/>
      <c r="L15" s="47"/>
      <c r="M15" s="47"/>
      <c r="N15" s="47"/>
      <c r="O15" s="47"/>
      <c r="P15" s="47"/>
      <c r="Q15" s="47"/>
    </row>
    <row r="16" ht="21" customHeight="1" spans="1:17">
      <c r="A16" s="97" t="str">
        <f t="shared" si="2"/>
        <v>      “放管服”改革车驾管体系项目专项资金</v>
      </c>
      <c r="B16" s="98" t="s">
        <v>703</v>
      </c>
      <c r="C16" s="98" t="str">
        <f>"C02990000"&amp;"  "&amp;"其他教育服务"</f>
        <v>C02990000  其他教育服务</v>
      </c>
      <c r="D16" s="124" t="s">
        <v>698</v>
      </c>
      <c r="E16" s="125">
        <v>1</v>
      </c>
      <c r="F16" s="25">
        <v>1012700</v>
      </c>
      <c r="G16" s="47">
        <v>1012700</v>
      </c>
      <c r="H16" s="47">
        <v>1012700</v>
      </c>
      <c r="I16" s="47"/>
      <c r="J16" s="47"/>
      <c r="K16" s="47"/>
      <c r="L16" s="47"/>
      <c r="M16" s="47"/>
      <c r="N16" s="47"/>
      <c r="O16" s="47"/>
      <c r="P16" s="47"/>
      <c r="Q16" s="47"/>
    </row>
    <row r="17" ht="21" customHeight="1" spans="1:17">
      <c r="A17" s="97" t="str">
        <f t="shared" si="2"/>
        <v>      “放管服”改革车驾管体系项目专项资金</v>
      </c>
      <c r="B17" s="98" t="s">
        <v>704</v>
      </c>
      <c r="C17" s="98" t="str">
        <f t="shared" si="0"/>
        <v>C23119900  其他租赁服务</v>
      </c>
      <c r="D17" s="124" t="s">
        <v>698</v>
      </c>
      <c r="E17" s="125">
        <v>1</v>
      </c>
      <c r="F17" s="25">
        <v>882000</v>
      </c>
      <c r="G17" s="47">
        <v>882000</v>
      </c>
      <c r="H17" s="47">
        <v>882000</v>
      </c>
      <c r="I17" s="47"/>
      <c r="J17" s="47"/>
      <c r="K17" s="47"/>
      <c r="L17" s="47"/>
      <c r="M17" s="47"/>
      <c r="N17" s="47"/>
      <c r="O17" s="47"/>
      <c r="P17" s="47"/>
      <c r="Q17" s="47"/>
    </row>
    <row r="18" ht="21" customHeight="1" spans="1:17">
      <c r="A18" s="97" t="str">
        <f t="shared" si="2"/>
        <v>      “放管服”改革车驾管体系项目专项资金</v>
      </c>
      <c r="B18" s="98" t="s">
        <v>705</v>
      </c>
      <c r="C18" s="98" t="str">
        <f>"C24090000"&amp;"  "&amp;"社会保障类合作服务"</f>
        <v>C24090000  社会保障类合作服务</v>
      </c>
      <c r="D18" s="124" t="s">
        <v>698</v>
      </c>
      <c r="E18" s="125">
        <v>1</v>
      </c>
      <c r="F18" s="25">
        <v>894700</v>
      </c>
      <c r="G18" s="47">
        <v>894700</v>
      </c>
      <c r="H18" s="47">
        <v>894700</v>
      </c>
      <c r="I18" s="47"/>
      <c r="J18" s="47"/>
      <c r="K18" s="47"/>
      <c r="L18" s="47"/>
      <c r="M18" s="47"/>
      <c r="N18" s="47"/>
      <c r="O18" s="47"/>
      <c r="P18" s="47"/>
      <c r="Q18" s="47"/>
    </row>
    <row r="19" ht="21" customHeight="1" spans="1:17">
      <c r="A19" s="97" t="str">
        <f t="shared" si="2"/>
        <v>      “放管服”改革车驾管体系项目专项资金</v>
      </c>
      <c r="B19" s="98" t="s">
        <v>706</v>
      </c>
      <c r="C19" s="98" t="str">
        <f>"C16079900"&amp;"  "&amp;"其他运行维护服务"</f>
        <v>C16079900  其他运行维护服务</v>
      </c>
      <c r="D19" s="124" t="s">
        <v>698</v>
      </c>
      <c r="E19" s="125">
        <v>1</v>
      </c>
      <c r="F19" s="25">
        <v>611000</v>
      </c>
      <c r="G19" s="47">
        <v>611000</v>
      </c>
      <c r="H19" s="47">
        <v>611000</v>
      </c>
      <c r="I19" s="47"/>
      <c r="J19" s="47"/>
      <c r="K19" s="47"/>
      <c r="L19" s="47"/>
      <c r="M19" s="47"/>
      <c r="N19" s="47"/>
      <c r="O19" s="47"/>
      <c r="P19" s="47"/>
      <c r="Q19" s="47"/>
    </row>
    <row r="20" ht="21" customHeight="1" spans="1:17">
      <c r="A20" s="97" t="str">
        <f t="shared" ref="A20:A31" si="3">"      "&amp;"物业管理费"</f>
        <v>      物业管理费</v>
      </c>
      <c r="B20" s="98" t="s">
        <v>707</v>
      </c>
      <c r="C20" s="98" t="str">
        <f>"C21040001"&amp;"  "&amp;"物业管理服务"</f>
        <v>C21040001  物业管理服务</v>
      </c>
      <c r="D20" s="124" t="s">
        <v>698</v>
      </c>
      <c r="E20" s="125">
        <v>1</v>
      </c>
      <c r="F20" s="25"/>
      <c r="G20" s="47">
        <v>2436034.42</v>
      </c>
      <c r="H20" s="47">
        <v>2436034.42</v>
      </c>
      <c r="I20" s="47"/>
      <c r="J20" s="47"/>
      <c r="K20" s="47"/>
      <c r="L20" s="47"/>
      <c r="M20" s="47"/>
      <c r="N20" s="47"/>
      <c r="O20" s="47"/>
      <c r="P20" s="47"/>
      <c r="Q20" s="47"/>
    </row>
    <row r="21" ht="21" customHeight="1" spans="1:17">
      <c r="A21" s="97" t="str">
        <f>"      "&amp;"机关后勤购买服务经费"</f>
        <v>      机关后勤购买服务经费</v>
      </c>
      <c r="B21" s="98" t="s">
        <v>708</v>
      </c>
      <c r="C21" s="98" t="str">
        <f>"C22040000"&amp;"  "&amp;"餐饮服务"</f>
        <v>C22040000  餐饮服务</v>
      </c>
      <c r="D21" s="124" t="s">
        <v>698</v>
      </c>
      <c r="E21" s="125">
        <v>1</v>
      </c>
      <c r="F21" s="25">
        <v>1434000</v>
      </c>
      <c r="G21" s="47">
        <v>1434000</v>
      </c>
      <c r="H21" s="47">
        <v>1434000</v>
      </c>
      <c r="I21" s="47"/>
      <c r="J21" s="47"/>
      <c r="K21" s="47"/>
      <c r="L21" s="47"/>
      <c r="M21" s="47"/>
      <c r="N21" s="47"/>
      <c r="O21" s="47"/>
      <c r="P21" s="47"/>
      <c r="Q21" s="47"/>
    </row>
    <row r="22" ht="21" customHeight="1" spans="1:17">
      <c r="A22" s="123" t="s">
        <v>68</v>
      </c>
      <c r="B22" s="28"/>
      <c r="C22" s="28"/>
      <c r="D22" s="28"/>
      <c r="E22" s="28"/>
      <c r="F22" s="122"/>
      <c r="G22" s="47">
        <v>207600</v>
      </c>
      <c r="H22" s="47">
        <v>207600</v>
      </c>
      <c r="I22" s="47"/>
      <c r="J22" s="47"/>
      <c r="K22" s="47"/>
      <c r="L22" s="47"/>
      <c r="M22" s="47"/>
      <c r="N22" s="47"/>
      <c r="O22" s="47"/>
      <c r="P22" s="47"/>
      <c r="Q22" s="47"/>
    </row>
    <row r="23" ht="21" customHeight="1" spans="1:17">
      <c r="A23" s="97" t="str">
        <f t="shared" si="1"/>
        <v>      公车购置及运维费</v>
      </c>
      <c r="B23" s="98" t="s">
        <v>709</v>
      </c>
      <c r="C23" s="98" t="str">
        <f t="shared" ref="C23:C29" si="4">"C23120000"&amp;"  "&amp;"维修和保养服务"</f>
        <v>C23120000  维修和保养服务</v>
      </c>
      <c r="D23" s="124" t="s">
        <v>698</v>
      </c>
      <c r="E23" s="125">
        <v>1</v>
      </c>
      <c r="F23" s="25"/>
      <c r="G23" s="47">
        <v>40000</v>
      </c>
      <c r="H23" s="47">
        <v>40000</v>
      </c>
      <c r="I23" s="47"/>
      <c r="J23" s="47"/>
      <c r="K23" s="47"/>
      <c r="L23" s="47"/>
      <c r="M23" s="47"/>
      <c r="N23" s="47"/>
      <c r="O23" s="47"/>
      <c r="P23" s="47"/>
      <c r="Q23" s="47"/>
    </row>
    <row r="24" ht="21" customHeight="1" spans="1:17">
      <c r="A24" s="97" t="str">
        <f t="shared" si="1"/>
        <v>      公车购置及运维费</v>
      </c>
      <c r="B24" s="98" t="s">
        <v>710</v>
      </c>
      <c r="C24" s="98" t="str">
        <f t="shared" ref="C24:C30" si="5">"C18040100"&amp;"  "&amp;"商业保险服务"</f>
        <v>C18040100  商业保险服务</v>
      </c>
      <c r="D24" s="124" t="s">
        <v>698</v>
      </c>
      <c r="E24" s="125">
        <v>1</v>
      </c>
      <c r="F24" s="25"/>
      <c r="G24" s="47">
        <v>30000</v>
      </c>
      <c r="H24" s="47">
        <v>30000</v>
      </c>
      <c r="I24" s="47"/>
      <c r="J24" s="47"/>
      <c r="K24" s="47"/>
      <c r="L24" s="47"/>
      <c r="M24" s="47"/>
      <c r="N24" s="47"/>
      <c r="O24" s="47"/>
      <c r="P24" s="47"/>
      <c r="Q24" s="47"/>
    </row>
    <row r="25" ht="21" customHeight="1" spans="1:17">
      <c r="A25" s="97" t="str">
        <f t="shared" si="1"/>
        <v>      公车购置及运维费</v>
      </c>
      <c r="B25" s="98" t="s">
        <v>709</v>
      </c>
      <c r="C25" s="98" t="str">
        <f t="shared" si="4"/>
        <v>C23120000  维修和保养服务</v>
      </c>
      <c r="D25" s="124" t="s">
        <v>698</v>
      </c>
      <c r="E25" s="125">
        <v>1</v>
      </c>
      <c r="F25" s="25"/>
      <c r="G25" s="47">
        <v>137600</v>
      </c>
      <c r="H25" s="47">
        <v>137600</v>
      </c>
      <c r="I25" s="47"/>
      <c r="J25" s="47"/>
      <c r="K25" s="47"/>
      <c r="L25" s="47"/>
      <c r="M25" s="47"/>
      <c r="N25" s="47"/>
      <c r="O25" s="47"/>
      <c r="P25" s="47"/>
      <c r="Q25" s="47"/>
    </row>
    <row r="26" ht="21" customHeight="1" spans="1:17">
      <c r="A26" s="123" t="s">
        <v>70</v>
      </c>
      <c r="B26" s="28"/>
      <c r="C26" s="28"/>
      <c r="D26" s="28"/>
      <c r="E26" s="28"/>
      <c r="F26" s="122">
        <v>2873600</v>
      </c>
      <c r="G26" s="47">
        <v>3453600</v>
      </c>
      <c r="H26" s="47">
        <v>3453600</v>
      </c>
      <c r="I26" s="47"/>
      <c r="J26" s="47"/>
      <c r="K26" s="47"/>
      <c r="L26" s="47"/>
      <c r="M26" s="47"/>
      <c r="N26" s="47"/>
      <c r="O26" s="47"/>
      <c r="P26" s="47"/>
      <c r="Q26" s="47"/>
    </row>
    <row r="27" ht="21" customHeight="1" spans="1:17">
      <c r="A27" s="97" t="str">
        <f t="shared" si="1"/>
        <v>      公车购置及运维费</v>
      </c>
      <c r="B27" s="98" t="s">
        <v>710</v>
      </c>
      <c r="C27" s="98" t="str">
        <f t="shared" si="5"/>
        <v>C18040100  商业保险服务</v>
      </c>
      <c r="D27" s="124" t="s">
        <v>711</v>
      </c>
      <c r="E27" s="125">
        <v>1</v>
      </c>
      <c r="F27" s="25"/>
      <c r="G27" s="47">
        <v>195000</v>
      </c>
      <c r="H27" s="47">
        <v>195000</v>
      </c>
      <c r="I27" s="47"/>
      <c r="J27" s="47"/>
      <c r="K27" s="47"/>
      <c r="L27" s="47"/>
      <c r="M27" s="47"/>
      <c r="N27" s="47"/>
      <c r="O27" s="47"/>
      <c r="P27" s="47"/>
      <c r="Q27" s="47"/>
    </row>
    <row r="28" ht="21" customHeight="1" spans="1:17">
      <c r="A28" s="97" t="str">
        <f t="shared" si="1"/>
        <v>      公车购置及运维费</v>
      </c>
      <c r="B28" s="98" t="s">
        <v>712</v>
      </c>
      <c r="C28" s="98" t="str">
        <f t="shared" si="4"/>
        <v>C23120000  维修和保养服务</v>
      </c>
      <c r="D28" s="124" t="s">
        <v>711</v>
      </c>
      <c r="E28" s="125">
        <v>1</v>
      </c>
      <c r="F28" s="25">
        <v>57600</v>
      </c>
      <c r="G28" s="47">
        <v>57600</v>
      </c>
      <c r="H28" s="47">
        <v>57600</v>
      </c>
      <c r="I28" s="47"/>
      <c r="J28" s="47"/>
      <c r="K28" s="47"/>
      <c r="L28" s="47"/>
      <c r="M28" s="47"/>
      <c r="N28" s="47"/>
      <c r="O28" s="47"/>
      <c r="P28" s="47"/>
      <c r="Q28" s="47"/>
    </row>
    <row r="29" ht="21" customHeight="1" spans="1:17">
      <c r="A29" s="97" t="str">
        <f t="shared" si="1"/>
        <v>      公车购置及运维费</v>
      </c>
      <c r="B29" s="98" t="s">
        <v>712</v>
      </c>
      <c r="C29" s="98" t="str">
        <f t="shared" si="4"/>
        <v>C23120000  维修和保养服务</v>
      </c>
      <c r="D29" s="124" t="s">
        <v>711</v>
      </c>
      <c r="E29" s="125">
        <v>1</v>
      </c>
      <c r="F29" s="25"/>
      <c r="G29" s="47">
        <v>280000</v>
      </c>
      <c r="H29" s="47">
        <v>280000</v>
      </c>
      <c r="I29" s="47"/>
      <c r="J29" s="47"/>
      <c r="K29" s="47"/>
      <c r="L29" s="47"/>
      <c r="M29" s="47"/>
      <c r="N29" s="47"/>
      <c r="O29" s="47"/>
      <c r="P29" s="47"/>
      <c r="Q29" s="47"/>
    </row>
    <row r="30" ht="21" customHeight="1" spans="1:17">
      <c r="A30" s="97" t="str">
        <f t="shared" si="1"/>
        <v>      公车购置及运维费</v>
      </c>
      <c r="B30" s="98" t="s">
        <v>710</v>
      </c>
      <c r="C30" s="98" t="str">
        <f t="shared" si="5"/>
        <v>C18040100  商业保险服务</v>
      </c>
      <c r="D30" s="124" t="s">
        <v>711</v>
      </c>
      <c r="E30" s="125">
        <v>1</v>
      </c>
      <c r="F30" s="25"/>
      <c r="G30" s="47">
        <v>105000</v>
      </c>
      <c r="H30" s="47">
        <v>105000</v>
      </c>
      <c r="I30" s="47"/>
      <c r="J30" s="47"/>
      <c r="K30" s="47"/>
      <c r="L30" s="47"/>
      <c r="M30" s="47"/>
      <c r="N30" s="47"/>
      <c r="O30" s="47"/>
      <c r="P30" s="47"/>
      <c r="Q30" s="47"/>
    </row>
    <row r="31" ht="21" customHeight="1" spans="1:17">
      <c r="A31" s="97" t="str">
        <f t="shared" si="3"/>
        <v>      物业管理费</v>
      </c>
      <c r="B31" s="98" t="s">
        <v>713</v>
      </c>
      <c r="C31" s="98" t="str">
        <f>"C21040000"&amp;"  "&amp;"物业管理服务"</f>
        <v>C21040000  物业管理服务</v>
      </c>
      <c r="D31" s="124" t="s">
        <v>711</v>
      </c>
      <c r="E31" s="125">
        <v>1</v>
      </c>
      <c r="F31" s="25">
        <v>290000</v>
      </c>
      <c r="G31" s="47">
        <v>290000</v>
      </c>
      <c r="H31" s="47">
        <v>290000</v>
      </c>
      <c r="I31" s="47"/>
      <c r="J31" s="47"/>
      <c r="K31" s="47"/>
      <c r="L31" s="47"/>
      <c r="M31" s="47"/>
      <c r="N31" s="47"/>
      <c r="O31" s="47"/>
      <c r="P31" s="47"/>
      <c r="Q31" s="47"/>
    </row>
    <row r="32" ht="21" customHeight="1" spans="1:17">
      <c r="A32" s="97" t="str">
        <f t="shared" ref="A32:A34" si="6">"      "&amp;"交通设施维护及道路标线渠化整治专项经费"</f>
        <v>      交通设施维护及道路标线渠化整治专项经费</v>
      </c>
      <c r="B32" s="98" t="s">
        <v>714</v>
      </c>
      <c r="C32" s="98" t="str">
        <f t="shared" ref="C32:C34" si="7">"C16070000"&amp;"  "&amp;"运行维护服务"</f>
        <v>C16070000  运行维护服务</v>
      </c>
      <c r="D32" s="124" t="s">
        <v>698</v>
      </c>
      <c r="E32" s="125">
        <v>1</v>
      </c>
      <c r="F32" s="25">
        <v>733000</v>
      </c>
      <c r="G32" s="47">
        <v>733000</v>
      </c>
      <c r="H32" s="47">
        <v>733000</v>
      </c>
      <c r="I32" s="47"/>
      <c r="J32" s="47"/>
      <c r="K32" s="47"/>
      <c r="L32" s="47"/>
      <c r="M32" s="47"/>
      <c r="N32" s="47"/>
      <c r="O32" s="47"/>
      <c r="P32" s="47"/>
      <c r="Q32" s="47"/>
    </row>
    <row r="33" ht="21" customHeight="1" spans="1:17">
      <c r="A33" s="97" t="str">
        <f t="shared" si="6"/>
        <v>      交通设施维护及道路标线渠化整治专项经费</v>
      </c>
      <c r="B33" s="98" t="s">
        <v>714</v>
      </c>
      <c r="C33" s="98" t="str">
        <f t="shared" si="7"/>
        <v>C16070000  运行维护服务</v>
      </c>
      <c r="D33" s="124" t="s">
        <v>698</v>
      </c>
      <c r="E33" s="125">
        <v>1</v>
      </c>
      <c r="F33" s="25">
        <v>1104000</v>
      </c>
      <c r="G33" s="47">
        <v>1104000</v>
      </c>
      <c r="H33" s="47">
        <v>1104000</v>
      </c>
      <c r="I33" s="47"/>
      <c r="J33" s="47"/>
      <c r="K33" s="47"/>
      <c r="L33" s="47"/>
      <c r="M33" s="47"/>
      <c r="N33" s="47"/>
      <c r="O33" s="47"/>
      <c r="P33" s="47"/>
      <c r="Q33" s="47"/>
    </row>
    <row r="34" ht="21" customHeight="1" spans="1:17">
      <c r="A34" s="97" t="str">
        <f t="shared" si="6"/>
        <v>      交通设施维护及道路标线渠化整治专项经费</v>
      </c>
      <c r="B34" s="98" t="s">
        <v>714</v>
      </c>
      <c r="C34" s="98" t="str">
        <f t="shared" si="7"/>
        <v>C16070000  运行维护服务</v>
      </c>
      <c r="D34" s="124" t="s">
        <v>698</v>
      </c>
      <c r="E34" s="125">
        <v>1</v>
      </c>
      <c r="F34" s="25">
        <v>683000</v>
      </c>
      <c r="G34" s="47">
        <v>683000</v>
      </c>
      <c r="H34" s="47">
        <v>683000</v>
      </c>
      <c r="I34" s="47"/>
      <c r="J34" s="47"/>
      <c r="K34" s="47"/>
      <c r="L34" s="47"/>
      <c r="M34" s="47"/>
      <c r="N34" s="47"/>
      <c r="O34" s="47"/>
      <c r="P34" s="47"/>
      <c r="Q34" s="47"/>
    </row>
    <row r="35" ht="21" customHeight="1" spans="1:17">
      <c r="A35" s="97" t="str">
        <f t="shared" ref="A35:A36" si="8">"      "&amp;"一般公用经费"</f>
        <v>      一般公用经费</v>
      </c>
      <c r="B35" s="98" t="s">
        <v>715</v>
      </c>
      <c r="C35" s="98" t="str">
        <f>"A05000000"&amp;"  "&amp;"家具和用具"</f>
        <v>A05000000  家具和用具</v>
      </c>
      <c r="D35" s="124" t="s">
        <v>716</v>
      </c>
      <c r="E35" s="125">
        <v>5</v>
      </c>
      <c r="F35" s="25">
        <v>4000</v>
      </c>
      <c r="G35" s="47">
        <v>4000</v>
      </c>
      <c r="H35" s="47">
        <v>4000</v>
      </c>
      <c r="I35" s="47"/>
      <c r="J35" s="47"/>
      <c r="K35" s="47"/>
      <c r="L35" s="47"/>
      <c r="M35" s="47"/>
      <c r="N35" s="47"/>
      <c r="O35" s="47"/>
      <c r="P35" s="47"/>
      <c r="Q35" s="47"/>
    </row>
    <row r="36" ht="21" customHeight="1" spans="1:17">
      <c r="A36" s="97" t="str">
        <f t="shared" si="8"/>
        <v>      一般公用经费</v>
      </c>
      <c r="B36" s="98" t="s">
        <v>715</v>
      </c>
      <c r="C36" s="98" t="str">
        <f>"A02000000"&amp;"  "&amp;"设备"</f>
        <v>A02000000  设备</v>
      </c>
      <c r="D36" s="124" t="s">
        <v>401</v>
      </c>
      <c r="E36" s="125">
        <v>2</v>
      </c>
      <c r="F36" s="25">
        <v>2000</v>
      </c>
      <c r="G36" s="47">
        <v>2000</v>
      </c>
      <c r="H36" s="47">
        <v>2000</v>
      </c>
      <c r="I36" s="47"/>
      <c r="J36" s="47"/>
      <c r="K36" s="47"/>
      <c r="L36" s="47"/>
      <c r="M36" s="47"/>
      <c r="N36" s="47"/>
      <c r="O36" s="47"/>
      <c r="P36" s="47"/>
      <c r="Q36" s="47"/>
    </row>
    <row r="37" ht="21" customHeight="1" spans="1:17">
      <c r="A37" s="100" t="s">
        <v>383</v>
      </c>
      <c r="B37" s="101"/>
      <c r="C37" s="101"/>
      <c r="D37" s="101"/>
      <c r="E37" s="121"/>
      <c r="F37" s="122">
        <v>16463600</v>
      </c>
      <c r="G37" s="47">
        <v>19687234.42</v>
      </c>
      <c r="H37" s="47">
        <v>19687234.42</v>
      </c>
      <c r="I37" s="47"/>
      <c r="J37" s="47"/>
      <c r="K37" s="47"/>
      <c r="L37" s="47"/>
      <c r="M37" s="47"/>
      <c r="N37" s="47"/>
      <c r="O37" s="47"/>
      <c r="P37" s="47"/>
      <c r="Q37" s="47"/>
    </row>
  </sheetData>
  <mergeCells count="17">
    <mergeCell ref="A2:Q2"/>
    <mergeCell ref="A3:Q3"/>
    <mergeCell ref="A4:E4"/>
    <mergeCell ref="G5:Q5"/>
    <mergeCell ref="L6:Q6"/>
    <mergeCell ref="A37:E37"/>
    <mergeCell ref="A5:A7"/>
    <mergeCell ref="B5:B7"/>
    <mergeCell ref="C5:C7"/>
    <mergeCell ref="D5:D7"/>
    <mergeCell ref="E5:E7"/>
    <mergeCell ref="F5:F7"/>
    <mergeCell ref="G6:G7"/>
    <mergeCell ref="H6:H7"/>
    <mergeCell ref="I6:I7"/>
    <mergeCell ref="J6:J7"/>
    <mergeCell ref="K6:K7"/>
  </mergeCells>
  <pageMargins left="0.75" right="0.75" top="1" bottom="1" header="0.5" footer="0.5"/>
  <pageSetup paperSize="9" scale="45"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N20"/>
  <sheetViews>
    <sheetView showZeros="0" workbookViewId="0">
      <pane ySplit="1" topLeftCell="A7" activePane="bottomLeft" state="frozen"/>
      <selection/>
      <selection pane="bottomLeft" activeCell="A10" sqref="A10"/>
    </sheetView>
  </sheetViews>
  <sheetFormatPr defaultColWidth="9.14159292035398" defaultRowHeight="14.25" customHeight="1"/>
  <cols>
    <col min="1" max="1" width="41.2212389380531" customWidth="1"/>
    <col min="2" max="2" width="21.7079646017699" customWidth="1"/>
    <col min="3" max="3" width="26.7079646017699" customWidth="1"/>
    <col min="4" max="14" width="16.6017699115044" customWidth="1"/>
  </cols>
  <sheetData>
    <row r="1" customHeight="1" spans="1:14">
      <c r="A1" s="1"/>
      <c r="B1" s="1"/>
      <c r="C1" s="1"/>
      <c r="D1" s="1"/>
      <c r="E1" s="1"/>
      <c r="F1" s="1"/>
      <c r="G1" s="1"/>
      <c r="H1" s="1"/>
      <c r="I1" s="1"/>
      <c r="J1" s="1"/>
      <c r="K1" s="1"/>
      <c r="L1" s="1"/>
      <c r="M1" s="1"/>
      <c r="N1" s="1"/>
    </row>
    <row r="2" ht="13.5" customHeight="1" spans="1:14">
      <c r="A2" s="82" t="s">
        <v>717</v>
      </c>
      <c r="B2" s="82"/>
      <c r="C2" s="82"/>
      <c r="D2" s="82"/>
      <c r="E2" s="82"/>
      <c r="F2" s="82"/>
      <c r="G2" s="82"/>
      <c r="H2" s="83"/>
      <c r="I2" s="82"/>
      <c r="J2" s="82"/>
      <c r="K2" s="82"/>
      <c r="L2" s="103"/>
      <c r="M2" s="83"/>
      <c r="N2" s="104"/>
    </row>
    <row r="3" ht="27.75" customHeight="1" spans="1:14">
      <c r="A3" s="75" t="s">
        <v>718</v>
      </c>
      <c r="B3" s="84"/>
      <c r="C3" s="84"/>
      <c r="D3" s="84"/>
      <c r="E3" s="84"/>
      <c r="F3" s="84"/>
      <c r="G3" s="84"/>
      <c r="H3" s="85"/>
      <c r="I3" s="84"/>
      <c r="J3" s="84"/>
      <c r="K3" s="84"/>
      <c r="L3" s="105"/>
      <c r="M3" s="85"/>
      <c r="N3" s="84"/>
    </row>
    <row r="4" ht="18.75" customHeight="1" spans="1:14">
      <c r="A4" s="76" t="str">
        <f>"单位名称："&amp;"玉溪市公安局交通警察支队"</f>
        <v>单位名称：玉溪市公安局交通警察支队</v>
      </c>
      <c r="B4" s="77"/>
      <c r="C4" s="77"/>
      <c r="D4" s="77"/>
      <c r="E4" s="77"/>
      <c r="F4" s="77"/>
      <c r="G4" s="77"/>
      <c r="H4" s="86"/>
      <c r="I4" s="79"/>
      <c r="J4" s="79"/>
      <c r="K4" s="79"/>
      <c r="L4" s="81"/>
      <c r="M4" s="106"/>
      <c r="N4" s="107" t="s">
        <v>2</v>
      </c>
    </row>
    <row r="5" ht="15.75" customHeight="1" spans="1:14">
      <c r="A5" s="87" t="s">
        <v>687</v>
      </c>
      <c r="B5" s="88" t="s">
        <v>719</v>
      </c>
      <c r="C5" s="88" t="s">
        <v>720</v>
      </c>
      <c r="D5" s="89" t="s">
        <v>145</v>
      </c>
      <c r="E5" s="89"/>
      <c r="F5" s="89"/>
      <c r="G5" s="89"/>
      <c r="H5" s="90"/>
      <c r="I5" s="89"/>
      <c r="J5" s="89"/>
      <c r="K5" s="89"/>
      <c r="L5" s="108"/>
      <c r="M5" s="90"/>
      <c r="N5" s="109"/>
    </row>
    <row r="6" ht="17.25" customHeight="1" spans="1:14">
      <c r="A6" s="91"/>
      <c r="B6" s="92"/>
      <c r="C6" s="92"/>
      <c r="D6" s="92" t="s">
        <v>30</v>
      </c>
      <c r="E6" s="92" t="s">
        <v>33</v>
      </c>
      <c r="F6" s="92" t="s">
        <v>693</v>
      </c>
      <c r="G6" s="92" t="s">
        <v>694</v>
      </c>
      <c r="H6" s="93" t="s">
        <v>695</v>
      </c>
      <c r="I6" s="110" t="s">
        <v>696</v>
      </c>
      <c r="J6" s="110"/>
      <c r="K6" s="110"/>
      <c r="L6" s="111"/>
      <c r="M6" s="112"/>
      <c r="N6" s="95"/>
    </row>
    <row r="7" ht="54" customHeight="1" spans="1:14">
      <c r="A7" s="94"/>
      <c r="B7" s="95"/>
      <c r="C7" s="95"/>
      <c r="D7" s="95"/>
      <c r="E7" s="95"/>
      <c r="F7" s="95"/>
      <c r="G7" s="95"/>
      <c r="H7" s="96"/>
      <c r="I7" s="95" t="s">
        <v>32</v>
      </c>
      <c r="J7" s="95" t="s">
        <v>39</v>
      </c>
      <c r="K7" s="95" t="s">
        <v>152</v>
      </c>
      <c r="L7" s="113" t="s">
        <v>41</v>
      </c>
      <c r="M7" s="96" t="s">
        <v>42</v>
      </c>
      <c r="N7" s="95" t="s">
        <v>43</v>
      </c>
    </row>
    <row r="8" ht="15" customHeight="1" spans="1:14">
      <c r="A8" s="94">
        <v>1</v>
      </c>
      <c r="B8" s="95">
        <v>2</v>
      </c>
      <c r="C8" s="95">
        <v>3</v>
      </c>
      <c r="D8" s="96">
        <v>4</v>
      </c>
      <c r="E8" s="96">
        <v>5</v>
      </c>
      <c r="F8" s="96">
        <v>6</v>
      </c>
      <c r="G8" s="96">
        <v>7</v>
      </c>
      <c r="H8" s="96">
        <v>8</v>
      </c>
      <c r="I8" s="96">
        <v>9</v>
      </c>
      <c r="J8" s="96">
        <v>10</v>
      </c>
      <c r="K8" s="96">
        <v>11</v>
      </c>
      <c r="L8" s="96">
        <v>12</v>
      </c>
      <c r="M8" s="96">
        <v>13</v>
      </c>
      <c r="N8" s="96">
        <v>14</v>
      </c>
    </row>
    <row r="9" ht="21" customHeight="1" spans="1:14">
      <c r="A9" s="97" t="s">
        <v>64</v>
      </c>
      <c r="B9" s="98"/>
      <c r="C9" s="98"/>
      <c r="D9" s="47">
        <v>15160434.42</v>
      </c>
      <c r="E9" s="47">
        <v>15160434.42</v>
      </c>
      <c r="F9" s="47"/>
      <c r="G9" s="47"/>
      <c r="H9" s="47"/>
      <c r="I9" s="47"/>
      <c r="J9" s="47"/>
      <c r="K9" s="47"/>
      <c r="L9" s="47"/>
      <c r="M9" s="47"/>
      <c r="N9" s="47"/>
    </row>
    <row r="10" ht="21" customHeight="1" spans="1:14">
      <c r="A10" s="99" t="s">
        <v>66</v>
      </c>
      <c r="B10" s="98"/>
      <c r="C10" s="98"/>
      <c r="D10" s="47">
        <v>14870434.42</v>
      </c>
      <c r="E10" s="47">
        <v>14870434.42</v>
      </c>
      <c r="F10" s="47"/>
      <c r="G10" s="47"/>
      <c r="H10" s="47"/>
      <c r="I10" s="47"/>
      <c r="J10" s="47"/>
      <c r="K10" s="47"/>
      <c r="L10" s="47"/>
      <c r="M10" s="47"/>
      <c r="N10" s="47"/>
    </row>
    <row r="11" ht="21" customHeight="1" spans="1:14">
      <c r="A11" s="97" t="str">
        <f t="shared" ref="A11:A15" si="0">"    "&amp;"“放管服”改革车驾管体系项目专项资金"</f>
        <v>    “放管服”改革车驾管体系项目专项资金</v>
      </c>
      <c r="B11" s="98" t="s">
        <v>703</v>
      </c>
      <c r="C11" s="98" t="s">
        <v>721</v>
      </c>
      <c r="D11" s="47">
        <v>1012700</v>
      </c>
      <c r="E11" s="47">
        <v>1012700</v>
      </c>
      <c r="F11" s="47"/>
      <c r="G11" s="47"/>
      <c r="H11" s="47"/>
      <c r="I11" s="47"/>
      <c r="J11" s="47"/>
      <c r="K11" s="47"/>
      <c r="L11" s="47"/>
      <c r="M11" s="47"/>
      <c r="N11" s="47"/>
    </row>
    <row r="12" ht="21" customHeight="1" spans="1:14">
      <c r="A12" s="97" t="str">
        <f t="shared" si="0"/>
        <v>    “放管服”改革车驾管体系项目专项资金</v>
      </c>
      <c r="B12" s="98" t="s">
        <v>704</v>
      </c>
      <c r="C12" s="98" t="s">
        <v>721</v>
      </c>
      <c r="D12" s="47">
        <v>882000</v>
      </c>
      <c r="E12" s="47">
        <v>882000</v>
      </c>
      <c r="F12" s="47"/>
      <c r="G12" s="47"/>
      <c r="H12" s="47"/>
      <c r="I12" s="47"/>
      <c r="J12" s="47"/>
      <c r="K12" s="47"/>
      <c r="L12" s="47"/>
      <c r="M12" s="47"/>
      <c r="N12" s="47"/>
    </row>
    <row r="13" ht="21" customHeight="1" spans="1:14">
      <c r="A13" s="97" t="str">
        <f t="shared" si="0"/>
        <v>    “放管服”改革车驾管体系项目专项资金</v>
      </c>
      <c r="B13" s="98" t="s">
        <v>706</v>
      </c>
      <c r="C13" s="98" t="s">
        <v>722</v>
      </c>
      <c r="D13" s="47">
        <v>611000</v>
      </c>
      <c r="E13" s="47">
        <v>611000</v>
      </c>
      <c r="F13" s="47"/>
      <c r="G13" s="47"/>
      <c r="H13" s="47"/>
      <c r="I13" s="47"/>
      <c r="J13" s="47"/>
      <c r="K13" s="47"/>
      <c r="L13" s="47"/>
      <c r="M13" s="47"/>
      <c r="N13" s="47"/>
    </row>
    <row r="14" ht="21" customHeight="1" spans="1:14">
      <c r="A14" s="97" t="str">
        <f t="shared" si="0"/>
        <v>    “放管服”改革车驾管体系项目专项资金</v>
      </c>
      <c r="B14" s="98" t="s">
        <v>702</v>
      </c>
      <c r="C14" s="98" t="s">
        <v>721</v>
      </c>
      <c r="D14" s="47">
        <v>7600000</v>
      </c>
      <c r="E14" s="47">
        <v>7600000</v>
      </c>
      <c r="F14" s="47"/>
      <c r="G14" s="47"/>
      <c r="H14" s="47"/>
      <c r="I14" s="47"/>
      <c r="J14" s="47"/>
      <c r="K14" s="47"/>
      <c r="L14" s="47"/>
      <c r="M14" s="47"/>
      <c r="N14" s="47"/>
    </row>
    <row r="15" ht="21" customHeight="1" spans="1:14">
      <c r="A15" s="97" t="str">
        <f t="shared" si="0"/>
        <v>    “放管服”改革车驾管体系项目专项资金</v>
      </c>
      <c r="B15" s="98" t="s">
        <v>705</v>
      </c>
      <c r="C15" s="98" t="s">
        <v>721</v>
      </c>
      <c r="D15" s="47">
        <v>894700</v>
      </c>
      <c r="E15" s="47">
        <v>894700</v>
      </c>
      <c r="F15" s="47"/>
      <c r="G15" s="47"/>
      <c r="H15" s="47"/>
      <c r="I15" s="47"/>
      <c r="J15" s="47"/>
      <c r="K15" s="47"/>
      <c r="L15" s="47"/>
      <c r="M15" s="47"/>
      <c r="N15" s="47"/>
    </row>
    <row r="16" ht="21" customHeight="1" spans="1:14">
      <c r="A16" s="97" t="str">
        <f t="shared" ref="A16:A19" si="1">"    "&amp;"物业管理费"</f>
        <v>    物业管理费</v>
      </c>
      <c r="B16" s="98" t="s">
        <v>707</v>
      </c>
      <c r="C16" s="98" t="s">
        <v>723</v>
      </c>
      <c r="D16" s="47">
        <v>2436034.42</v>
      </c>
      <c r="E16" s="47">
        <v>2436034.42</v>
      </c>
      <c r="F16" s="47"/>
      <c r="G16" s="47"/>
      <c r="H16" s="47"/>
      <c r="I16" s="47"/>
      <c r="J16" s="47"/>
      <c r="K16" s="47"/>
      <c r="L16" s="47"/>
      <c r="M16" s="47"/>
      <c r="N16" s="47"/>
    </row>
    <row r="17" ht="21" customHeight="1" spans="1:14">
      <c r="A17" s="97" t="str">
        <f>"    "&amp;"机关后勤购买服务经费"</f>
        <v>    机关后勤购买服务经费</v>
      </c>
      <c r="B17" s="98" t="s">
        <v>708</v>
      </c>
      <c r="C17" s="98" t="s">
        <v>724</v>
      </c>
      <c r="D17" s="47">
        <v>1434000</v>
      </c>
      <c r="E17" s="47">
        <v>1434000</v>
      </c>
      <c r="F17" s="47"/>
      <c r="G17" s="47"/>
      <c r="H17" s="47"/>
      <c r="I17" s="47"/>
      <c r="J17" s="47"/>
      <c r="K17" s="47"/>
      <c r="L17" s="47"/>
      <c r="M17" s="47"/>
      <c r="N17" s="47"/>
    </row>
    <row r="18" ht="21" customHeight="1" spans="1:14">
      <c r="A18" s="99" t="s">
        <v>70</v>
      </c>
      <c r="B18" s="28"/>
      <c r="C18" s="28"/>
      <c r="D18" s="47">
        <v>290000</v>
      </c>
      <c r="E18" s="47">
        <v>290000</v>
      </c>
      <c r="F18" s="47"/>
      <c r="G18" s="47"/>
      <c r="H18" s="47"/>
      <c r="I18" s="47"/>
      <c r="J18" s="47"/>
      <c r="K18" s="47"/>
      <c r="L18" s="47"/>
      <c r="M18" s="47"/>
      <c r="N18" s="47"/>
    </row>
    <row r="19" ht="21" customHeight="1" spans="1:14">
      <c r="A19" s="97" t="str">
        <f t="shared" si="1"/>
        <v>    物业管理费</v>
      </c>
      <c r="B19" s="98" t="s">
        <v>725</v>
      </c>
      <c r="C19" s="98" t="s">
        <v>723</v>
      </c>
      <c r="D19" s="47">
        <v>290000</v>
      </c>
      <c r="E19" s="47">
        <v>290000</v>
      </c>
      <c r="F19" s="47"/>
      <c r="G19" s="47"/>
      <c r="H19" s="47"/>
      <c r="I19" s="47"/>
      <c r="J19" s="47"/>
      <c r="K19" s="47"/>
      <c r="L19" s="47"/>
      <c r="M19" s="47"/>
      <c r="N19" s="47"/>
    </row>
    <row r="20" ht="21" customHeight="1" spans="1:14">
      <c r="A20" s="100" t="s">
        <v>383</v>
      </c>
      <c r="B20" s="101"/>
      <c r="C20" s="102"/>
      <c r="D20" s="47">
        <v>15160434.42</v>
      </c>
      <c r="E20" s="47">
        <v>15160434.42</v>
      </c>
      <c r="F20" s="47"/>
      <c r="G20" s="47"/>
      <c r="H20" s="47"/>
      <c r="I20" s="47"/>
      <c r="J20" s="47"/>
      <c r="K20" s="47"/>
      <c r="L20" s="47"/>
      <c r="M20" s="47"/>
      <c r="N20" s="47"/>
    </row>
  </sheetData>
  <mergeCells count="14">
    <mergeCell ref="A2:N2"/>
    <mergeCell ref="A3:N3"/>
    <mergeCell ref="A4:C4"/>
    <mergeCell ref="D5:N5"/>
    <mergeCell ref="I6:N6"/>
    <mergeCell ref="A20:C20"/>
    <mergeCell ref="A5:A7"/>
    <mergeCell ref="B5:B7"/>
    <mergeCell ref="C5:C7"/>
    <mergeCell ref="D6:D7"/>
    <mergeCell ref="E6:E7"/>
    <mergeCell ref="F6:F7"/>
    <mergeCell ref="G6:G7"/>
    <mergeCell ref="H6:H7"/>
  </mergeCells>
  <pageMargins left="0.75" right="0.75" top="1" bottom="1" header="0.5" footer="0.5"/>
  <pageSetup paperSize="9" scale="47"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N11"/>
  <sheetViews>
    <sheetView showZeros="0" workbookViewId="0">
      <pane ySplit="1" topLeftCell="A2" activePane="bottomLeft" state="frozen"/>
      <selection/>
      <selection pane="bottomLeft" activeCell="A11" sqref="A11"/>
    </sheetView>
  </sheetViews>
  <sheetFormatPr defaultColWidth="9.14159292035398" defaultRowHeight="14.25" customHeight="1"/>
  <cols>
    <col min="1" max="1" width="76.2743362831858" customWidth="1"/>
    <col min="2" max="13" width="17.1681415929204" customWidth="1"/>
    <col min="14" max="14" width="17.0353982300885" customWidth="1"/>
  </cols>
  <sheetData>
    <row r="1" customHeight="1" spans="1:14">
      <c r="A1" s="1"/>
      <c r="B1" s="1"/>
      <c r="C1" s="1"/>
      <c r="D1" s="1"/>
      <c r="E1" s="1"/>
      <c r="F1" s="1"/>
      <c r="G1" s="1"/>
      <c r="H1" s="1"/>
      <c r="I1" s="1"/>
      <c r="J1" s="1"/>
      <c r="K1" s="1"/>
      <c r="L1" s="1"/>
      <c r="M1" s="1"/>
      <c r="N1" s="1"/>
    </row>
    <row r="2" ht="13.5" customHeight="1" spans="1:14">
      <c r="A2" s="32" t="s">
        <v>726</v>
      </c>
      <c r="B2" s="32"/>
      <c r="C2" s="32"/>
      <c r="D2" s="32"/>
      <c r="E2" s="32"/>
      <c r="F2" s="32"/>
      <c r="G2" s="32"/>
      <c r="H2" s="32"/>
      <c r="I2" s="32"/>
      <c r="J2" s="32"/>
      <c r="K2" s="32"/>
      <c r="L2" s="32"/>
      <c r="M2" s="32"/>
      <c r="N2" s="51"/>
    </row>
    <row r="3" ht="27.75" customHeight="1" spans="1:14">
      <c r="A3" s="75" t="s">
        <v>727</v>
      </c>
      <c r="B3" s="34"/>
      <c r="C3" s="34"/>
      <c r="D3" s="34"/>
      <c r="E3" s="34"/>
      <c r="F3" s="34"/>
      <c r="G3" s="34"/>
      <c r="H3" s="34"/>
      <c r="I3" s="34"/>
      <c r="J3" s="34"/>
      <c r="K3" s="34"/>
      <c r="L3" s="34"/>
      <c r="M3" s="34"/>
      <c r="N3" s="34"/>
    </row>
    <row r="4" ht="18" customHeight="1" spans="1:14">
      <c r="A4" s="76" t="str">
        <f>"单位名称："&amp;"玉溪市公安局交通警察支队"</f>
        <v>单位名称：玉溪市公安局交通警察支队</v>
      </c>
      <c r="B4" s="77"/>
      <c r="C4" s="77"/>
      <c r="D4" s="78"/>
      <c r="E4" s="79"/>
      <c r="F4" s="79"/>
      <c r="G4" s="79"/>
      <c r="H4" s="79"/>
      <c r="I4" s="79"/>
      <c r="N4" s="81" t="s">
        <v>2</v>
      </c>
    </row>
    <row r="5" ht="19.5" customHeight="1" spans="1:14">
      <c r="A5" s="37" t="s">
        <v>728</v>
      </c>
      <c r="B5" s="53" t="s">
        <v>145</v>
      </c>
      <c r="C5" s="54"/>
      <c r="D5" s="54"/>
      <c r="E5" s="53" t="s">
        <v>729</v>
      </c>
      <c r="F5" s="54"/>
      <c r="G5" s="54"/>
      <c r="H5" s="54"/>
      <c r="I5" s="54"/>
      <c r="J5" s="54"/>
      <c r="K5" s="54"/>
      <c r="L5" s="54"/>
      <c r="M5" s="54"/>
      <c r="N5" s="54"/>
    </row>
    <row r="6" ht="40.5" customHeight="1" spans="1:14">
      <c r="A6" s="43"/>
      <c r="B6" s="40" t="s">
        <v>30</v>
      </c>
      <c r="C6" s="36" t="s">
        <v>33</v>
      </c>
      <c r="D6" s="80" t="s">
        <v>730</v>
      </c>
      <c r="E6" s="44" t="s">
        <v>731</v>
      </c>
      <c r="F6" s="44" t="s">
        <v>732</v>
      </c>
      <c r="G6" s="44" t="s">
        <v>733</v>
      </c>
      <c r="H6" s="44" t="s">
        <v>734</v>
      </c>
      <c r="I6" s="44" t="s">
        <v>735</v>
      </c>
      <c r="J6" s="44" t="s">
        <v>736</v>
      </c>
      <c r="K6" s="44" t="s">
        <v>737</v>
      </c>
      <c r="L6" s="44" t="s">
        <v>738</v>
      </c>
      <c r="M6" s="44" t="s">
        <v>739</v>
      </c>
      <c r="N6" s="44" t="s">
        <v>740</v>
      </c>
    </row>
    <row r="7" ht="19.5" customHeight="1" spans="1:14">
      <c r="A7" s="44">
        <v>1</v>
      </c>
      <c r="B7" s="44">
        <v>2</v>
      </c>
      <c r="C7" s="44">
        <v>3</v>
      </c>
      <c r="D7" s="53">
        <v>4</v>
      </c>
      <c r="E7" s="44">
        <v>5</v>
      </c>
      <c r="F7" s="44">
        <v>6</v>
      </c>
      <c r="G7" s="44">
        <v>7</v>
      </c>
      <c r="H7" s="53">
        <v>8</v>
      </c>
      <c r="I7" s="44">
        <v>9</v>
      </c>
      <c r="J7" s="44">
        <v>10</v>
      </c>
      <c r="K7" s="44">
        <v>11</v>
      </c>
      <c r="L7" s="53">
        <v>12</v>
      </c>
      <c r="M7" s="44">
        <v>13</v>
      </c>
      <c r="N7" s="44">
        <v>14</v>
      </c>
    </row>
    <row r="8" ht="20.25" customHeight="1" spans="1:14">
      <c r="A8" s="45"/>
      <c r="B8" s="47"/>
      <c r="C8" s="47"/>
      <c r="D8" s="47"/>
      <c r="E8" s="47"/>
      <c r="F8" s="47"/>
      <c r="G8" s="47"/>
      <c r="H8" s="47"/>
      <c r="I8" s="47"/>
      <c r="J8" s="47"/>
      <c r="K8" s="47"/>
      <c r="L8" s="47"/>
      <c r="M8" s="47"/>
      <c r="N8" s="47"/>
    </row>
    <row r="9" ht="20.25" customHeight="1" spans="1:14">
      <c r="A9" s="45"/>
      <c r="B9" s="47"/>
      <c r="C9" s="47"/>
      <c r="D9" s="47"/>
      <c r="E9" s="47"/>
      <c r="F9" s="47"/>
      <c r="G9" s="47"/>
      <c r="H9" s="47"/>
      <c r="I9" s="47"/>
      <c r="J9" s="47"/>
      <c r="K9" s="47"/>
      <c r="L9" s="47"/>
      <c r="M9" s="47"/>
      <c r="N9" s="47"/>
    </row>
    <row r="10" ht="20.25" customHeight="1" spans="1:14">
      <c r="A10" s="73" t="s">
        <v>30</v>
      </c>
      <c r="B10" s="47"/>
      <c r="C10" s="47"/>
      <c r="D10" s="47"/>
      <c r="E10" s="47"/>
      <c r="F10" s="47"/>
      <c r="G10" s="47"/>
      <c r="H10" s="47"/>
      <c r="I10" s="47"/>
      <c r="J10" s="47"/>
      <c r="K10" s="47"/>
      <c r="L10" s="47"/>
      <c r="M10" s="47"/>
      <c r="N10" s="47"/>
    </row>
    <row r="11" customHeight="1" spans="1:1">
      <c r="A11" t="s">
        <v>741</v>
      </c>
    </row>
  </sheetData>
  <mergeCells count="6">
    <mergeCell ref="A2:N2"/>
    <mergeCell ref="A3:N3"/>
    <mergeCell ref="A4:I4"/>
    <mergeCell ref="B5:D5"/>
    <mergeCell ref="E5:N5"/>
    <mergeCell ref="A5:A6"/>
  </mergeCells>
  <pageMargins left="0.75" right="0.75" top="1" bottom="1" header="0.5" footer="0.5"/>
  <pageSetup paperSize="9" scale="43"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9"/>
  <sheetViews>
    <sheetView showZeros="0" workbookViewId="0">
      <pane ySplit="1" topLeftCell="A2" activePane="bottomLeft" state="frozen"/>
      <selection/>
      <selection pane="bottomLeft" activeCell="A9" sqref="A9"/>
    </sheetView>
  </sheetViews>
  <sheetFormatPr defaultColWidth="9.14159292035398" defaultRowHeight="12" customHeight="1"/>
  <cols>
    <col min="1" max="1" width="34.283185840708" customWidth="1"/>
    <col min="2" max="2" width="29" customWidth="1"/>
    <col min="3" max="3" width="17.1681415929204" customWidth="1"/>
    <col min="4" max="4" width="21.0353982300885" customWidth="1"/>
    <col min="5" max="5" width="23.5752212389381" customWidth="1"/>
    <col min="6" max="6" width="11.283185840708" customWidth="1"/>
    <col min="7" max="7" width="10.3097345132743" customWidth="1"/>
    <col min="8" max="8" width="9.30973451327434" customWidth="1"/>
    <col min="9" max="9" width="13.4247787610619" customWidth="1"/>
    <col min="10" max="10" width="27.4513274336283" customWidth="1"/>
  </cols>
  <sheetData>
    <row r="1" customHeight="1" spans="1:10">
      <c r="A1" s="1"/>
      <c r="B1" s="1"/>
      <c r="C1" s="1"/>
      <c r="D1" s="1"/>
      <c r="E1" s="1"/>
      <c r="F1" s="1"/>
      <c r="G1" s="1"/>
      <c r="H1" s="1"/>
      <c r="I1" s="1"/>
      <c r="J1" s="1"/>
    </row>
    <row r="2" customHeight="1" spans="1:10">
      <c r="A2" s="32" t="s">
        <v>742</v>
      </c>
      <c r="B2" s="32"/>
      <c r="C2" s="32"/>
      <c r="D2" s="32"/>
      <c r="E2" s="32"/>
      <c r="F2" s="32"/>
      <c r="G2" s="32"/>
      <c r="H2" s="32"/>
      <c r="I2" s="32"/>
      <c r="J2" s="51"/>
    </row>
    <row r="3" ht="28.5" customHeight="1" spans="1:10">
      <c r="A3" s="68" t="s">
        <v>743</v>
      </c>
      <c r="B3" s="69"/>
      <c r="C3" s="69"/>
      <c r="D3" s="69"/>
      <c r="E3" s="69"/>
      <c r="F3" s="70"/>
      <c r="G3" s="69"/>
      <c r="H3" s="70"/>
      <c r="I3" s="70"/>
      <c r="J3" s="69"/>
    </row>
    <row r="4" ht="15" customHeight="1" spans="1:1">
      <c r="A4" s="6" t="str">
        <f>"单位名称："&amp;"玉溪市公安局交通警察支队"</f>
        <v>单位名称：玉溪市公安局交通警察支队</v>
      </c>
    </row>
    <row r="5" ht="14.25" customHeight="1" spans="1:10">
      <c r="A5" s="71" t="s">
        <v>386</v>
      </c>
      <c r="B5" s="71" t="s">
        <v>387</v>
      </c>
      <c r="C5" s="71" t="s">
        <v>388</v>
      </c>
      <c r="D5" s="71" t="s">
        <v>389</v>
      </c>
      <c r="E5" s="71" t="s">
        <v>390</v>
      </c>
      <c r="F5" s="56" t="s">
        <v>391</v>
      </c>
      <c r="G5" s="71" t="s">
        <v>392</v>
      </c>
      <c r="H5" s="56" t="s">
        <v>393</v>
      </c>
      <c r="I5" s="56" t="s">
        <v>394</v>
      </c>
      <c r="J5" s="71" t="s">
        <v>395</v>
      </c>
    </row>
    <row r="6" ht="14.25" customHeight="1" spans="1:10">
      <c r="A6" s="71">
        <v>1</v>
      </c>
      <c r="B6" s="71">
        <v>2</v>
      </c>
      <c r="C6" s="71">
        <v>3</v>
      </c>
      <c r="D6" s="71">
        <v>4</v>
      </c>
      <c r="E6" s="71">
        <v>5</v>
      </c>
      <c r="F6" s="56">
        <v>6</v>
      </c>
      <c r="G6" s="71">
        <v>7</v>
      </c>
      <c r="H6" s="56">
        <v>8</v>
      </c>
      <c r="I6" s="56">
        <v>9</v>
      </c>
      <c r="J6" s="71">
        <v>10</v>
      </c>
    </row>
    <row r="7" ht="15" customHeight="1" spans="1:10">
      <c r="A7" s="28"/>
      <c r="B7" s="72"/>
      <c r="C7" s="72"/>
      <c r="D7" s="72"/>
      <c r="E7" s="73"/>
      <c r="F7" s="74"/>
      <c r="G7" s="73"/>
      <c r="H7" s="74"/>
      <c r="I7" s="74"/>
      <c r="J7" s="73"/>
    </row>
    <row r="8" ht="33.75" customHeight="1" spans="1:10">
      <c r="A8" s="28"/>
      <c r="B8" s="28"/>
      <c r="C8" s="28"/>
      <c r="D8" s="28"/>
      <c r="E8" s="28"/>
      <c r="F8" s="28"/>
      <c r="G8" s="45"/>
      <c r="H8" s="28"/>
      <c r="I8" s="28"/>
      <c r="J8" s="28"/>
    </row>
    <row r="9" customHeight="1" spans="1:1">
      <c r="A9" t="s">
        <v>741</v>
      </c>
    </row>
  </sheetData>
  <mergeCells count="3">
    <mergeCell ref="A2:J2"/>
    <mergeCell ref="A3:J3"/>
    <mergeCell ref="A4:H4"/>
  </mergeCells>
  <pageMargins left="0.75" right="0.75" top="1" bottom="1" header="0.5" footer="0.5"/>
  <pageSetup paperSize="9" scale="65"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H11"/>
  <sheetViews>
    <sheetView showZeros="0" workbookViewId="0">
      <pane ySplit="1" topLeftCell="A2" activePane="bottomLeft" state="frozen"/>
      <selection/>
      <selection pane="bottomLeft" activeCell="B21" sqref="B21"/>
    </sheetView>
  </sheetViews>
  <sheetFormatPr defaultColWidth="8.84955752212389" defaultRowHeight="15" customHeight="1" outlineLevelCol="7"/>
  <cols>
    <col min="1" max="1" width="36.0353982300885" customWidth="1"/>
    <col min="2" max="2" width="19.7433628318584" customWidth="1"/>
    <col min="3" max="3" width="33.3097345132743" customWidth="1"/>
    <col min="4" max="4" width="34.7433628318584" customWidth="1"/>
    <col min="5" max="6" width="8.98230088495575" customWidth="1"/>
    <col min="7" max="8" width="15.1327433628319" customWidth="1"/>
  </cols>
  <sheetData>
    <row r="1" customHeight="1" spans="1:8">
      <c r="A1" s="57"/>
      <c r="B1" s="57"/>
      <c r="C1" s="57"/>
      <c r="D1" s="57"/>
      <c r="E1" s="57"/>
      <c r="F1" s="57"/>
      <c r="G1" s="57"/>
      <c r="H1" s="57"/>
    </row>
    <row r="2" ht="18.75" customHeight="1" spans="1:8">
      <c r="A2" s="58" t="s">
        <v>744</v>
      </c>
      <c r="B2" s="58"/>
      <c r="C2" s="58"/>
      <c r="D2" s="58"/>
      <c r="E2" s="58"/>
      <c r="F2" s="58"/>
      <c r="G2" s="58"/>
      <c r="H2" s="58" t="s">
        <v>744</v>
      </c>
    </row>
    <row r="3" ht="28.5" customHeight="1" spans="1:8">
      <c r="A3" s="59" t="s">
        <v>745</v>
      </c>
      <c r="B3" s="59"/>
      <c r="C3" s="59"/>
      <c r="D3" s="59"/>
      <c r="E3" s="59"/>
      <c r="F3" s="59"/>
      <c r="G3" s="59"/>
      <c r="H3" s="59"/>
    </row>
    <row r="4" ht="18.75" customHeight="1" spans="1:8">
      <c r="A4" s="60" t="str">
        <f>"单位名称："&amp;"玉溪市公安局交通警察支队"</f>
        <v>单位名称：玉溪市公安局交通警察支队</v>
      </c>
      <c r="B4" s="60"/>
      <c r="C4" s="60"/>
      <c r="D4" s="60"/>
      <c r="E4" s="60"/>
      <c r="F4" s="60"/>
      <c r="G4" s="60"/>
      <c r="H4" s="60"/>
    </row>
    <row r="5" ht="18.75" customHeight="1" spans="1:8">
      <c r="A5" s="61" t="s">
        <v>138</v>
      </c>
      <c r="B5" s="61" t="s">
        <v>746</v>
      </c>
      <c r="C5" s="61" t="s">
        <v>747</v>
      </c>
      <c r="D5" s="61" t="s">
        <v>748</v>
      </c>
      <c r="E5" s="61" t="s">
        <v>749</v>
      </c>
      <c r="F5" s="61" t="s">
        <v>750</v>
      </c>
      <c r="G5" s="61"/>
      <c r="H5" s="61"/>
    </row>
    <row r="6" ht="18.75" customHeight="1" spans="1:8">
      <c r="A6" s="61"/>
      <c r="B6" s="61"/>
      <c r="C6" s="61"/>
      <c r="D6" s="61"/>
      <c r="E6" s="61"/>
      <c r="F6" s="61" t="s">
        <v>691</v>
      </c>
      <c r="G6" s="61" t="s">
        <v>751</v>
      </c>
      <c r="H6" s="61" t="s">
        <v>752</v>
      </c>
    </row>
    <row r="7" ht="18.75" customHeight="1" spans="1:8">
      <c r="A7" s="62" t="s">
        <v>44</v>
      </c>
      <c r="B7" s="62" t="s">
        <v>45</v>
      </c>
      <c r="C7" s="62" t="s">
        <v>46</v>
      </c>
      <c r="D7" s="62" t="s">
        <v>47</v>
      </c>
      <c r="E7" s="62" t="s">
        <v>48</v>
      </c>
      <c r="F7" s="62" t="s">
        <v>49</v>
      </c>
      <c r="G7" s="62" t="s">
        <v>50</v>
      </c>
      <c r="H7" s="62" t="s">
        <v>51</v>
      </c>
    </row>
    <row r="8" ht="18" customHeight="1" spans="1:8">
      <c r="A8" s="63" t="s">
        <v>64</v>
      </c>
      <c r="B8" s="63"/>
      <c r="C8" s="63"/>
      <c r="D8" s="63"/>
      <c r="E8" s="64"/>
      <c r="F8" s="65">
        <v>7</v>
      </c>
      <c r="G8" s="66">
        <v>1800</v>
      </c>
      <c r="H8" s="66">
        <v>6000</v>
      </c>
    </row>
    <row r="9" ht="18" customHeight="1" spans="1:8">
      <c r="A9" s="67" t="s">
        <v>70</v>
      </c>
      <c r="B9" s="63" t="s">
        <v>753</v>
      </c>
      <c r="C9" s="63" t="s">
        <v>754</v>
      </c>
      <c r="D9" s="63" t="s">
        <v>755</v>
      </c>
      <c r="E9" s="64" t="s">
        <v>514</v>
      </c>
      <c r="F9" s="65">
        <v>2</v>
      </c>
      <c r="G9" s="66">
        <v>1000</v>
      </c>
      <c r="H9" s="66">
        <v>2000</v>
      </c>
    </row>
    <row r="10" ht="18" customHeight="1" spans="1:8">
      <c r="A10" s="67" t="s">
        <v>70</v>
      </c>
      <c r="B10" s="63" t="s">
        <v>756</v>
      </c>
      <c r="C10" s="63" t="s">
        <v>757</v>
      </c>
      <c r="D10" s="63" t="s">
        <v>758</v>
      </c>
      <c r="E10" s="64" t="s">
        <v>401</v>
      </c>
      <c r="F10" s="65">
        <v>5</v>
      </c>
      <c r="G10" s="66">
        <v>800</v>
      </c>
      <c r="H10" s="66">
        <v>4000</v>
      </c>
    </row>
    <row r="11" ht="18" customHeight="1" spans="1:8">
      <c r="A11" s="64" t="s">
        <v>30</v>
      </c>
      <c r="B11" s="64"/>
      <c r="C11" s="64"/>
      <c r="D11" s="64"/>
      <c r="E11" s="64"/>
      <c r="F11" s="65">
        <v>7</v>
      </c>
      <c r="G11" s="66"/>
      <c r="H11" s="66">
        <v>6000</v>
      </c>
    </row>
  </sheetData>
  <mergeCells count="10">
    <mergeCell ref="A2:H2"/>
    <mergeCell ref="A3:H3"/>
    <mergeCell ref="A4:H4"/>
    <mergeCell ref="F5:H5"/>
    <mergeCell ref="A11:E11"/>
    <mergeCell ref="A5:A6"/>
    <mergeCell ref="B5:B6"/>
    <mergeCell ref="C5:C6"/>
    <mergeCell ref="D5:D6"/>
    <mergeCell ref="E5:E6"/>
  </mergeCells>
  <pageMargins left="0.75" right="0.75" top="1" bottom="1" header="0.5" footer="0.5"/>
  <pageSetup paperSize="1" scale="75" pageOrder="overThenDown"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12"/>
  <sheetViews>
    <sheetView showZeros="0" workbookViewId="0">
      <pane ySplit="1" topLeftCell="A2" activePane="bottomLeft" state="frozen"/>
      <selection/>
      <selection pane="bottomLeft" activeCell="C20" sqref="C20"/>
    </sheetView>
  </sheetViews>
  <sheetFormatPr defaultColWidth="9.14159292035398" defaultRowHeight="14.25" customHeight="1"/>
  <cols>
    <col min="1" max="1" width="16.3097345132743" customWidth="1"/>
    <col min="2" max="2" width="29.0353982300885" customWidth="1"/>
    <col min="3" max="3" width="23.8495575221239" customWidth="1"/>
    <col min="4" max="7" width="19.6017699115044" customWidth="1"/>
    <col min="8" max="8" width="15.4247787610619" customWidth="1"/>
    <col min="9" max="11" width="19.6017699115044" customWidth="1"/>
  </cols>
  <sheetData>
    <row r="1" customHeight="1" spans="1:11">
      <c r="A1" s="1"/>
      <c r="B1" s="1"/>
      <c r="C1" s="1"/>
      <c r="D1" s="1"/>
      <c r="E1" s="1"/>
      <c r="F1" s="1"/>
      <c r="G1" s="1"/>
      <c r="H1" s="1"/>
      <c r="I1" s="1"/>
      <c r="J1" s="1"/>
      <c r="K1" s="1"/>
    </row>
    <row r="2" ht="13.5" customHeight="1" spans="1:11">
      <c r="A2" s="32" t="s">
        <v>759</v>
      </c>
      <c r="B2" s="32"/>
      <c r="C2" s="32"/>
      <c r="D2" s="33"/>
      <c r="E2" s="33"/>
      <c r="F2" s="33"/>
      <c r="G2" s="33"/>
      <c r="H2" s="32"/>
      <c r="I2" s="32"/>
      <c r="J2" s="32"/>
      <c r="K2" s="51"/>
    </row>
    <row r="3" ht="28.5" customHeight="1" spans="1:11">
      <c r="A3" s="34" t="s">
        <v>760</v>
      </c>
      <c r="B3" s="34"/>
      <c r="C3" s="34"/>
      <c r="D3" s="34"/>
      <c r="E3" s="34"/>
      <c r="F3" s="34"/>
      <c r="G3" s="34"/>
      <c r="H3" s="34"/>
      <c r="I3" s="34"/>
      <c r="J3" s="34"/>
      <c r="K3" s="34"/>
    </row>
    <row r="4" ht="13.5" customHeight="1" spans="1:11">
      <c r="A4" s="6" t="str">
        <f>"单位名称："&amp;"玉溪市公安局交通警察支队"</f>
        <v>单位名称：玉溪市公安局交通警察支队</v>
      </c>
      <c r="B4" s="7"/>
      <c r="C4" s="7"/>
      <c r="D4" s="7"/>
      <c r="E4" s="7"/>
      <c r="F4" s="7"/>
      <c r="G4" s="7"/>
      <c r="H4" s="8"/>
      <c r="I4" s="8"/>
      <c r="J4" s="8"/>
      <c r="K4" s="52" t="s">
        <v>2</v>
      </c>
    </row>
    <row r="5" ht="21.75" customHeight="1" spans="1:11">
      <c r="A5" s="35" t="s">
        <v>311</v>
      </c>
      <c r="B5" s="35" t="s">
        <v>140</v>
      </c>
      <c r="C5" s="35" t="s">
        <v>312</v>
      </c>
      <c r="D5" s="36" t="s">
        <v>141</v>
      </c>
      <c r="E5" s="36" t="s">
        <v>142</v>
      </c>
      <c r="F5" s="36" t="s">
        <v>143</v>
      </c>
      <c r="G5" s="36" t="s">
        <v>144</v>
      </c>
      <c r="H5" s="37" t="s">
        <v>30</v>
      </c>
      <c r="I5" s="53" t="s">
        <v>761</v>
      </c>
      <c r="J5" s="54"/>
      <c r="K5" s="55"/>
    </row>
    <row r="6" ht="21.75" customHeight="1" spans="1:11">
      <c r="A6" s="38"/>
      <c r="B6" s="38"/>
      <c r="C6" s="38"/>
      <c r="D6" s="39"/>
      <c r="E6" s="39"/>
      <c r="F6" s="39"/>
      <c r="G6" s="39"/>
      <c r="H6" s="40"/>
      <c r="I6" s="36" t="s">
        <v>33</v>
      </c>
      <c r="J6" s="36" t="s">
        <v>34</v>
      </c>
      <c r="K6" s="36" t="s">
        <v>35</v>
      </c>
    </row>
    <row r="7" ht="40.5" customHeight="1" spans="1:11">
      <c r="A7" s="41"/>
      <c r="B7" s="41"/>
      <c r="C7" s="41"/>
      <c r="D7" s="42"/>
      <c r="E7" s="42"/>
      <c r="F7" s="42"/>
      <c r="G7" s="42"/>
      <c r="H7" s="43"/>
      <c r="I7" s="42" t="s">
        <v>32</v>
      </c>
      <c r="J7" s="42"/>
      <c r="K7" s="42"/>
    </row>
    <row r="8" ht="15" customHeight="1" spans="1:11">
      <c r="A8" s="44">
        <v>1</v>
      </c>
      <c r="B8" s="44">
        <v>2</v>
      </c>
      <c r="C8" s="44">
        <v>3</v>
      </c>
      <c r="D8" s="44">
        <v>4</v>
      </c>
      <c r="E8" s="44">
        <v>5</v>
      </c>
      <c r="F8" s="44">
        <v>6</v>
      </c>
      <c r="G8" s="44">
        <v>7</v>
      </c>
      <c r="H8" s="44">
        <v>8</v>
      </c>
      <c r="I8" s="44">
        <v>9</v>
      </c>
      <c r="J8" s="56">
        <v>10</v>
      </c>
      <c r="K8" s="56">
        <v>11</v>
      </c>
    </row>
    <row r="9" ht="30.65" customHeight="1" spans="1:11">
      <c r="A9" s="45"/>
      <c r="B9" s="46"/>
      <c r="C9" s="45"/>
      <c r="D9" s="45"/>
      <c r="E9" s="45"/>
      <c r="F9" s="45"/>
      <c r="G9" s="45"/>
      <c r="H9" s="47"/>
      <c r="I9" s="47"/>
      <c r="J9" s="47"/>
      <c r="K9" s="47"/>
    </row>
    <row r="10" ht="30.65" customHeight="1" spans="1:11">
      <c r="A10" s="46"/>
      <c r="B10" s="46"/>
      <c r="C10" s="46"/>
      <c r="D10" s="46"/>
      <c r="E10" s="46"/>
      <c r="F10" s="46"/>
      <c r="G10" s="46"/>
      <c r="H10" s="47"/>
      <c r="I10" s="47"/>
      <c r="J10" s="47"/>
      <c r="K10" s="47"/>
    </row>
    <row r="11" ht="18.75" customHeight="1" spans="1:11">
      <c r="A11" s="48" t="s">
        <v>383</v>
      </c>
      <c r="B11" s="49"/>
      <c r="C11" s="49"/>
      <c r="D11" s="49"/>
      <c r="E11" s="49"/>
      <c r="F11" s="49"/>
      <c r="G11" s="50"/>
      <c r="H11" s="47"/>
      <c r="I11" s="47"/>
      <c r="J11" s="47"/>
      <c r="K11" s="47"/>
    </row>
    <row r="12" customHeight="1" spans="1:1">
      <c r="A12" t="s">
        <v>762</v>
      </c>
    </row>
  </sheetData>
  <mergeCells count="16">
    <mergeCell ref="A2:K2"/>
    <mergeCell ref="A3:K3"/>
    <mergeCell ref="A4:G4"/>
    <mergeCell ref="I5:K5"/>
    <mergeCell ref="A11:G11"/>
    <mergeCell ref="A5:A7"/>
    <mergeCell ref="B5:B7"/>
    <mergeCell ref="C5:C7"/>
    <mergeCell ref="D5:D7"/>
    <mergeCell ref="E5:E7"/>
    <mergeCell ref="F5:F7"/>
    <mergeCell ref="G5:G7"/>
    <mergeCell ref="H5:H7"/>
    <mergeCell ref="I6:I7"/>
    <mergeCell ref="J6:J7"/>
    <mergeCell ref="K6:K7"/>
  </mergeCells>
  <pageMargins left="0.75" right="0.75" top="1" bottom="1" header="0.5" footer="0.5"/>
  <pageSetup paperSize="9" scale="58"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24"/>
  <sheetViews>
    <sheetView showZeros="0" workbookViewId="0">
      <pane ySplit="1" topLeftCell="A4" activePane="bottomLeft" state="frozen"/>
      <selection/>
      <selection pane="bottomLeft" activeCell="A10" sqref="A10"/>
    </sheetView>
  </sheetViews>
  <sheetFormatPr defaultColWidth="9.14159292035398" defaultRowHeight="14.25" customHeight="1" outlineLevelCol="6"/>
  <cols>
    <col min="1" max="1" width="37.7433628318584" customWidth="1"/>
    <col min="2" max="2" width="15.5663716814159" customWidth="1"/>
    <col min="3" max="3" width="57.4159292035398" customWidth="1"/>
    <col min="4" max="4" width="9.69911504424779" customWidth="1"/>
    <col min="5" max="7" width="19.8407079646018" customWidth="1"/>
  </cols>
  <sheetData>
    <row r="1" customHeight="1" spans="1:7">
      <c r="A1" s="1"/>
      <c r="B1" s="1"/>
      <c r="C1" s="1"/>
      <c r="D1" s="1"/>
      <c r="E1" s="1"/>
      <c r="F1" s="1"/>
      <c r="G1" s="1"/>
    </row>
    <row r="2" ht="13.5" customHeight="1" spans="1:7">
      <c r="A2" s="2" t="s">
        <v>763</v>
      </c>
      <c r="B2" s="2"/>
      <c r="C2" s="2"/>
      <c r="D2" s="3"/>
      <c r="E2" s="2"/>
      <c r="F2" s="2"/>
      <c r="G2" s="4"/>
    </row>
    <row r="3" ht="27.75" customHeight="1" spans="1:7">
      <c r="A3" s="5" t="s">
        <v>764</v>
      </c>
      <c r="B3" s="5"/>
      <c r="C3" s="5"/>
      <c r="D3" s="5"/>
      <c r="E3" s="5"/>
      <c r="F3" s="5"/>
      <c r="G3" s="5"/>
    </row>
    <row r="4" ht="13.5" customHeight="1" spans="1:7">
      <c r="A4" s="6" t="str">
        <f>"单位名称："&amp;"玉溪市公安局交通警察支队"</f>
        <v>单位名称：玉溪市公安局交通警察支队</v>
      </c>
      <c r="B4" s="7"/>
      <c r="C4" s="7"/>
      <c r="D4" s="7"/>
      <c r="E4" s="8"/>
      <c r="F4" s="8"/>
      <c r="G4" s="9" t="s">
        <v>2</v>
      </c>
    </row>
    <row r="5" ht="21.75" customHeight="1" spans="1:7">
      <c r="A5" s="10" t="s">
        <v>312</v>
      </c>
      <c r="B5" s="10" t="s">
        <v>311</v>
      </c>
      <c r="C5" s="10" t="s">
        <v>140</v>
      </c>
      <c r="D5" s="11" t="s">
        <v>765</v>
      </c>
      <c r="E5" s="12" t="s">
        <v>33</v>
      </c>
      <c r="F5" s="13"/>
      <c r="G5" s="14"/>
    </row>
    <row r="6" ht="21.75" customHeight="1" spans="1:7">
      <c r="A6" s="15"/>
      <c r="B6" s="15"/>
      <c r="C6" s="15"/>
      <c r="D6" s="16"/>
      <c r="E6" s="17" t="s">
        <v>766</v>
      </c>
      <c r="F6" s="11" t="s">
        <v>767</v>
      </c>
      <c r="G6" s="11" t="s">
        <v>768</v>
      </c>
    </row>
    <row r="7" ht="40.5" customHeight="1" spans="1:7">
      <c r="A7" s="18"/>
      <c r="B7" s="18"/>
      <c r="C7" s="18"/>
      <c r="D7" s="19"/>
      <c r="E7" s="20"/>
      <c r="F7" s="19" t="s">
        <v>32</v>
      </c>
      <c r="G7" s="19"/>
    </row>
    <row r="8" ht="15" customHeight="1" spans="1:7">
      <c r="A8" s="21">
        <v>1</v>
      </c>
      <c r="B8" s="21">
        <v>2</v>
      </c>
      <c r="C8" s="21">
        <v>3</v>
      </c>
      <c r="D8" s="21">
        <v>4</v>
      </c>
      <c r="E8" s="21">
        <v>5</v>
      </c>
      <c r="F8" s="21">
        <v>6</v>
      </c>
      <c r="G8" s="21">
        <v>7</v>
      </c>
    </row>
    <row r="9" ht="21" customHeight="1" spans="1:7">
      <c r="A9" s="22" t="s">
        <v>64</v>
      </c>
      <c r="B9" s="23"/>
      <c r="C9" s="23"/>
      <c r="D9" s="24"/>
      <c r="E9" s="25">
        <v>29419569.12</v>
      </c>
      <c r="F9" s="25">
        <v>5380000</v>
      </c>
      <c r="G9" s="25">
        <v>1500000</v>
      </c>
    </row>
    <row r="10" ht="21" customHeight="1" spans="1:7">
      <c r="A10" s="26" t="s">
        <v>66</v>
      </c>
      <c r="B10" s="22"/>
      <c r="C10" s="22"/>
      <c r="D10" s="27"/>
      <c r="E10" s="25">
        <v>23468001.12</v>
      </c>
      <c r="F10" s="25">
        <v>1500000</v>
      </c>
      <c r="G10" s="25">
        <v>1500000</v>
      </c>
    </row>
    <row r="11" ht="21" customHeight="1" spans="1:7">
      <c r="A11" s="28"/>
      <c r="B11" s="22" t="s">
        <v>769</v>
      </c>
      <c r="C11" s="22" t="s">
        <v>328</v>
      </c>
      <c r="D11" s="27" t="s">
        <v>770</v>
      </c>
      <c r="E11" s="25">
        <v>18063400</v>
      </c>
      <c r="F11" s="25"/>
      <c r="G11" s="25"/>
    </row>
    <row r="12" ht="21" customHeight="1" spans="1:7">
      <c r="A12" s="28"/>
      <c r="B12" s="22" t="s">
        <v>771</v>
      </c>
      <c r="C12" s="22" t="s">
        <v>348</v>
      </c>
      <c r="D12" s="27" t="s">
        <v>770</v>
      </c>
      <c r="E12" s="25">
        <v>85348</v>
      </c>
      <c r="F12" s="25"/>
      <c r="G12" s="25"/>
    </row>
    <row r="13" ht="21" customHeight="1" spans="1:7">
      <c r="A13" s="28"/>
      <c r="B13" s="22" t="s">
        <v>769</v>
      </c>
      <c r="C13" s="22" t="s">
        <v>316</v>
      </c>
      <c r="D13" s="27" t="s">
        <v>770</v>
      </c>
      <c r="E13" s="25">
        <v>3146500</v>
      </c>
      <c r="F13" s="25">
        <v>1500000</v>
      </c>
      <c r="G13" s="25">
        <v>1500000</v>
      </c>
    </row>
    <row r="14" ht="21" customHeight="1" spans="1:7">
      <c r="A14" s="28"/>
      <c r="B14" s="22" t="s">
        <v>769</v>
      </c>
      <c r="C14" s="22" t="s">
        <v>319</v>
      </c>
      <c r="D14" s="27" t="s">
        <v>770</v>
      </c>
      <c r="E14" s="25">
        <v>2172753.12</v>
      </c>
      <c r="F14" s="25"/>
      <c r="G14" s="25"/>
    </row>
    <row r="15" ht="21" customHeight="1" spans="1:7">
      <c r="A15" s="26" t="s">
        <v>68</v>
      </c>
      <c r="B15" s="28"/>
      <c r="C15" s="28"/>
      <c r="D15" s="28"/>
      <c r="E15" s="25">
        <v>1383768</v>
      </c>
      <c r="F15" s="25"/>
      <c r="G15" s="25"/>
    </row>
    <row r="16" ht="21" customHeight="1" spans="1:7">
      <c r="A16" s="28"/>
      <c r="B16" s="22" t="s">
        <v>769</v>
      </c>
      <c r="C16" s="22" t="s">
        <v>355</v>
      </c>
      <c r="D16" s="27" t="s">
        <v>770</v>
      </c>
      <c r="E16" s="25">
        <v>1290000</v>
      </c>
      <c r="F16" s="25"/>
      <c r="G16" s="25"/>
    </row>
    <row r="17" ht="21" customHeight="1" spans="1:7">
      <c r="A17" s="28"/>
      <c r="B17" s="22" t="s">
        <v>771</v>
      </c>
      <c r="C17" s="22" t="s">
        <v>357</v>
      </c>
      <c r="D17" s="27" t="s">
        <v>770</v>
      </c>
      <c r="E17" s="25">
        <v>93768</v>
      </c>
      <c r="F17" s="25"/>
      <c r="G17" s="25"/>
    </row>
    <row r="18" ht="21" customHeight="1" spans="1:7">
      <c r="A18" s="26" t="s">
        <v>70</v>
      </c>
      <c r="B18" s="28"/>
      <c r="C18" s="28"/>
      <c r="D18" s="28"/>
      <c r="E18" s="25">
        <v>4567800</v>
      </c>
      <c r="F18" s="25">
        <v>3880000</v>
      </c>
      <c r="G18" s="25"/>
    </row>
    <row r="19" ht="21" customHeight="1" spans="1:7">
      <c r="A19" s="28"/>
      <c r="B19" s="22" t="s">
        <v>769</v>
      </c>
      <c r="C19" s="22" t="s">
        <v>363</v>
      </c>
      <c r="D19" s="27" t="s">
        <v>770</v>
      </c>
      <c r="E19" s="25">
        <v>400000</v>
      </c>
      <c r="F19" s="25">
        <v>400000</v>
      </c>
      <c r="G19" s="25"/>
    </row>
    <row r="20" ht="21" customHeight="1" spans="1:7">
      <c r="A20" s="28"/>
      <c r="B20" s="22" t="s">
        <v>769</v>
      </c>
      <c r="C20" s="22" t="s">
        <v>371</v>
      </c>
      <c r="D20" s="27" t="s">
        <v>770</v>
      </c>
      <c r="E20" s="25">
        <v>360000</v>
      </c>
      <c r="F20" s="25">
        <v>360000</v>
      </c>
      <c r="G20" s="25"/>
    </row>
    <row r="21" ht="21" customHeight="1" spans="1:7">
      <c r="A21" s="28"/>
      <c r="B21" s="22" t="s">
        <v>769</v>
      </c>
      <c r="C21" s="22" t="s">
        <v>375</v>
      </c>
      <c r="D21" s="27" t="s">
        <v>770</v>
      </c>
      <c r="E21" s="25">
        <v>535000</v>
      </c>
      <c r="F21" s="25">
        <v>600000</v>
      </c>
      <c r="G21" s="25"/>
    </row>
    <row r="22" ht="21" customHeight="1" spans="1:7">
      <c r="A22" s="28"/>
      <c r="B22" s="22" t="s">
        <v>769</v>
      </c>
      <c r="C22" s="22" t="s">
        <v>365</v>
      </c>
      <c r="D22" s="27" t="s">
        <v>770</v>
      </c>
      <c r="E22" s="25">
        <v>2520000</v>
      </c>
      <c r="F22" s="25">
        <v>2520000</v>
      </c>
      <c r="G22" s="25"/>
    </row>
    <row r="23" ht="21" customHeight="1" spans="1:7">
      <c r="A23" s="28"/>
      <c r="B23" s="22" t="s">
        <v>771</v>
      </c>
      <c r="C23" s="22" t="s">
        <v>369</v>
      </c>
      <c r="D23" s="27" t="s">
        <v>770</v>
      </c>
      <c r="E23" s="25">
        <v>752800</v>
      </c>
      <c r="F23" s="25"/>
      <c r="G23" s="25"/>
    </row>
    <row r="24" ht="21" customHeight="1" spans="1:7">
      <c r="A24" s="29" t="s">
        <v>30</v>
      </c>
      <c r="B24" s="30" t="s">
        <v>772</v>
      </c>
      <c r="C24" s="30"/>
      <c r="D24" s="31"/>
      <c r="E24" s="25">
        <v>29419569.12</v>
      </c>
      <c r="F24" s="25">
        <v>5380000</v>
      </c>
      <c r="G24" s="25">
        <v>1500000</v>
      </c>
    </row>
  </sheetData>
  <mergeCells count="12">
    <mergeCell ref="A2:G2"/>
    <mergeCell ref="A3:G3"/>
    <mergeCell ref="A4:D4"/>
    <mergeCell ref="E5:G5"/>
    <mergeCell ref="A24:D24"/>
    <mergeCell ref="A5:A7"/>
    <mergeCell ref="B5:B7"/>
    <mergeCell ref="C5:C7"/>
    <mergeCell ref="D5:D7"/>
    <mergeCell ref="E6:E7"/>
    <mergeCell ref="F6:F7"/>
    <mergeCell ref="G6:G7"/>
  </mergeCells>
  <pageMargins left="0.75" right="0.75" top="1" bottom="1" header="0.5" footer="0.5"/>
  <pageSetup paperSize="9" scale="72"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3"/>
  <sheetViews>
    <sheetView showZeros="0" workbookViewId="0">
      <pane ySplit="1" topLeftCell="A2" activePane="bottomLeft" state="frozen"/>
      <selection/>
      <selection pane="bottomLeft" activeCell="B10" sqref="B10"/>
    </sheetView>
  </sheetViews>
  <sheetFormatPr defaultColWidth="8.84955752212389" defaultRowHeight="15" customHeight="1"/>
  <cols>
    <col min="1" max="1" width="17.8407079646018" customWidth="1"/>
    <col min="2" max="2" width="53.1327433628319" customWidth="1"/>
    <col min="3" max="3" width="16.283185840708" customWidth="1"/>
    <col min="4" max="4" width="16.4159292035398" customWidth="1"/>
    <col min="5" max="6" width="16.283185840708" customWidth="1"/>
    <col min="7" max="11" width="16.4159292035398" customWidth="1"/>
    <col min="12" max="18" width="16.283185840708" customWidth="1"/>
    <col min="19" max="19" width="16.4159292035398" customWidth="1"/>
  </cols>
  <sheetData>
    <row r="1" customHeight="1" spans="1:19">
      <c r="A1" s="153"/>
      <c r="B1" s="153"/>
      <c r="C1" s="153"/>
      <c r="D1" s="153"/>
      <c r="E1" s="153"/>
      <c r="F1" s="153"/>
      <c r="G1" s="153"/>
      <c r="H1" s="153"/>
      <c r="I1" s="153"/>
      <c r="J1" s="153"/>
      <c r="K1" s="153"/>
      <c r="L1" s="153"/>
      <c r="M1" s="153"/>
      <c r="N1" s="153"/>
      <c r="O1" s="153"/>
      <c r="P1" s="153"/>
      <c r="Q1" s="153"/>
      <c r="R1" s="153"/>
      <c r="S1" s="153"/>
    </row>
    <row r="2" customHeight="1" spans="1:19">
      <c r="A2" s="165" t="s">
        <v>26</v>
      </c>
      <c r="B2" s="165"/>
      <c r="C2" s="165"/>
      <c r="D2" s="165"/>
      <c r="E2" s="165"/>
      <c r="F2" s="165"/>
      <c r="G2" s="165"/>
      <c r="H2" s="165"/>
      <c r="I2" s="165"/>
      <c r="J2" s="165"/>
      <c r="K2" s="165"/>
      <c r="L2" s="165"/>
      <c r="M2" s="165"/>
      <c r="N2" s="165"/>
      <c r="O2" s="165"/>
      <c r="P2" s="165"/>
      <c r="Q2" s="165"/>
      <c r="R2" s="165"/>
      <c r="S2" s="165"/>
    </row>
    <row r="3" ht="28.5" customHeight="1" spans="1:19">
      <c r="A3" s="155" t="s">
        <v>27</v>
      </c>
      <c r="B3" s="155"/>
      <c r="C3" s="155"/>
      <c r="D3" s="155"/>
      <c r="E3" s="155"/>
      <c r="F3" s="155"/>
      <c r="G3" s="155"/>
      <c r="H3" s="155"/>
      <c r="I3" s="155"/>
      <c r="J3" s="155"/>
      <c r="K3" s="155"/>
      <c r="L3" s="155"/>
      <c r="M3" s="155"/>
      <c r="N3" s="155"/>
      <c r="O3" s="155"/>
      <c r="P3" s="155"/>
      <c r="Q3" s="155"/>
      <c r="R3" s="155"/>
      <c r="S3" s="155"/>
    </row>
    <row r="4" ht="20.25" customHeight="1" spans="1:19">
      <c r="A4" s="156" t="str">
        <f>"单位名称："&amp;"玉溪市公安局交通警察支队"</f>
        <v>单位名称：玉溪市公安局交通警察支队</v>
      </c>
      <c r="B4" s="156"/>
      <c r="C4" s="156"/>
      <c r="D4" s="156"/>
      <c r="E4" s="156"/>
      <c r="F4" s="156"/>
      <c r="G4" s="156"/>
      <c r="H4" s="156"/>
      <c r="I4" s="156"/>
      <c r="J4" s="156"/>
      <c r="K4" s="156"/>
      <c r="L4" s="166"/>
      <c r="M4" s="166"/>
      <c r="N4" s="166"/>
      <c r="O4" s="166"/>
      <c r="P4" s="166"/>
      <c r="Q4" s="166"/>
      <c r="R4" s="166"/>
      <c r="S4" s="166" t="s">
        <v>2</v>
      </c>
    </row>
    <row r="5" ht="27" customHeight="1" spans="1:19">
      <c r="A5" s="157" t="s">
        <v>28</v>
      </c>
      <c r="B5" s="157" t="s">
        <v>29</v>
      </c>
      <c r="C5" s="157" t="s">
        <v>30</v>
      </c>
      <c r="D5" s="157" t="s">
        <v>31</v>
      </c>
      <c r="E5" s="157"/>
      <c r="F5" s="157"/>
      <c r="G5" s="157"/>
      <c r="H5" s="157"/>
      <c r="I5" s="157"/>
      <c r="J5" s="157"/>
      <c r="K5" s="157"/>
      <c r="L5" s="157"/>
      <c r="M5" s="157"/>
      <c r="N5" s="157"/>
      <c r="O5" s="157" t="s">
        <v>20</v>
      </c>
      <c r="P5" s="157"/>
      <c r="Q5" s="157"/>
      <c r="R5" s="157"/>
      <c r="S5" s="157"/>
    </row>
    <row r="6" ht="27" customHeight="1" spans="1:19">
      <c r="A6" s="157"/>
      <c r="B6" s="157"/>
      <c r="C6" s="157"/>
      <c r="D6" s="157" t="s">
        <v>32</v>
      </c>
      <c r="E6" s="157" t="s">
        <v>33</v>
      </c>
      <c r="F6" s="157" t="s">
        <v>34</v>
      </c>
      <c r="G6" s="157" t="s">
        <v>35</v>
      </c>
      <c r="H6" s="157" t="s">
        <v>36</v>
      </c>
      <c r="I6" s="157" t="s">
        <v>37</v>
      </c>
      <c r="J6" s="157"/>
      <c r="K6" s="157"/>
      <c r="L6" s="157"/>
      <c r="M6" s="157"/>
      <c r="N6" s="157"/>
      <c r="O6" s="157" t="s">
        <v>32</v>
      </c>
      <c r="P6" s="157" t="s">
        <v>33</v>
      </c>
      <c r="Q6" s="157" t="s">
        <v>34</v>
      </c>
      <c r="R6" s="157" t="s">
        <v>35</v>
      </c>
      <c r="S6" s="157" t="s">
        <v>38</v>
      </c>
    </row>
    <row r="7" ht="27" customHeight="1" spans="1:19">
      <c r="A7" s="157"/>
      <c r="B7" s="157"/>
      <c r="C7" s="157"/>
      <c r="D7" s="157"/>
      <c r="E7" s="157"/>
      <c r="F7" s="157"/>
      <c r="G7" s="157"/>
      <c r="H7" s="157"/>
      <c r="I7" s="157" t="s">
        <v>32</v>
      </c>
      <c r="J7" s="157" t="s">
        <v>39</v>
      </c>
      <c r="K7" s="157" t="s">
        <v>40</v>
      </c>
      <c r="L7" s="157" t="s">
        <v>41</v>
      </c>
      <c r="M7" s="157" t="s">
        <v>42</v>
      </c>
      <c r="N7" s="157" t="s">
        <v>43</v>
      </c>
      <c r="O7" s="157"/>
      <c r="P7" s="157"/>
      <c r="Q7" s="157"/>
      <c r="R7" s="157"/>
      <c r="S7" s="157"/>
    </row>
    <row r="8" ht="20.25" customHeight="1" spans="1:19">
      <c r="A8" s="164" t="s">
        <v>44</v>
      </c>
      <c r="B8" s="164" t="s">
        <v>45</v>
      </c>
      <c r="C8" s="164" t="s">
        <v>46</v>
      </c>
      <c r="D8" s="164" t="s">
        <v>47</v>
      </c>
      <c r="E8" s="164" t="s">
        <v>48</v>
      </c>
      <c r="F8" s="164" t="s">
        <v>49</v>
      </c>
      <c r="G8" s="164" t="s">
        <v>50</v>
      </c>
      <c r="H8" s="164" t="s">
        <v>51</v>
      </c>
      <c r="I8" s="164" t="s">
        <v>52</v>
      </c>
      <c r="J8" s="164" t="s">
        <v>53</v>
      </c>
      <c r="K8" s="164" t="s">
        <v>54</v>
      </c>
      <c r="L8" s="164" t="s">
        <v>55</v>
      </c>
      <c r="M8" s="164" t="s">
        <v>56</v>
      </c>
      <c r="N8" s="164" t="s">
        <v>57</v>
      </c>
      <c r="O8" s="164" t="s">
        <v>58</v>
      </c>
      <c r="P8" s="164" t="s">
        <v>59</v>
      </c>
      <c r="Q8" s="164" t="s">
        <v>60</v>
      </c>
      <c r="R8" s="164" t="s">
        <v>61</v>
      </c>
      <c r="S8" s="164" t="s">
        <v>62</v>
      </c>
    </row>
    <row r="9" ht="20.25" customHeight="1" spans="1:19">
      <c r="A9" s="156" t="s">
        <v>63</v>
      </c>
      <c r="B9" s="156" t="s">
        <v>64</v>
      </c>
      <c r="C9" s="160">
        <v>132553048.24</v>
      </c>
      <c r="D9" s="160">
        <v>124912273.88</v>
      </c>
      <c r="E9" s="66">
        <v>124902273.88</v>
      </c>
      <c r="F9" s="66"/>
      <c r="G9" s="66"/>
      <c r="H9" s="66"/>
      <c r="I9" s="66">
        <v>10000</v>
      </c>
      <c r="J9" s="66"/>
      <c r="K9" s="66"/>
      <c r="L9" s="66"/>
      <c r="M9" s="66"/>
      <c r="N9" s="66">
        <v>10000</v>
      </c>
      <c r="O9" s="160">
        <v>7640774.36</v>
      </c>
      <c r="P9" s="160">
        <v>7640774.36</v>
      </c>
      <c r="Q9" s="160"/>
      <c r="R9" s="160"/>
      <c r="S9" s="160"/>
    </row>
    <row r="10" ht="20.25" customHeight="1" spans="1:19">
      <c r="A10" s="163" t="s">
        <v>65</v>
      </c>
      <c r="B10" s="163" t="s">
        <v>66</v>
      </c>
      <c r="C10" s="160">
        <v>67223705.48</v>
      </c>
      <c r="D10" s="160">
        <v>62364445.85</v>
      </c>
      <c r="E10" s="66">
        <v>62359445.85</v>
      </c>
      <c r="F10" s="66"/>
      <c r="G10" s="66"/>
      <c r="H10" s="66"/>
      <c r="I10" s="66">
        <v>5000</v>
      </c>
      <c r="J10" s="66"/>
      <c r="K10" s="66"/>
      <c r="L10" s="66"/>
      <c r="M10" s="66"/>
      <c r="N10" s="66">
        <v>5000</v>
      </c>
      <c r="O10" s="160">
        <v>4859259.63</v>
      </c>
      <c r="P10" s="160">
        <v>4859259.63</v>
      </c>
      <c r="Q10" s="160"/>
      <c r="R10" s="156"/>
      <c r="S10" s="160"/>
    </row>
    <row r="11" ht="20.25" customHeight="1" spans="1:19">
      <c r="A11" s="163" t="s">
        <v>67</v>
      </c>
      <c r="B11" s="163" t="s">
        <v>68</v>
      </c>
      <c r="C11" s="160">
        <v>14287583.69</v>
      </c>
      <c r="D11" s="160">
        <v>13732022.63</v>
      </c>
      <c r="E11" s="66">
        <v>13732022.63</v>
      </c>
      <c r="F11" s="66"/>
      <c r="G11" s="66"/>
      <c r="H11" s="66"/>
      <c r="I11" s="66"/>
      <c r="J11" s="66"/>
      <c r="K11" s="66"/>
      <c r="L11" s="66"/>
      <c r="M11" s="66"/>
      <c r="N11" s="66"/>
      <c r="O11" s="160">
        <v>555561.06</v>
      </c>
      <c r="P11" s="160">
        <v>555561.06</v>
      </c>
      <c r="Q11" s="160"/>
      <c r="R11" s="156"/>
      <c r="S11" s="160"/>
    </row>
    <row r="12" ht="20.25" customHeight="1" spans="1:19">
      <c r="A12" s="163" t="s">
        <v>69</v>
      </c>
      <c r="B12" s="163" t="s">
        <v>70</v>
      </c>
      <c r="C12" s="160">
        <v>51041759.07</v>
      </c>
      <c r="D12" s="160">
        <v>48815805.4</v>
      </c>
      <c r="E12" s="66">
        <v>48810805.4</v>
      </c>
      <c r="F12" s="66"/>
      <c r="G12" s="66"/>
      <c r="H12" s="66"/>
      <c r="I12" s="66">
        <v>5000</v>
      </c>
      <c r="J12" s="66"/>
      <c r="K12" s="66"/>
      <c r="L12" s="66"/>
      <c r="M12" s="66"/>
      <c r="N12" s="66">
        <v>5000</v>
      </c>
      <c r="O12" s="160">
        <v>2225953.67</v>
      </c>
      <c r="P12" s="160">
        <v>2225953.67</v>
      </c>
      <c r="Q12" s="160"/>
      <c r="R12" s="156"/>
      <c r="S12" s="160"/>
    </row>
    <row r="13" ht="20.25" customHeight="1" spans="1:19">
      <c r="A13" s="158" t="s">
        <v>30</v>
      </c>
      <c r="B13" s="156"/>
      <c r="C13" s="160">
        <v>132553048.24</v>
      </c>
      <c r="D13" s="160">
        <v>124912273.88</v>
      </c>
      <c r="E13" s="160">
        <v>124902273.88</v>
      </c>
      <c r="F13" s="160"/>
      <c r="G13" s="160"/>
      <c r="H13" s="160"/>
      <c r="I13" s="160">
        <v>10000</v>
      </c>
      <c r="J13" s="160"/>
      <c r="K13" s="160"/>
      <c r="L13" s="160"/>
      <c r="M13" s="160"/>
      <c r="N13" s="160">
        <v>10000</v>
      </c>
      <c r="O13" s="160">
        <v>7640774.36</v>
      </c>
      <c r="P13" s="160">
        <v>7640774.36</v>
      </c>
      <c r="Q13" s="160"/>
      <c r="R13" s="160"/>
      <c r="S13" s="160"/>
    </row>
  </sheetData>
  <mergeCells count="20">
    <mergeCell ref="A2:S2"/>
    <mergeCell ref="A3:S3"/>
    <mergeCell ref="A4:R4"/>
    <mergeCell ref="D5:N5"/>
    <mergeCell ref="O5:S5"/>
    <mergeCell ref="I6:N6"/>
    <mergeCell ref="A13:B13"/>
    <mergeCell ref="A5:A7"/>
    <mergeCell ref="B5:B7"/>
    <mergeCell ref="C5:C7"/>
    <mergeCell ref="D6:D7"/>
    <mergeCell ref="E6:E7"/>
    <mergeCell ref="F6:F7"/>
    <mergeCell ref="G6:G7"/>
    <mergeCell ref="H6:H7"/>
    <mergeCell ref="O6:O7"/>
    <mergeCell ref="P6:P7"/>
    <mergeCell ref="Q6:Q7"/>
    <mergeCell ref="R6:R7"/>
    <mergeCell ref="S6:S7"/>
  </mergeCells>
  <pageMargins left="0.75" right="0.75" top="1" bottom="1" header="0.5" footer="0.5"/>
  <pageSetup paperSize="1" scale="37" pageOrder="overThenDown"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O36"/>
  <sheetViews>
    <sheetView showZeros="0" workbookViewId="0">
      <pane ySplit="1" topLeftCell="A2" activePane="bottomLeft" state="frozen"/>
      <selection/>
      <selection pane="bottomLeft" activeCell="C17" sqref="C17"/>
    </sheetView>
  </sheetViews>
  <sheetFormatPr defaultColWidth="8.84955752212389" defaultRowHeight="15" customHeight="1"/>
  <cols>
    <col min="1" max="1" width="17.8407079646018" customWidth="1"/>
    <col min="2" max="2" width="53.1327433628319" customWidth="1"/>
    <col min="3" max="15" width="15.1327433628319" customWidth="1"/>
  </cols>
  <sheetData>
    <row r="1" customHeight="1" spans="1:15">
      <c r="A1" s="153"/>
      <c r="B1" s="153"/>
      <c r="C1" s="153"/>
      <c r="D1" s="153"/>
      <c r="E1" s="153"/>
      <c r="F1" s="153"/>
      <c r="G1" s="153"/>
      <c r="H1" s="153"/>
      <c r="I1" s="153"/>
      <c r="J1" s="153"/>
      <c r="K1" s="153"/>
      <c r="L1" s="153"/>
      <c r="M1" s="153"/>
      <c r="N1" s="153"/>
      <c r="O1" s="153"/>
    </row>
    <row r="2" customHeight="1" spans="1:15">
      <c r="A2" s="165" t="s">
        <v>71</v>
      </c>
      <c r="B2" s="165"/>
      <c r="C2" s="165"/>
      <c r="D2" s="165"/>
      <c r="E2" s="165"/>
      <c r="F2" s="165"/>
      <c r="G2" s="165"/>
      <c r="H2" s="165"/>
      <c r="I2" s="165"/>
      <c r="J2" s="165"/>
      <c r="K2" s="165"/>
      <c r="L2" s="165"/>
      <c r="M2" s="165"/>
      <c r="N2" s="165"/>
      <c r="O2" s="165"/>
    </row>
    <row r="3" ht="28.5" customHeight="1" spans="1:15">
      <c r="A3" s="155" t="s">
        <v>72</v>
      </c>
      <c r="B3" s="155"/>
      <c r="C3" s="155"/>
      <c r="D3" s="155"/>
      <c r="E3" s="155"/>
      <c r="F3" s="155"/>
      <c r="G3" s="155"/>
      <c r="H3" s="155"/>
      <c r="I3" s="155"/>
      <c r="J3" s="155"/>
      <c r="K3" s="155"/>
      <c r="L3" s="155"/>
      <c r="M3" s="155"/>
      <c r="N3" s="155"/>
      <c r="O3" s="155"/>
    </row>
    <row r="4" ht="20.25" customHeight="1" spans="1:15">
      <c r="A4" s="156" t="str">
        <f>"单位名称："&amp;"玉溪市公安局交通警察支队"</f>
        <v>单位名称：玉溪市公安局交通警察支队</v>
      </c>
      <c r="B4" s="156"/>
      <c r="C4" s="156"/>
      <c r="D4" s="156"/>
      <c r="E4" s="156"/>
      <c r="F4" s="156"/>
      <c r="G4" s="156"/>
      <c r="H4" s="156"/>
      <c r="I4" s="156"/>
      <c r="J4" s="166"/>
      <c r="K4" s="166"/>
      <c r="L4" s="166"/>
      <c r="M4" s="166"/>
      <c r="N4" s="166"/>
      <c r="O4" s="166" t="s">
        <v>2</v>
      </c>
    </row>
    <row r="5" ht="27" customHeight="1" spans="1:15">
      <c r="A5" s="157" t="s">
        <v>73</v>
      </c>
      <c r="B5" s="157" t="s">
        <v>74</v>
      </c>
      <c r="C5" s="157" t="s">
        <v>30</v>
      </c>
      <c r="D5" s="157" t="s">
        <v>33</v>
      </c>
      <c r="E5" s="157"/>
      <c r="F5" s="157"/>
      <c r="G5" s="157" t="s">
        <v>34</v>
      </c>
      <c r="H5" s="157" t="s">
        <v>35</v>
      </c>
      <c r="I5" s="157" t="s">
        <v>75</v>
      </c>
      <c r="J5" s="157" t="s">
        <v>76</v>
      </c>
      <c r="K5" s="157"/>
      <c r="L5" s="157"/>
      <c r="M5" s="157"/>
      <c r="N5" s="157"/>
      <c r="O5" s="157"/>
    </row>
    <row r="6" ht="27" customHeight="1" spans="1:15">
      <c r="A6" s="157"/>
      <c r="B6" s="157"/>
      <c r="C6" s="157"/>
      <c r="D6" s="157" t="s">
        <v>32</v>
      </c>
      <c r="E6" s="157" t="s">
        <v>77</v>
      </c>
      <c r="F6" s="157" t="s">
        <v>78</v>
      </c>
      <c r="G6" s="157"/>
      <c r="H6" s="157"/>
      <c r="I6" s="157"/>
      <c r="J6" s="157" t="s">
        <v>32</v>
      </c>
      <c r="K6" s="157" t="s">
        <v>79</v>
      </c>
      <c r="L6" s="157" t="s">
        <v>80</v>
      </c>
      <c r="M6" s="157" t="s">
        <v>81</v>
      </c>
      <c r="N6" s="157" t="s">
        <v>82</v>
      </c>
      <c r="O6" s="157" t="s">
        <v>83</v>
      </c>
    </row>
    <row r="7" ht="20.25" customHeight="1" spans="1:15">
      <c r="A7" s="164" t="s">
        <v>44</v>
      </c>
      <c r="B7" s="164" t="s">
        <v>45</v>
      </c>
      <c r="C7" s="164" t="s">
        <v>46</v>
      </c>
      <c r="D7" s="164" t="s">
        <v>47</v>
      </c>
      <c r="E7" s="164" t="s">
        <v>48</v>
      </c>
      <c r="F7" s="164" t="s">
        <v>49</v>
      </c>
      <c r="G7" s="164" t="s">
        <v>50</v>
      </c>
      <c r="H7" s="164" t="s">
        <v>51</v>
      </c>
      <c r="I7" s="164" t="s">
        <v>52</v>
      </c>
      <c r="J7" s="164" t="s">
        <v>53</v>
      </c>
      <c r="K7" s="164" t="s">
        <v>54</v>
      </c>
      <c r="L7" s="164" t="s">
        <v>55</v>
      </c>
      <c r="M7" s="164" t="s">
        <v>56</v>
      </c>
      <c r="N7" s="164" t="s">
        <v>57</v>
      </c>
      <c r="O7" s="164" t="s">
        <v>58</v>
      </c>
    </row>
    <row r="8" ht="20.25" customHeight="1" spans="1:15">
      <c r="A8" s="156" t="s">
        <v>84</v>
      </c>
      <c r="B8" s="156" t="str">
        <f>"        "&amp;"公共安全支出"</f>
        <v>        公共安全支出</v>
      </c>
      <c r="C8" s="66">
        <v>111460430.86</v>
      </c>
      <c r="D8" s="66">
        <v>111450430.86</v>
      </c>
      <c r="E8" s="66">
        <v>75614773.6</v>
      </c>
      <c r="F8" s="66">
        <v>35835657.26</v>
      </c>
      <c r="G8" s="66"/>
      <c r="H8" s="66"/>
      <c r="I8" s="66"/>
      <c r="J8" s="66">
        <v>10000</v>
      </c>
      <c r="K8" s="66"/>
      <c r="L8" s="66"/>
      <c r="M8" s="66"/>
      <c r="N8" s="66"/>
      <c r="O8" s="66">
        <v>10000</v>
      </c>
    </row>
    <row r="9" ht="20.25" customHeight="1" spans="1:15">
      <c r="A9" s="163" t="s">
        <v>85</v>
      </c>
      <c r="B9" s="163" t="str">
        <f>"        "&amp;"公安"</f>
        <v>        公安</v>
      </c>
      <c r="C9" s="66">
        <v>111460430.86</v>
      </c>
      <c r="D9" s="66">
        <v>111450430.86</v>
      </c>
      <c r="E9" s="66">
        <v>75614773.6</v>
      </c>
      <c r="F9" s="66">
        <v>35835657.26</v>
      </c>
      <c r="G9" s="66"/>
      <c r="H9" s="66"/>
      <c r="I9" s="66"/>
      <c r="J9" s="66">
        <v>10000</v>
      </c>
      <c r="K9" s="66"/>
      <c r="L9" s="66"/>
      <c r="M9" s="66"/>
      <c r="N9" s="66"/>
      <c r="O9" s="66">
        <v>10000</v>
      </c>
    </row>
    <row r="10" ht="20.25" customHeight="1" spans="1:15">
      <c r="A10" s="167" t="s">
        <v>86</v>
      </c>
      <c r="B10" s="167" t="str">
        <f>"        "&amp;"行政运行"</f>
        <v>        行政运行</v>
      </c>
      <c r="C10" s="66">
        <v>54024373.6</v>
      </c>
      <c r="D10" s="66">
        <v>54024373.6</v>
      </c>
      <c r="E10" s="66">
        <v>54024373.6</v>
      </c>
      <c r="F10" s="66"/>
      <c r="G10" s="66"/>
      <c r="H10" s="66"/>
      <c r="I10" s="66"/>
      <c r="J10" s="66"/>
      <c r="K10" s="66"/>
      <c r="L10" s="66"/>
      <c r="M10" s="66"/>
      <c r="N10" s="66"/>
      <c r="O10" s="66"/>
    </row>
    <row r="11" ht="20.25" customHeight="1" spans="1:15">
      <c r="A11" s="167" t="s">
        <v>87</v>
      </c>
      <c r="B11" s="167" t="str">
        <f>"        "&amp;"一般行政管理事务"</f>
        <v>        一般行政管理事务</v>
      </c>
      <c r="C11" s="66">
        <v>45685300</v>
      </c>
      <c r="D11" s="66">
        <v>45680300</v>
      </c>
      <c r="E11" s="66">
        <v>21590400</v>
      </c>
      <c r="F11" s="66">
        <v>24089900</v>
      </c>
      <c r="G11" s="66"/>
      <c r="H11" s="66"/>
      <c r="I11" s="66"/>
      <c r="J11" s="66">
        <v>5000</v>
      </c>
      <c r="K11" s="66"/>
      <c r="L11" s="66"/>
      <c r="M11" s="66"/>
      <c r="N11" s="66"/>
      <c r="O11" s="66">
        <v>5000</v>
      </c>
    </row>
    <row r="12" ht="20.25" customHeight="1" spans="1:15">
      <c r="A12" s="167" t="s">
        <v>88</v>
      </c>
      <c r="B12" s="167" t="str">
        <f>"        "&amp;"信息化建设"</f>
        <v>        信息化建设</v>
      </c>
      <c r="C12" s="66">
        <v>2834706.12</v>
      </c>
      <c r="D12" s="66">
        <v>2834706.12</v>
      </c>
      <c r="E12" s="66"/>
      <c r="F12" s="66">
        <v>2834706.12</v>
      </c>
      <c r="G12" s="66"/>
      <c r="H12" s="66"/>
      <c r="I12" s="66"/>
      <c r="J12" s="66"/>
      <c r="K12" s="66"/>
      <c r="L12" s="66"/>
      <c r="M12" s="66"/>
      <c r="N12" s="66"/>
      <c r="O12" s="66"/>
    </row>
    <row r="13" ht="20.25" customHeight="1" spans="1:15">
      <c r="A13" s="167" t="s">
        <v>89</v>
      </c>
      <c r="B13" s="167" t="str">
        <f>"        "&amp;"执法办案"</f>
        <v>        执法办案</v>
      </c>
      <c r="C13" s="66">
        <v>8877021.14</v>
      </c>
      <c r="D13" s="66">
        <v>8877021.14</v>
      </c>
      <c r="E13" s="66"/>
      <c r="F13" s="66">
        <v>8877021.14</v>
      </c>
      <c r="G13" s="66"/>
      <c r="H13" s="66"/>
      <c r="I13" s="66"/>
      <c r="J13" s="66"/>
      <c r="K13" s="66"/>
      <c r="L13" s="66"/>
      <c r="M13" s="66"/>
      <c r="N13" s="66"/>
      <c r="O13" s="66"/>
    </row>
    <row r="14" ht="20.25" customHeight="1" spans="1:15">
      <c r="A14" s="167" t="s">
        <v>90</v>
      </c>
      <c r="B14" s="167" t="str">
        <f>"        "&amp;"其他公安支出"</f>
        <v>        其他公安支出</v>
      </c>
      <c r="C14" s="66">
        <v>39030</v>
      </c>
      <c r="D14" s="66">
        <v>34030</v>
      </c>
      <c r="E14" s="66"/>
      <c r="F14" s="66">
        <v>34030</v>
      </c>
      <c r="G14" s="66"/>
      <c r="H14" s="66"/>
      <c r="I14" s="66"/>
      <c r="J14" s="66">
        <v>5000</v>
      </c>
      <c r="K14" s="66"/>
      <c r="L14" s="66"/>
      <c r="M14" s="66"/>
      <c r="N14" s="66"/>
      <c r="O14" s="66">
        <v>5000</v>
      </c>
    </row>
    <row r="15" ht="20.25" customHeight="1" spans="1:15">
      <c r="A15" s="156" t="s">
        <v>91</v>
      </c>
      <c r="B15" s="156" t="str">
        <f>"        "&amp;"社会保障和就业支出"</f>
        <v>        社会保障和就业支出</v>
      </c>
      <c r="C15" s="66">
        <v>10256013.16</v>
      </c>
      <c r="D15" s="66">
        <v>10256013.16</v>
      </c>
      <c r="E15" s="66">
        <v>10076897.16</v>
      </c>
      <c r="F15" s="66">
        <v>179116</v>
      </c>
      <c r="G15" s="66"/>
      <c r="H15" s="66"/>
      <c r="I15" s="66"/>
      <c r="J15" s="66"/>
      <c r="K15" s="66"/>
      <c r="L15" s="66"/>
      <c r="M15" s="66"/>
      <c r="N15" s="66"/>
      <c r="O15" s="66"/>
    </row>
    <row r="16" ht="20.25" customHeight="1" spans="1:15">
      <c r="A16" s="163" t="s">
        <v>92</v>
      </c>
      <c r="B16" s="163" t="str">
        <f>"        "&amp;"行政事业单位养老支出"</f>
        <v>        行政事业单位养老支出</v>
      </c>
      <c r="C16" s="66">
        <v>9076897.16</v>
      </c>
      <c r="D16" s="66">
        <v>9076897.16</v>
      </c>
      <c r="E16" s="66">
        <v>9076897.16</v>
      </c>
      <c r="F16" s="66"/>
      <c r="G16" s="66"/>
      <c r="H16" s="66"/>
      <c r="I16" s="66"/>
      <c r="J16" s="66"/>
      <c r="K16" s="66"/>
      <c r="L16" s="66"/>
      <c r="M16" s="66"/>
      <c r="N16" s="66"/>
      <c r="O16" s="66"/>
    </row>
    <row r="17" ht="20.25" customHeight="1" spans="1:15">
      <c r="A17" s="167" t="s">
        <v>93</v>
      </c>
      <c r="B17" s="167" t="str">
        <f>"        "&amp;"行政单位离退休"</f>
        <v>        行政单位离退休</v>
      </c>
      <c r="C17" s="66">
        <v>2480400</v>
      </c>
      <c r="D17" s="66">
        <v>2480400</v>
      </c>
      <c r="E17" s="66">
        <v>2480400</v>
      </c>
      <c r="F17" s="66"/>
      <c r="G17" s="66"/>
      <c r="H17" s="66"/>
      <c r="I17" s="66"/>
      <c r="J17" s="66"/>
      <c r="K17" s="66"/>
      <c r="L17" s="66"/>
      <c r="M17" s="66"/>
      <c r="N17" s="66"/>
      <c r="O17" s="66"/>
    </row>
    <row r="18" ht="20.25" customHeight="1" spans="1:15">
      <c r="A18" s="167" t="s">
        <v>94</v>
      </c>
      <c r="B18" s="167" t="str">
        <f>"        "&amp;"事业单位离退休"</f>
        <v>        事业单位离退休</v>
      </c>
      <c r="C18" s="66">
        <v>216000</v>
      </c>
      <c r="D18" s="66">
        <v>216000</v>
      </c>
      <c r="E18" s="66">
        <v>216000</v>
      </c>
      <c r="F18" s="66"/>
      <c r="G18" s="66"/>
      <c r="H18" s="66"/>
      <c r="I18" s="66"/>
      <c r="J18" s="66"/>
      <c r="K18" s="66"/>
      <c r="L18" s="66"/>
      <c r="M18" s="66"/>
      <c r="N18" s="66"/>
      <c r="O18" s="66"/>
    </row>
    <row r="19" ht="20.25" customHeight="1" spans="1:15">
      <c r="A19" s="167" t="s">
        <v>95</v>
      </c>
      <c r="B19" s="167" t="str">
        <f>"        "&amp;"机关事业单位基本养老保险缴费支出"</f>
        <v>        机关事业单位基本养老保险缴费支出</v>
      </c>
      <c r="C19" s="66">
        <v>5339429.44</v>
      </c>
      <c r="D19" s="66">
        <v>5339429.44</v>
      </c>
      <c r="E19" s="66">
        <v>5339429.44</v>
      </c>
      <c r="F19" s="66"/>
      <c r="G19" s="66"/>
      <c r="H19" s="66"/>
      <c r="I19" s="66"/>
      <c r="J19" s="66"/>
      <c r="K19" s="66"/>
      <c r="L19" s="66"/>
      <c r="M19" s="66"/>
      <c r="N19" s="66"/>
      <c r="O19" s="66"/>
    </row>
    <row r="20" ht="20.25" customHeight="1" spans="1:15">
      <c r="A20" s="167" t="s">
        <v>96</v>
      </c>
      <c r="B20" s="167" t="str">
        <f>"        "&amp;"机关事业单位职业年金缴费支出"</f>
        <v>        机关事业单位职业年金缴费支出</v>
      </c>
      <c r="C20" s="66">
        <v>1041067.72</v>
      </c>
      <c r="D20" s="66">
        <v>1041067.72</v>
      </c>
      <c r="E20" s="66">
        <v>1041067.72</v>
      </c>
      <c r="F20" s="66"/>
      <c r="G20" s="66"/>
      <c r="H20" s="66"/>
      <c r="I20" s="66"/>
      <c r="J20" s="66"/>
      <c r="K20" s="66"/>
      <c r="L20" s="66"/>
      <c r="M20" s="66"/>
      <c r="N20" s="66"/>
      <c r="O20" s="66"/>
    </row>
    <row r="21" ht="20.25" customHeight="1" spans="1:15">
      <c r="A21" s="163" t="s">
        <v>97</v>
      </c>
      <c r="B21" s="163" t="str">
        <f>"        "&amp;"抚恤"</f>
        <v>        抚恤</v>
      </c>
      <c r="C21" s="66">
        <v>1179116</v>
      </c>
      <c r="D21" s="66">
        <v>1179116</v>
      </c>
      <c r="E21" s="66">
        <v>1000000</v>
      </c>
      <c r="F21" s="66">
        <v>179116</v>
      </c>
      <c r="G21" s="66"/>
      <c r="H21" s="66"/>
      <c r="I21" s="66"/>
      <c r="J21" s="66"/>
      <c r="K21" s="66"/>
      <c r="L21" s="66"/>
      <c r="M21" s="66"/>
      <c r="N21" s="66"/>
      <c r="O21" s="66"/>
    </row>
    <row r="22" ht="20.25" customHeight="1" spans="1:15">
      <c r="A22" s="167" t="s">
        <v>98</v>
      </c>
      <c r="B22" s="167" t="str">
        <f>"        "&amp;"死亡抚恤"</f>
        <v>        死亡抚恤</v>
      </c>
      <c r="C22" s="66">
        <v>1179116</v>
      </c>
      <c r="D22" s="66">
        <v>1179116</v>
      </c>
      <c r="E22" s="66">
        <v>1000000</v>
      </c>
      <c r="F22" s="66">
        <v>179116</v>
      </c>
      <c r="G22" s="66"/>
      <c r="H22" s="66"/>
      <c r="I22" s="66"/>
      <c r="J22" s="66"/>
      <c r="K22" s="66"/>
      <c r="L22" s="66"/>
      <c r="M22" s="66"/>
      <c r="N22" s="66"/>
      <c r="O22" s="66"/>
    </row>
    <row r="23" ht="20.25" customHeight="1" spans="1:15">
      <c r="A23" s="156" t="s">
        <v>99</v>
      </c>
      <c r="B23" s="156" t="str">
        <f>"        "&amp;"卫生健康支出"</f>
        <v>        卫生健康支出</v>
      </c>
      <c r="C23" s="66">
        <v>4784958</v>
      </c>
      <c r="D23" s="66">
        <v>4784958</v>
      </c>
      <c r="E23" s="66">
        <v>4784958</v>
      </c>
      <c r="F23" s="66"/>
      <c r="G23" s="66"/>
      <c r="H23" s="66"/>
      <c r="I23" s="66"/>
      <c r="J23" s="66"/>
      <c r="K23" s="66"/>
      <c r="L23" s="66"/>
      <c r="M23" s="66"/>
      <c r="N23" s="66"/>
      <c r="O23" s="66"/>
    </row>
    <row r="24" ht="20.25" customHeight="1" spans="1:15">
      <c r="A24" s="163" t="s">
        <v>100</v>
      </c>
      <c r="B24" s="163" t="str">
        <f>"        "&amp;"行政事业单位医疗"</f>
        <v>        行政事业单位医疗</v>
      </c>
      <c r="C24" s="66">
        <v>4784958</v>
      </c>
      <c r="D24" s="66">
        <v>4784958</v>
      </c>
      <c r="E24" s="66">
        <v>4784958</v>
      </c>
      <c r="F24" s="66"/>
      <c r="G24" s="66"/>
      <c r="H24" s="66"/>
      <c r="I24" s="66"/>
      <c r="J24" s="66"/>
      <c r="K24" s="66"/>
      <c r="L24" s="66"/>
      <c r="M24" s="66"/>
      <c r="N24" s="66"/>
      <c r="O24" s="66"/>
    </row>
    <row r="25" ht="20.25" customHeight="1" spans="1:15">
      <c r="A25" s="167" t="s">
        <v>101</v>
      </c>
      <c r="B25" s="167" t="str">
        <f>"        "&amp;"行政单位医疗"</f>
        <v>        行政单位医疗</v>
      </c>
      <c r="C25" s="66">
        <v>2809829.02</v>
      </c>
      <c r="D25" s="66">
        <v>2809829.02</v>
      </c>
      <c r="E25" s="66">
        <v>2809829.02</v>
      </c>
      <c r="F25" s="66"/>
      <c r="G25" s="66"/>
      <c r="H25" s="66"/>
      <c r="I25" s="66"/>
      <c r="J25" s="66"/>
      <c r="K25" s="66"/>
      <c r="L25" s="66"/>
      <c r="M25" s="66"/>
      <c r="N25" s="66"/>
      <c r="O25" s="66"/>
    </row>
    <row r="26" ht="20.25" customHeight="1" spans="1:15">
      <c r="A26" s="167" t="s">
        <v>102</v>
      </c>
      <c r="B26" s="167" t="str">
        <f>"        "&amp;"事业单位医疗"</f>
        <v>        事业单位医疗</v>
      </c>
      <c r="C26" s="66"/>
      <c r="D26" s="66"/>
      <c r="E26" s="66"/>
      <c r="F26" s="66"/>
      <c r="G26" s="66"/>
      <c r="H26" s="66"/>
      <c r="I26" s="66"/>
      <c r="J26" s="66"/>
      <c r="K26" s="66"/>
      <c r="L26" s="66"/>
      <c r="M26" s="66"/>
      <c r="N26" s="66"/>
      <c r="O26" s="66"/>
    </row>
    <row r="27" ht="20.25" customHeight="1" spans="1:15">
      <c r="A27" s="167" t="s">
        <v>103</v>
      </c>
      <c r="B27" s="167" t="str">
        <f>"        "&amp;"公务员医疗补助"</f>
        <v>        公务员医疗补助</v>
      </c>
      <c r="C27" s="66">
        <v>1730290.1</v>
      </c>
      <c r="D27" s="66">
        <v>1730290.1</v>
      </c>
      <c r="E27" s="66">
        <v>1730290.1</v>
      </c>
      <c r="F27" s="66"/>
      <c r="G27" s="66"/>
      <c r="H27" s="66"/>
      <c r="I27" s="66"/>
      <c r="J27" s="66"/>
      <c r="K27" s="66"/>
      <c r="L27" s="66"/>
      <c r="M27" s="66"/>
      <c r="N27" s="66"/>
      <c r="O27" s="66"/>
    </row>
    <row r="28" ht="20.25" customHeight="1" spans="1:15">
      <c r="A28" s="167" t="s">
        <v>104</v>
      </c>
      <c r="B28" s="167" t="str">
        <f>"        "&amp;"其他行政事业单位医疗支出"</f>
        <v>        其他行政事业单位医疗支出</v>
      </c>
      <c r="C28" s="66">
        <v>244838.88</v>
      </c>
      <c r="D28" s="66">
        <v>244838.88</v>
      </c>
      <c r="E28" s="66">
        <v>244838.88</v>
      </c>
      <c r="F28" s="66"/>
      <c r="G28" s="66"/>
      <c r="H28" s="66"/>
      <c r="I28" s="66"/>
      <c r="J28" s="66"/>
      <c r="K28" s="66"/>
      <c r="L28" s="66"/>
      <c r="M28" s="66"/>
      <c r="N28" s="66"/>
      <c r="O28" s="66"/>
    </row>
    <row r="29" ht="20.25" customHeight="1" spans="1:15">
      <c r="A29" s="156" t="s">
        <v>105</v>
      </c>
      <c r="B29" s="156" t="str">
        <f>"        "&amp;"资源勘探工业信息等支出"</f>
        <v>        资源勘探工业信息等支出</v>
      </c>
      <c r="C29" s="66">
        <v>1045570.22</v>
      </c>
      <c r="D29" s="66">
        <v>1045570.22</v>
      </c>
      <c r="E29" s="66"/>
      <c r="F29" s="66">
        <v>1045570.22</v>
      </c>
      <c r="G29" s="66"/>
      <c r="H29" s="66"/>
      <c r="I29" s="66"/>
      <c r="J29" s="66"/>
      <c r="K29" s="66"/>
      <c r="L29" s="66"/>
      <c r="M29" s="66"/>
      <c r="N29" s="66"/>
      <c r="O29" s="66"/>
    </row>
    <row r="30" ht="20.25" customHeight="1" spans="1:15">
      <c r="A30" s="163" t="s">
        <v>106</v>
      </c>
      <c r="B30" s="163" t="str">
        <f>"        "&amp;"工业和信息产业"</f>
        <v>        工业和信息产业</v>
      </c>
      <c r="C30" s="66">
        <v>1045570.22</v>
      </c>
      <c r="D30" s="66">
        <v>1045570.22</v>
      </c>
      <c r="E30" s="66"/>
      <c r="F30" s="66">
        <v>1045570.22</v>
      </c>
      <c r="G30" s="66"/>
      <c r="H30" s="66"/>
      <c r="I30" s="66"/>
      <c r="J30" s="66"/>
      <c r="K30" s="66"/>
      <c r="L30" s="66"/>
      <c r="M30" s="66"/>
      <c r="N30" s="66"/>
      <c r="O30" s="66"/>
    </row>
    <row r="31" ht="20.25" customHeight="1" spans="1:15">
      <c r="A31" s="167" t="s">
        <v>107</v>
      </c>
      <c r="B31" s="167" t="str">
        <f>"        "&amp;"工程建设及运行维护"</f>
        <v>        工程建设及运行维护</v>
      </c>
      <c r="C31" s="66">
        <v>1045570.22</v>
      </c>
      <c r="D31" s="66">
        <v>1045570.22</v>
      </c>
      <c r="E31" s="66"/>
      <c r="F31" s="66">
        <v>1045570.22</v>
      </c>
      <c r="G31" s="66"/>
      <c r="H31" s="66"/>
      <c r="I31" s="66"/>
      <c r="J31" s="66"/>
      <c r="K31" s="66"/>
      <c r="L31" s="66"/>
      <c r="M31" s="66"/>
      <c r="N31" s="66"/>
      <c r="O31" s="66"/>
    </row>
    <row r="32" ht="20.25" customHeight="1" spans="1:15">
      <c r="A32" s="156" t="s">
        <v>108</v>
      </c>
      <c r="B32" s="156" t="str">
        <f>"        "&amp;"住房保障支出"</f>
        <v>        住房保障支出</v>
      </c>
      <c r="C32" s="66">
        <v>5006076</v>
      </c>
      <c r="D32" s="66">
        <v>5006076</v>
      </c>
      <c r="E32" s="66">
        <v>5006076</v>
      </c>
      <c r="F32" s="66"/>
      <c r="G32" s="66"/>
      <c r="H32" s="66"/>
      <c r="I32" s="66"/>
      <c r="J32" s="66"/>
      <c r="K32" s="66"/>
      <c r="L32" s="66"/>
      <c r="M32" s="66"/>
      <c r="N32" s="66"/>
      <c r="O32" s="66"/>
    </row>
    <row r="33" ht="20.25" customHeight="1" spans="1:15">
      <c r="A33" s="163" t="s">
        <v>109</v>
      </c>
      <c r="B33" s="163" t="str">
        <f>"        "&amp;"住房改革支出"</f>
        <v>        住房改革支出</v>
      </c>
      <c r="C33" s="66">
        <v>5006076</v>
      </c>
      <c r="D33" s="66">
        <v>5006076</v>
      </c>
      <c r="E33" s="66">
        <v>5006076</v>
      </c>
      <c r="F33" s="66"/>
      <c r="G33" s="66"/>
      <c r="H33" s="66"/>
      <c r="I33" s="66"/>
      <c r="J33" s="66"/>
      <c r="K33" s="66"/>
      <c r="L33" s="66"/>
      <c r="M33" s="66"/>
      <c r="N33" s="66"/>
      <c r="O33" s="66"/>
    </row>
    <row r="34" ht="20.25" customHeight="1" spans="1:15">
      <c r="A34" s="167" t="s">
        <v>110</v>
      </c>
      <c r="B34" s="167" t="str">
        <f>"        "&amp;"住房公积金"</f>
        <v>        住房公积金</v>
      </c>
      <c r="C34" s="66">
        <v>4942740</v>
      </c>
      <c r="D34" s="66">
        <v>4942740</v>
      </c>
      <c r="E34" s="66">
        <v>4942740</v>
      </c>
      <c r="F34" s="66"/>
      <c r="G34" s="66"/>
      <c r="H34" s="66"/>
      <c r="I34" s="66"/>
      <c r="J34" s="66"/>
      <c r="K34" s="66"/>
      <c r="L34" s="66"/>
      <c r="M34" s="66"/>
      <c r="N34" s="66"/>
      <c r="O34" s="66"/>
    </row>
    <row r="35" ht="20.25" customHeight="1" spans="1:15">
      <c r="A35" s="167" t="s">
        <v>111</v>
      </c>
      <c r="B35" s="167" t="str">
        <f>"        "&amp;"购房补贴"</f>
        <v>        购房补贴</v>
      </c>
      <c r="C35" s="66">
        <v>63336</v>
      </c>
      <c r="D35" s="66">
        <v>63336</v>
      </c>
      <c r="E35" s="66">
        <v>63336</v>
      </c>
      <c r="F35" s="66"/>
      <c r="G35" s="66"/>
      <c r="H35" s="66"/>
      <c r="I35" s="66"/>
      <c r="J35" s="66"/>
      <c r="K35" s="66"/>
      <c r="L35" s="66"/>
      <c r="M35" s="66"/>
      <c r="N35" s="66"/>
      <c r="O35" s="66"/>
    </row>
    <row r="36" ht="20.25" customHeight="1" spans="1:15">
      <c r="A36" s="158" t="s">
        <v>30</v>
      </c>
      <c r="B36" s="156"/>
      <c r="C36" s="160">
        <v>132553048.24</v>
      </c>
      <c r="D36" s="160">
        <v>132543048.24</v>
      </c>
      <c r="E36" s="160">
        <v>95482704.76</v>
      </c>
      <c r="F36" s="160">
        <v>37060343.48</v>
      </c>
      <c r="G36" s="160"/>
      <c r="H36" s="160"/>
      <c r="I36" s="160"/>
      <c r="J36" s="160">
        <v>10000</v>
      </c>
      <c r="K36" s="160"/>
      <c r="L36" s="160"/>
      <c r="M36" s="160"/>
      <c r="N36" s="160"/>
      <c r="O36" s="160">
        <v>10000</v>
      </c>
    </row>
  </sheetData>
  <mergeCells count="12">
    <mergeCell ref="A2:O2"/>
    <mergeCell ref="A3:O3"/>
    <mergeCell ref="A4:N4"/>
    <mergeCell ref="D5:F5"/>
    <mergeCell ref="J5:O5"/>
    <mergeCell ref="A36:B36"/>
    <mergeCell ref="A5:A6"/>
    <mergeCell ref="B5:B6"/>
    <mergeCell ref="C5:C6"/>
    <mergeCell ref="G5:G6"/>
    <mergeCell ref="H5:H6"/>
    <mergeCell ref="I5:I6"/>
  </mergeCells>
  <pageMargins left="0.75" right="0.75" top="1" bottom="1" header="0.5" footer="0.5"/>
  <pageSetup paperSize="1" scale="48" pageOrder="overThenDown"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16"/>
  <sheetViews>
    <sheetView showZeros="0" workbookViewId="0">
      <pane ySplit="1" topLeftCell="A2" activePane="bottomLeft" state="frozen"/>
      <selection/>
      <selection pane="bottomLeft" activeCell="B21" sqref="B21"/>
    </sheetView>
  </sheetViews>
  <sheetFormatPr defaultColWidth="8.84955752212389" defaultRowHeight="15" customHeight="1" outlineLevelCol="3"/>
  <cols>
    <col min="1" max="2" width="28.5752212389381" customWidth="1"/>
    <col min="3" max="3" width="35.6991150442478" customWidth="1"/>
    <col min="4" max="4" width="28.5752212389381" customWidth="1"/>
  </cols>
  <sheetData>
    <row r="1" customHeight="1" spans="1:4">
      <c r="A1" s="57"/>
      <c r="B1" s="57"/>
      <c r="C1" s="57"/>
      <c r="D1" s="57"/>
    </row>
    <row r="2" ht="18.75" customHeight="1" spans="1:4">
      <c r="A2" s="154" t="s">
        <v>112</v>
      </c>
      <c r="B2" s="168"/>
      <c r="C2" s="168"/>
      <c r="D2" s="168"/>
    </row>
    <row r="3" ht="28.5" customHeight="1" spans="1:4">
      <c r="A3" s="169" t="s">
        <v>113</v>
      </c>
      <c r="B3" s="169"/>
      <c r="C3" s="169"/>
      <c r="D3" s="169"/>
    </row>
    <row r="4" ht="18.75" customHeight="1" spans="1:4">
      <c r="A4" s="156" t="str">
        <f>"单位名称："&amp;"玉溪市公安局交通警察支队"</f>
        <v>单位名称：玉溪市公安局交通警察支队</v>
      </c>
      <c r="B4" s="156"/>
      <c r="C4" s="156"/>
      <c r="D4" s="154" t="s">
        <v>2</v>
      </c>
    </row>
    <row r="5" ht="18.75" customHeight="1" spans="1:4">
      <c r="A5" s="61" t="s">
        <v>3</v>
      </c>
      <c r="B5" s="61"/>
      <c r="C5" s="61" t="s">
        <v>4</v>
      </c>
      <c r="D5" s="61"/>
    </row>
    <row r="6" ht="18.75" customHeight="1" spans="1:4">
      <c r="A6" s="61" t="s">
        <v>5</v>
      </c>
      <c r="B6" s="61" t="s">
        <v>6</v>
      </c>
      <c r="C6" s="61" t="s">
        <v>114</v>
      </c>
      <c r="D6" s="61" t="s">
        <v>6</v>
      </c>
    </row>
    <row r="7" ht="18.75" customHeight="1" spans="1:4">
      <c r="A7" s="170" t="s">
        <v>115</v>
      </c>
      <c r="B7" s="171"/>
      <c r="C7" s="172" t="s">
        <v>116</v>
      </c>
      <c r="D7" s="171"/>
    </row>
    <row r="8" ht="18.75" customHeight="1" spans="1:4">
      <c r="A8" s="156" t="s">
        <v>117</v>
      </c>
      <c r="B8" s="173">
        <v>124902273.88</v>
      </c>
      <c r="C8" s="174" t="str">
        <f>"（一）"&amp;"公共安全支出"</f>
        <v>（一）公共安全支出</v>
      </c>
      <c r="D8" s="173">
        <v>111450430.86</v>
      </c>
    </row>
    <row r="9" ht="18.75" customHeight="1" spans="1:4">
      <c r="A9" s="156" t="s">
        <v>118</v>
      </c>
      <c r="B9" s="173"/>
      <c r="C9" s="174" t="str">
        <f>"（二）"&amp;"社会保障和就业支出"</f>
        <v>（二）社会保障和就业支出</v>
      </c>
      <c r="D9" s="173">
        <v>10256013.16</v>
      </c>
    </row>
    <row r="10" ht="18.75" customHeight="1" spans="1:4">
      <c r="A10" s="156" t="s">
        <v>119</v>
      </c>
      <c r="B10" s="173"/>
      <c r="C10" s="174" t="str">
        <f>"（三）"&amp;"卫生健康支出"</f>
        <v>（三）卫生健康支出</v>
      </c>
      <c r="D10" s="173">
        <v>4784958</v>
      </c>
    </row>
    <row r="11" ht="18.75" customHeight="1" spans="1:4">
      <c r="A11" s="156" t="s">
        <v>120</v>
      </c>
      <c r="B11" s="173"/>
      <c r="C11" s="174" t="str">
        <f>"（二）"&amp;"资源勘探工业信息等支出"</f>
        <v>（二）资源勘探工业信息等支出</v>
      </c>
      <c r="D11" s="173">
        <v>1045570.22</v>
      </c>
    </row>
    <row r="12" ht="18.75" customHeight="1" spans="1:4">
      <c r="A12" s="63" t="s">
        <v>117</v>
      </c>
      <c r="B12" s="173">
        <v>7640774.36</v>
      </c>
      <c r="C12" s="174" t="str">
        <f>"（四）"&amp;"住房保障支出"</f>
        <v>（四）住房保障支出</v>
      </c>
      <c r="D12" s="173">
        <v>5006076</v>
      </c>
    </row>
    <row r="13" ht="18.75" customHeight="1" spans="1:4">
      <c r="A13" s="63" t="s">
        <v>118</v>
      </c>
      <c r="B13" s="173"/>
      <c r="C13" s="156"/>
      <c r="D13" s="156"/>
    </row>
    <row r="14" ht="18.75" customHeight="1" spans="1:4">
      <c r="A14" s="63" t="s">
        <v>119</v>
      </c>
      <c r="B14" s="173"/>
      <c r="C14" s="156"/>
      <c r="D14" s="156"/>
    </row>
    <row r="15" ht="18.75" customHeight="1" spans="1:4">
      <c r="A15" s="156"/>
      <c r="B15" s="156"/>
      <c r="C15" s="156" t="s">
        <v>121</v>
      </c>
      <c r="D15" s="156"/>
    </row>
    <row r="16" ht="18.75" customHeight="1" spans="1:4">
      <c r="A16" s="175" t="s">
        <v>24</v>
      </c>
      <c r="B16" s="173">
        <v>132543048.24</v>
      </c>
      <c r="C16" s="175" t="s">
        <v>25</v>
      </c>
      <c r="D16" s="173">
        <v>132543048.24</v>
      </c>
    </row>
  </sheetData>
  <mergeCells count="5">
    <mergeCell ref="A2:D2"/>
    <mergeCell ref="A3:D3"/>
    <mergeCell ref="A4:C4"/>
    <mergeCell ref="A5:B5"/>
    <mergeCell ref="C5:D5"/>
  </mergeCells>
  <pageMargins left="0.75" right="0.75" top="1" bottom="1" header="0.5" footer="0.5"/>
  <pageSetup paperSize="1" pageOrder="overThenDown"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35"/>
  <sheetViews>
    <sheetView showZeros="0" workbookViewId="0">
      <pane ySplit="1" topLeftCell="A16" activePane="bottomLeft" state="frozen"/>
      <selection/>
      <selection pane="bottomLeft" activeCell="C1" sqref="C$1:G$1048576"/>
    </sheetView>
  </sheetViews>
  <sheetFormatPr defaultColWidth="8.84955752212389" defaultRowHeight="15" customHeight="1" outlineLevelCol="6"/>
  <cols>
    <col min="1" max="1" width="17.8407079646018" customWidth="1"/>
    <col min="2" max="2" width="53.1327433628319" customWidth="1"/>
    <col min="3" max="7" width="45.4070796460177" customWidth="1"/>
  </cols>
  <sheetData>
    <row r="1" customHeight="1" spans="1:7">
      <c r="A1" s="153"/>
      <c r="B1" s="153"/>
      <c r="C1" s="153"/>
      <c r="D1" s="153"/>
      <c r="E1" s="153"/>
      <c r="F1" s="153"/>
      <c r="G1" s="153"/>
    </row>
    <row r="2" customHeight="1" spans="1:7">
      <c r="A2" s="165" t="s">
        <v>122</v>
      </c>
      <c r="B2" s="165"/>
      <c r="C2" s="165"/>
      <c r="D2" s="165"/>
      <c r="E2" s="165"/>
      <c r="F2" s="165"/>
      <c r="G2" s="165"/>
    </row>
    <row r="3" ht="28.5" customHeight="1" spans="1:7">
      <c r="A3" s="155" t="s">
        <v>123</v>
      </c>
      <c r="B3" s="155"/>
      <c r="C3" s="155"/>
      <c r="D3" s="155"/>
      <c r="E3" s="155"/>
      <c r="F3" s="155"/>
      <c r="G3" s="155"/>
    </row>
    <row r="4" ht="20.25" customHeight="1" spans="1:7">
      <c r="A4" s="156" t="str">
        <f>"单位名称："&amp;"玉溪市公安局交通警察支队"</f>
        <v>单位名称：玉溪市公安局交通警察支队</v>
      </c>
      <c r="B4" s="156"/>
      <c r="C4" s="156"/>
      <c r="D4" s="156"/>
      <c r="E4" s="156"/>
      <c r="F4" s="156"/>
      <c r="G4" s="166" t="s">
        <v>2</v>
      </c>
    </row>
    <row r="5" ht="27" customHeight="1" spans="1:7">
      <c r="A5" s="157" t="s">
        <v>124</v>
      </c>
      <c r="B5" s="157"/>
      <c r="C5" s="157" t="s">
        <v>30</v>
      </c>
      <c r="D5" s="157" t="s">
        <v>33</v>
      </c>
      <c r="E5" s="157"/>
      <c r="F5" s="157"/>
      <c r="G5" s="157" t="s">
        <v>78</v>
      </c>
    </row>
    <row r="6" ht="27" customHeight="1" spans="1:7">
      <c r="A6" s="157" t="s">
        <v>73</v>
      </c>
      <c r="B6" s="157" t="s">
        <v>74</v>
      </c>
      <c r="C6" s="157"/>
      <c r="D6" s="157" t="s">
        <v>32</v>
      </c>
      <c r="E6" s="157" t="s">
        <v>125</v>
      </c>
      <c r="F6" s="157" t="s">
        <v>126</v>
      </c>
      <c r="G6" s="157"/>
    </row>
    <row r="7" ht="20.25" customHeight="1" spans="1:7">
      <c r="A7" s="164" t="s">
        <v>44</v>
      </c>
      <c r="B7" s="164" t="s">
        <v>45</v>
      </c>
      <c r="C7" s="164" t="s">
        <v>46</v>
      </c>
      <c r="D7" s="164" t="s">
        <v>47</v>
      </c>
      <c r="E7" s="164" t="s">
        <v>48</v>
      </c>
      <c r="F7" s="164" t="s">
        <v>49</v>
      </c>
      <c r="G7" s="164">
        <v>7</v>
      </c>
    </row>
    <row r="8" ht="20.25" customHeight="1" spans="1:7">
      <c r="A8" s="156" t="s">
        <v>84</v>
      </c>
      <c r="B8" s="156" t="str">
        <f>"        "&amp;"公共安全支出"</f>
        <v>        公共安全支出</v>
      </c>
      <c r="C8" s="66">
        <v>111450430.86</v>
      </c>
      <c r="D8" s="160">
        <v>75614773.6</v>
      </c>
      <c r="E8" s="66">
        <v>61105038.06</v>
      </c>
      <c r="F8" s="66">
        <v>14509735.54</v>
      </c>
      <c r="G8" s="66">
        <v>35835657.26</v>
      </c>
    </row>
    <row r="9" ht="20.25" customHeight="1" spans="1:7">
      <c r="A9" s="163" t="s">
        <v>85</v>
      </c>
      <c r="B9" s="163" t="str">
        <f>"        "&amp;"公安"</f>
        <v>        公安</v>
      </c>
      <c r="C9" s="66">
        <v>111450430.86</v>
      </c>
      <c r="D9" s="160">
        <v>75614773.6</v>
      </c>
      <c r="E9" s="66">
        <v>61105038.06</v>
      </c>
      <c r="F9" s="66">
        <v>14509735.54</v>
      </c>
      <c r="G9" s="66">
        <v>35835657.26</v>
      </c>
    </row>
    <row r="10" ht="20.25" customHeight="1" spans="1:7">
      <c r="A10" s="167" t="s">
        <v>86</v>
      </c>
      <c r="B10" s="167" t="str">
        <f>"        "&amp;"行政运行"</f>
        <v>        行政运行</v>
      </c>
      <c r="C10" s="66">
        <v>54024373.6</v>
      </c>
      <c r="D10" s="160">
        <v>54024373.6</v>
      </c>
      <c r="E10" s="66">
        <v>39514638.06</v>
      </c>
      <c r="F10" s="66">
        <v>14509735.54</v>
      </c>
      <c r="G10" s="66"/>
    </row>
    <row r="11" ht="20.25" customHeight="1" spans="1:7">
      <c r="A11" s="167" t="s">
        <v>87</v>
      </c>
      <c r="B11" s="167" t="str">
        <f>"        "&amp;"一般行政管理事务"</f>
        <v>        一般行政管理事务</v>
      </c>
      <c r="C11" s="66">
        <v>45680300</v>
      </c>
      <c r="D11" s="160">
        <v>21590400</v>
      </c>
      <c r="E11" s="66">
        <v>21590400</v>
      </c>
      <c r="F11" s="66"/>
      <c r="G11" s="66">
        <v>24089900</v>
      </c>
    </row>
    <row r="12" ht="20.25" customHeight="1" spans="1:7">
      <c r="A12" s="167" t="s">
        <v>88</v>
      </c>
      <c r="B12" s="167" t="str">
        <f>"        "&amp;"信息化建设"</f>
        <v>        信息化建设</v>
      </c>
      <c r="C12" s="66">
        <v>2834706.12</v>
      </c>
      <c r="D12" s="160"/>
      <c r="E12" s="66"/>
      <c r="F12" s="66"/>
      <c r="G12" s="66">
        <v>2834706.12</v>
      </c>
    </row>
    <row r="13" ht="20.25" customHeight="1" spans="1:7">
      <c r="A13" s="167" t="s">
        <v>89</v>
      </c>
      <c r="B13" s="167" t="str">
        <f>"        "&amp;"执法办案"</f>
        <v>        执法办案</v>
      </c>
      <c r="C13" s="66">
        <v>8877021.14</v>
      </c>
      <c r="D13" s="160"/>
      <c r="E13" s="66"/>
      <c r="F13" s="66"/>
      <c r="G13" s="66">
        <v>8877021.14</v>
      </c>
    </row>
    <row r="14" ht="20.25" customHeight="1" spans="1:7">
      <c r="A14" s="167" t="s">
        <v>90</v>
      </c>
      <c r="B14" s="167" t="str">
        <f>"        "&amp;"其他公安支出"</f>
        <v>        其他公安支出</v>
      </c>
      <c r="C14" s="66">
        <v>34030</v>
      </c>
      <c r="D14" s="160"/>
      <c r="E14" s="66"/>
      <c r="F14" s="66"/>
      <c r="G14" s="66">
        <v>34030</v>
      </c>
    </row>
    <row r="15" ht="20.25" customHeight="1" spans="1:7">
      <c r="A15" s="156" t="s">
        <v>91</v>
      </c>
      <c r="B15" s="156" t="str">
        <f>"        "&amp;"社会保障和就业支出"</f>
        <v>        社会保障和就业支出</v>
      </c>
      <c r="C15" s="66">
        <v>10256013.16</v>
      </c>
      <c r="D15" s="160">
        <v>10076897.16</v>
      </c>
      <c r="E15" s="66">
        <v>10025297.16</v>
      </c>
      <c r="F15" s="66">
        <v>51600</v>
      </c>
      <c r="G15" s="66">
        <v>179116</v>
      </c>
    </row>
    <row r="16" ht="20.25" customHeight="1" spans="1:7">
      <c r="A16" s="163" t="s">
        <v>92</v>
      </c>
      <c r="B16" s="163" t="str">
        <f>"        "&amp;"行政事业单位养老支出"</f>
        <v>        行政事业单位养老支出</v>
      </c>
      <c r="C16" s="66">
        <v>9076897.16</v>
      </c>
      <c r="D16" s="160">
        <v>9076897.16</v>
      </c>
      <c r="E16" s="66">
        <v>9025297.16</v>
      </c>
      <c r="F16" s="66">
        <v>51600</v>
      </c>
      <c r="G16" s="66"/>
    </row>
    <row r="17" ht="20.25" customHeight="1" spans="1:7">
      <c r="A17" s="167" t="s">
        <v>93</v>
      </c>
      <c r="B17" s="167" t="str">
        <f>"        "&amp;"行政单位离退休"</f>
        <v>        行政单位离退休</v>
      </c>
      <c r="C17" s="66">
        <v>2480400</v>
      </c>
      <c r="D17" s="160">
        <v>2480400</v>
      </c>
      <c r="E17" s="66">
        <v>2433600</v>
      </c>
      <c r="F17" s="66">
        <v>46800</v>
      </c>
      <c r="G17" s="66"/>
    </row>
    <row r="18" ht="20.25" customHeight="1" spans="1:7">
      <c r="A18" s="167" t="s">
        <v>94</v>
      </c>
      <c r="B18" s="167" t="str">
        <f>"        "&amp;"事业单位离退休"</f>
        <v>        事业单位离退休</v>
      </c>
      <c r="C18" s="66">
        <v>216000</v>
      </c>
      <c r="D18" s="160">
        <v>216000</v>
      </c>
      <c r="E18" s="66">
        <v>211200</v>
      </c>
      <c r="F18" s="66">
        <v>4800</v>
      </c>
      <c r="G18" s="66"/>
    </row>
    <row r="19" ht="20.25" customHeight="1" spans="1:7">
      <c r="A19" s="167" t="s">
        <v>95</v>
      </c>
      <c r="B19" s="167" t="str">
        <f>"        "&amp;"机关事业单位基本养老保险缴费支出"</f>
        <v>        机关事业单位基本养老保险缴费支出</v>
      </c>
      <c r="C19" s="66">
        <v>5339429.44</v>
      </c>
      <c r="D19" s="160">
        <v>5339429.44</v>
      </c>
      <c r="E19" s="66">
        <v>5339429.44</v>
      </c>
      <c r="F19" s="66"/>
      <c r="G19" s="66"/>
    </row>
    <row r="20" ht="20.25" customHeight="1" spans="1:7">
      <c r="A20" s="167" t="s">
        <v>96</v>
      </c>
      <c r="B20" s="167" t="str">
        <f>"        "&amp;"机关事业单位职业年金缴费支出"</f>
        <v>        机关事业单位职业年金缴费支出</v>
      </c>
      <c r="C20" s="66">
        <v>1041067.72</v>
      </c>
      <c r="D20" s="160">
        <v>1041067.72</v>
      </c>
      <c r="E20" s="66">
        <v>1041067.72</v>
      </c>
      <c r="F20" s="66"/>
      <c r="G20" s="66"/>
    </row>
    <row r="21" ht="20.25" customHeight="1" spans="1:7">
      <c r="A21" s="163" t="s">
        <v>97</v>
      </c>
      <c r="B21" s="163" t="str">
        <f>"        "&amp;"抚恤"</f>
        <v>        抚恤</v>
      </c>
      <c r="C21" s="66">
        <v>1179116</v>
      </c>
      <c r="D21" s="160">
        <v>1000000</v>
      </c>
      <c r="E21" s="66">
        <v>1000000</v>
      </c>
      <c r="F21" s="66"/>
      <c r="G21" s="66">
        <v>179116</v>
      </c>
    </row>
    <row r="22" ht="20.25" customHeight="1" spans="1:7">
      <c r="A22" s="167" t="s">
        <v>98</v>
      </c>
      <c r="B22" s="167" t="str">
        <f>"        "&amp;"死亡抚恤"</f>
        <v>        死亡抚恤</v>
      </c>
      <c r="C22" s="66">
        <v>1179116</v>
      </c>
      <c r="D22" s="160">
        <v>1000000</v>
      </c>
      <c r="E22" s="66">
        <v>1000000</v>
      </c>
      <c r="F22" s="66"/>
      <c r="G22" s="66">
        <v>179116</v>
      </c>
    </row>
    <row r="23" ht="20.25" customHeight="1" spans="1:7">
      <c r="A23" s="156" t="s">
        <v>99</v>
      </c>
      <c r="B23" s="156" t="str">
        <f>"        "&amp;"卫生健康支出"</f>
        <v>        卫生健康支出</v>
      </c>
      <c r="C23" s="66">
        <v>4784958</v>
      </c>
      <c r="D23" s="160">
        <v>4784958</v>
      </c>
      <c r="E23" s="66">
        <v>4784958</v>
      </c>
      <c r="F23" s="66"/>
      <c r="G23" s="66"/>
    </row>
    <row r="24" ht="20.25" customHeight="1" spans="1:7">
      <c r="A24" s="163" t="s">
        <v>100</v>
      </c>
      <c r="B24" s="163" t="str">
        <f>"        "&amp;"行政事业单位医疗"</f>
        <v>        行政事业单位医疗</v>
      </c>
      <c r="C24" s="66">
        <v>4784958</v>
      </c>
      <c r="D24" s="160">
        <v>4784958</v>
      </c>
      <c r="E24" s="66">
        <v>4784958</v>
      </c>
      <c r="F24" s="66"/>
      <c r="G24" s="66"/>
    </row>
    <row r="25" ht="20.25" customHeight="1" spans="1:7">
      <c r="A25" s="167" t="s">
        <v>101</v>
      </c>
      <c r="B25" s="167" t="str">
        <f>"        "&amp;"行政单位医疗"</f>
        <v>        行政单位医疗</v>
      </c>
      <c r="C25" s="66">
        <v>2809829.02</v>
      </c>
      <c r="D25" s="160">
        <v>2809829.02</v>
      </c>
      <c r="E25" s="66">
        <v>2809829.02</v>
      </c>
      <c r="F25" s="66"/>
      <c r="G25" s="66"/>
    </row>
    <row r="26" ht="20.25" customHeight="1" spans="1:7">
      <c r="A26" s="167" t="s">
        <v>103</v>
      </c>
      <c r="B26" s="167" t="str">
        <f>"        "&amp;"公务员医疗补助"</f>
        <v>        公务员医疗补助</v>
      </c>
      <c r="C26" s="66">
        <v>1730290.1</v>
      </c>
      <c r="D26" s="160">
        <v>1730290.1</v>
      </c>
      <c r="E26" s="66">
        <v>1730290.1</v>
      </c>
      <c r="F26" s="66"/>
      <c r="G26" s="66"/>
    </row>
    <row r="27" ht="20.25" customHeight="1" spans="1:7">
      <c r="A27" s="167" t="s">
        <v>104</v>
      </c>
      <c r="B27" s="167" t="str">
        <f>"        "&amp;"其他行政事业单位医疗支出"</f>
        <v>        其他行政事业单位医疗支出</v>
      </c>
      <c r="C27" s="66">
        <v>244838.88</v>
      </c>
      <c r="D27" s="160">
        <v>244838.88</v>
      </c>
      <c r="E27" s="66">
        <v>244838.88</v>
      </c>
      <c r="F27" s="66"/>
      <c r="G27" s="66"/>
    </row>
    <row r="28" ht="20.25" customHeight="1" spans="1:7">
      <c r="A28" s="156" t="s">
        <v>105</v>
      </c>
      <c r="B28" s="156" t="str">
        <f>"        "&amp;"资源勘探工业信息等支出"</f>
        <v>        资源勘探工业信息等支出</v>
      </c>
      <c r="C28" s="66">
        <v>1045570.22</v>
      </c>
      <c r="D28" s="160"/>
      <c r="E28" s="66"/>
      <c r="F28" s="66"/>
      <c r="G28" s="66">
        <v>1045570.22</v>
      </c>
    </row>
    <row r="29" ht="20.25" customHeight="1" spans="1:7">
      <c r="A29" s="163" t="s">
        <v>106</v>
      </c>
      <c r="B29" s="163" t="str">
        <f>"        "&amp;"工业和信息产业"</f>
        <v>        工业和信息产业</v>
      </c>
      <c r="C29" s="66">
        <v>1045570.22</v>
      </c>
      <c r="D29" s="160"/>
      <c r="E29" s="66"/>
      <c r="F29" s="66"/>
      <c r="G29" s="66">
        <v>1045570.22</v>
      </c>
    </row>
    <row r="30" ht="20.25" customHeight="1" spans="1:7">
      <c r="A30" s="167" t="s">
        <v>107</v>
      </c>
      <c r="B30" s="167" t="str">
        <f>"        "&amp;"工程建设及运行维护"</f>
        <v>        工程建设及运行维护</v>
      </c>
      <c r="C30" s="66">
        <v>1045570.22</v>
      </c>
      <c r="D30" s="160"/>
      <c r="E30" s="66"/>
      <c r="F30" s="66"/>
      <c r="G30" s="66">
        <v>1045570.22</v>
      </c>
    </row>
    <row r="31" ht="20.25" customHeight="1" spans="1:7">
      <c r="A31" s="156" t="s">
        <v>108</v>
      </c>
      <c r="B31" s="156" t="str">
        <f>"        "&amp;"住房保障支出"</f>
        <v>        住房保障支出</v>
      </c>
      <c r="C31" s="66">
        <v>5006076</v>
      </c>
      <c r="D31" s="160">
        <v>5006076</v>
      </c>
      <c r="E31" s="66">
        <v>5006076</v>
      </c>
      <c r="F31" s="66"/>
      <c r="G31" s="66"/>
    </row>
    <row r="32" ht="20.25" customHeight="1" spans="1:7">
      <c r="A32" s="163" t="s">
        <v>109</v>
      </c>
      <c r="B32" s="163" t="str">
        <f>"        "&amp;"住房改革支出"</f>
        <v>        住房改革支出</v>
      </c>
      <c r="C32" s="66">
        <v>5006076</v>
      </c>
      <c r="D32" s="160">
        <v>5006076</v>
      </c>
      <c r="E32" s="66">
        <v>5006076</v>
      </c>
      <c r="F32" s="66"/>
      <c r="G32" s="66"/>
    </row>
    <row r="33" ht="20.25" customHeight="1" spans="1:7">
      <c r="A33" s="167" t="s">
        <v>110</v>
      </c>
      <c r="B33" s="167" t="str">
        <f>"        "&amp;"住房公积金"</f>
        <v>        住房公积金</v>
      </c>
      <c r="C33" s="66">
        <v>4942740</v>
      </c>
      <c r="D33" s="160">
        <v>4942740</v>
      </c>
      <c r="E33" s="66">
        <v>4942740</v>
      </c>
      <c r="F33" s="66"/>
      <c r="G33" s="66"/>
    </row>
    <row r="34" ht="20.25" customHeight="1" spans="1:7">
      <c r="A34" s="167" t="s">
        <v>111</v>
      </c>
      <c r="B34" s="167" t="str">
        <f>"        "&amp;"购房补贴"</f>
        <v>        购房补贴</v>
      </c>
      <c r="C34" s="66">
        <v>63336</v>
      </c>
      <c r="D34" s="160">
        <v>63336</v>
      </c>
      <c r="E34" s="66">
        <v>63336</v>
      </c>
      <c r="F34" s="66"/>
      <c r="G34" s="66"/>
    </row>
    <row r="35" ht="20.25" customHeight="1" spans="1:7">
      <c r="A35" s="158" t="s">
        <v>30</v>
      </c>
      <c r="B35" s="156"/>
      <c r="C35" s="160">
        <v>132543048.24</v>
      </c>
      <c r="D35" s="160">
        <v>95482704.76</v>
      </c>
      <c r="E35" s="160">
        <v>80921369.22</v>
      </c>
      <c r="F35" s="160">
        <v>14561335.54</v>
      </c>
      <c r="G35" s="160">
        <v>37060343.48</v>
      </c>
    </row>
  </sheetData>
  <mergeCells count="8">
    <mergeCell ref="A2:G2"/>
    <mergeCell ref="A3:G3"/>
    <mergeCell ref="A4:F4"/>
    <mergeCell ref="A5:B5"/>
    <mergeCell ref="D5:F5"/>
    <mergeCell ref="A35:B35"/>
    <mergeCell ref="C5:C6"/>
    <mergeCell ref="G5:G6"/>
  </mergeCells>
  <pageMargins left="0.75" right="0.75" top="1" bottom="1" header="0.5" footer="0.5"/>
  <pageSetup paperSize="1" scale="43" pageOrder="overThenDown"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8"/>
  <sheetViews>
    <sheetView showZeros="0" workbookViewId="0">
      <pane ySplit="1" topLeftCell="A2" activePane="bottomLeft" state="frozen"/>
      <selection/>
      <selection pane="bottomLeft" activeCell="E1" sqref="E$1:E$1048576"/>
    </sheetView>
  </sheetViews>
  <sheetFormatPr defaultColWidth="8.84955752212389" defaultRowHeight="15" customHeight="1" outlineLevelRow="7" outlineLevelCol="5"/>
  <cols>
    <col min="1" max="6" width="25.1327433628319" customWidth="1"/>
  </cols>
  <sheetData>
    <row r="1" customHeight="1" spans="1:6">
      <c r="A1" s="153"/>
      <c r="B1" s="153"/>
      <c r="C1" s="153"/>
      <c r="D1" s="153"/>
      <c r="E1" s="153"/>
      <c r="F1" s="153"/>
    </row>
    <row r="2" customHeight="1" spans="1:6">
      <c r="A2" s="154" t="s">
        <v>127</v>
      </c>
      <c r="B2" s="154"/>
      <c r="C2" s="154"/>
      <c r="D2" s="154"/>
      <c r="E2" s="154"/>
      <c r="F2" s="154"/>
    </row>
    <row r="3" ht="28.5" customHeight="1" spans="1:6">
      <c r="A3" s="155" t="s">
        <v>128</v>
      </c>
      <c r="B3" s="155"/>
      <c r="C3" s="155"/>
      <c r="D3" s="155"/>
      <c r="E3" s="155"/>
      <c r="F3" s="155"/>
    </row>
    <row r="4" ht="20.25" customHeight="1" spans="1:6">
      <c r="A4" s="156" t="str">
        <f>"单位名称："&amp;"玉溪市公安局交通警察支队"</f>
        <v>单位名称：玉溪市公安局交通警察支队</v>
      </c>
      <c r="B4" s="156"/>
      <c r="C4" s="156"/>
      <c r="D4" s="156"/>
      <c r="E4" s="156"/>
      <c r="F4" s="154" t="s">
        <v>2</v>
      </c>
    </row>
    <row r="5" ht="20.25" customHeight="1" spans="1:6">
      <c r="A5" s="157" t="s">
        <v>129</v>
      </c>
      <c r="B5" s="157" t="s">
        <v>130</v>
      </c>
      <c r="C5" s="157" t="s">
        <v>131</v>
      </c>
      <c r="D5" s="157"/>
      <c r="E5" s="157"/>
      <c r="F5" s="157"/>
    </row>
    <row r="6" ht="35.25" customHeight="1" spans="1:6">
      <c r="A6" s="157"/>
      <c r="B6" s="157"/>
      <c r="C6" s="157" t="s">
        <v>32</v>
      </c>
      <c r="D6" s="157" t="s">
        <v>132</v>
      </c>
      <c r="E6" s="157" t="s">
        <v>133</v>
      </c>
      <c r="F6" s="157" t="s">
        <v>134</v>
      </c>
    </row>
    <row r="7" ht="20.25" customHeight="1" spans="1:6">
      <c r="A7" s="164" t="s">
        <v>44</v>
      </c>
      <c r="B7" s="164">
        <v>2</v>
      </c>
      <c r="C7" s="164">
        <v>3</v>
      </c>
      <c r="D7" s="164">
        <v>4</v>
      </c>
      <c r="E7" s="164">
        <v>5</v>
      </c>
      <c r="F7" s="164">
        <v>6</v>
      </c>
    </row>
    <row r="8" ht="20.25" customHeight="1" spans="1:6">
      <c r="A8" s="66">
        <v>1281000</v>
      </c>
      <c r="B8" s="66"/>
      <c r="C8" s="66">
        <v>1274000</v>
      </c>
      <c r="D8" s="66"/>
      <c r="E8" s="160">
        <v>1274000</v>
      </c>
      <c r="F8" s="66">
        <v>7000</v>
      </c>
    </row>
  </sheetData>
  <mergeCells count="6">
    <mergeCell ref="A2:F2"/>
    <mergeCell ref="A3:F3"/>
    <mergeCell ref="A4:E4"/>
    <mergeCell ref="C5:E5"/>
    <mergeCell ref="A5:A6"/>
    <mergeCell ref="B5:B6"/>
  </mergeCells>
  <pageMargins left="0.75" right="0.75" top="1" bottom="1" header="0.5" footer="0.5"/>
  <pageSetup paperSize="1" scale="85" pageOrder="overThenDown"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132"/>
  <sheetViews>
    <sheetView showZeros="0" tabSelected="1" workbookViewId="0">
      <pane ySplit="1" topLeftCell="A2" activePane="bottomLeft" state="frozen"/>
      <selection/>
      <selection pane="bottomLeft" activeCell="S19" sqref="S19"/>
    </sheetView>
  </sheetViews>
  <sheetFormatPr defaultColWidth="8.84955752212389" defaultRowHeight="15" customHeight="1"/>
  <cols>
    <col min="1" max="3" width="45.4070796460177" customWidth="1"/>
    <col min="4" max="7" width="30.4690265486726" customWidth="1"/>
    <col min="8" max="23" width="25.4955752212389" customWidth="1"/>
  </cols>
  <sheetData>
    <row r="1" customHeight="1" spans="1:23">
      <c r="A1" s="153"/>
      <c r="B1" s="153"/>
      <c r="C1" s="153"/>
      <c r="D1" s="153"/>
      <c r="E1" s="153"/>
      <c r="F1" s="153"/>
      <c r="G1" s="153"/>
      <c r="H1" s="153"/>
      <c r="I1" s="153"/>
      <c r="J1" s="153"/>
      <c r="K1" s="153"/>
      <c r="L1" s="153"/>
      <c r="M1" s="153"/>
      <c r="N1" s="153"/>
      <c r="O1" s="153"/>
      <c r="P1" s="153"/>
      <c r="Q1" s="153"/>
      <c r="R1" s="153"/>
      <c r="S1" s="153"/>
      <c r="T1" s="153"/>
      <c r="U1" s="153"/>
      <c r="V1" s="153"/>
      <c r="W1" s="153"/>
    </row>
    <row r="2" customHeight="1" spans="1:23">
      <c r="A2" s="154" t="s">
        <v>135</v>
      </c>
      <c r="B2" s="154"/>
      <c r="C2" s="154"/>
      <c r="D2" s="154"/>
      <c r="E2" s="154"/>
      <c r="F2" s="154"/>
      <c r="G2" s="154"/>
      <c r="H2" s="154"/>
      <c r="I2" s="154"/>
      <c r="J2" s="154"/>
      <c r="K2" s="154"/>
      <c r="L2" s="154"/>
      <c r="M2" s="154"/>
      <c r="N2" s="154"/>
      <c r="O2" s="154"/>
      <c r="P2" s="154"/>
      <c r="Q2" s="154"/>
      <c r="R2" s="154"/>
      <c r="S2" s="154"/>
      <c r="T2" s="154"/>
      <c r="U2" s="154"/>
      <c r="V2" s="154"/>
      <c r="W2" s="154"/>
    </row>
    <row r="3" ht="28.5" customHeight="1" spans="1:23">
      <c r="A3" s="155" t="s">
        <v>136</v>
      </c>
      <c r="B3" s="155"/>
      <c r="C3" s="155" t="s">
        <v>137</v>
      </c>
      <c r="D3" s="155"/>
      <c r="E3" s="155"/>
      <c r="F3" s="155"/>
      <c r="G3" s="155"/>
      <c r="H3" s="155"/>
      <c r="I3" s="155"/>
      <c r="J3" s="155"/>
      <c r="K3" s="155"/>
      <c r="L3" s="155"/>
      <c r="M3" s="155"/>
      <c r="N3" s="155"/>
      <c r="O3" s="155"/>
      <c r="P3" s="155"/>
      <c r="Q3" s="155"/>
      <c r="R3" s="155"/>
      <c r="S3" s="155"/>
      <c r="T3" s="155"/>
      <c r="U3" s="155"/>
      <c r="V3" s="155"/>
      <c r="W3" s="155"/>
    </row>
    <row r="4" ht="19.5" customHeight="1" spans="1:23">
      <c r="A4" s="156" t="str">
        <f>"单位名称："&amp;"玉溪市公安局交通警察支队"</f>
        <v>单位名称：玉溪市公安局交通警察支队</v>
      </c>
      <c r="B4" s="156"/>
      <c r="C4" s="156"/>
      <c r="D4" s="156"/>
      <c r="E4" s="156"/>
      <c r="F4" s="156"/>
      <c r="G4" s="156"/>
      <c r="H4" s="156"/>
      <c r="I4" s="156"/>
      <c r="J4" s="156"/>
      <c r="K4" s="156"/>
      <c r="L4" s="156"/>
      <c r="M4" s="156"/>
      <c r="N4" s="156"/>
      <c r="O4" s="156"/>
      <c r="P4" s="156"/>
      <c r="Q4" s="156"/>
      <c r="R4" s="154"/>
      <c r="S4" s="154"/>
      <c r="T4" s="154"/>
      <c r="U4" s="154"/>
      <c r="V4" s="154"/>
      <c r="W4" s="154" t="s">
        <v>2</v>
      </c>
    </row>
    <row r="5" ht="19.5" customHeight="1" spans="1:23">
      <c r="A5" s="157" t="s">
        <v>138</v>
      </c>
      <c r="B5" s="157" t="s">
        <v>139</v>
      </c>
      <c r="C5" s="157" t="s">
        <v>140</v>
      </c>
      <c r="D5" s="157" t="s">
        <v>141</v>
      </c>
      <c r="E5" s="157" t="s">
        <v>142</v>
      </c>
      <c r="F5" s="157" t="s">
        <v>143</v>
      </c>
      <c r="G5" s="157" t="s">
        <v>144</v>
      </c>
      <c r="H5" s="157" t="s">
        <v>145</v>
      </c>
      <c r="I5" s="157"/>
      <c r="J5" s="157"/>
      <c r="K5" s="157"/>
      <c r="L5" s="157"/>
      <c r="M5" s="157"/>
      <c r="N5" s="157"/>
      <c r="O5" s="157"/>
      <c r="P5" s="157"/>
      <c r="Q5" s="157"/>
      <c r="R5" s="157"/>
      <c r="S5" s="157"/>
      <c r="T5" s="157"/>
      <c r="U5" s="157"/>
      <c r="V5" s="157"/>
      <c r="W5" s="157"/>
    </row>
    <row r="6" ht="19.5" customHeight="1" spans="1:23">
      <c r="A6" s="157"/>
      <c r="B6" s="157"/>
      <c r="C6" s="157"/>
      <c r="D6" s="157"/>
      <c r="E6" s="157"/>
      <c r="F6" s="157"/>
      <c r="G6" s="157"/>
      <c r="H6" s="157" t="s">
        <v>30</v>
      </c>
      <c r="I6" s="157" t="s">
        <v>33</v>
      </c>
      <c r="J6" s="157"/>
      <c r="K6" s="157"/>
      <c r="L6" s="157"/>
      <c r="M6" s="157"/>
      <c r="N6" s="157" t="s">
        <v>146</v>
      </c>
      <c r="O6" s="157"/>
      <c r="P6" s="157"/>
      <c r="Q6" s="157" t="s">
        <v>36</v>
      </c>
      <c r="R6" s="157" t="s">
        <v>76</v>
      </c>
      <c r="S6" s="157"/>
      <c r="T6" s="157"/>
      <c r="U6" s="157"/>
      <c r="V6" s="157"/>
      <c r="W6" s="157"/>
    </row>
    <row r="7" ht="41.25" customHeight="1" spans="1:23">
      <c r="A7" s="157"/>
      <c r="B7" s="157"/>
      <c r="C7" s="157"/>
      <c r="D7" s="157"/>
      <c r="E7" s="157"/>
      <c r="F7" s="157"/>
      <c r="G7" s="157"/>
      <c r="H7" s="157"/>
      <c r="I7" s="157" t="s">
        <v>147</v>
      </c>
      <c r="J7" s="157" t="s">
        <v>148</v>
      </c>
      <c r="K7" s="157" t="s">
        <v>149</v>
      </c>
      <c r="L7" s="157" t="s">
        <v>150</v>
      </c>
      <c r="M7" s="157" t="s">
        <v>151</v>
      </c>
      <c r="N7" s="157" t="s">
        <v>33</v>
      </c>
      <c r="O7" s="157" t="s">
        <v>34</v>
      </c>
      <c r="P7" s="157" t="s">
        <v>35</v>
      </c>
      <c r="Q7" s="157"/>
      <c r="R7" s="157" t="s">
        <v>32</v>
      </c>
      <c r="S7" s="157" t="s">
        <v>39</v>
      </c>
      <c r="T7" s="157" t="s">
        <v>152</v>
      </c>
      <c r="U7" s="157" t="s">
        <v>41</v>
      </c>
      <c r="V7" s="157" t="s">
        <v>42</v>
      </c>
      <c r="W7" s="157" t="s">
        <v>43</v>
      </c>
    </row>
    <row r="8" ht="20.25" customHeight="1" spans="1:23">
      <c r="A8" s="158" t="s">
        <v>44</v>
      </c>
      <c r="B8" s="158" t="s">
        <v>45</v>
      </c>
      <c r="C8" s="158" t="s">
        <v>46</v>
      </c>
      <c r="D8" s="158" t="s">
        <v>47</v>
      </c>
      <c r="E8" s="158" t="s">
        <v>48</v>
      </c>
      <c r="F8" s="158" t="s">
        <v>49</v>
      </c>
      <c r="G8" s="158" t="s">
        <v>50</v>
      </c>
      <c r="H8" s="158" t="s">
        <v>51</v>
      </c>
      <c r="I8" s="158" t="s">
        <v>52</v>
      </c>
      <c r="J8" s="158" t="s">
        <v>53</v>
      </c>
      <c r="K8" s="158" t="s">
        <v>54</v>
      </c>
      <c r="L8" s="158" t="s">
        <v>55</v>
      </c>
      <c r="M8" s="158" t="s">
        <v>56</v>
      </c>
      <c r="N8" s="158" t="s">
        <v>57</v>
      </c>
      <c r="O8" s="158" t="s">
        <v>58</v>
      </c>
      <c r="P8" s="158" t="s">
        <v>59</v>
      </c>
      <c r="Q8" s="158" t="s">
        <v>60</v>
      </c>
      <c r="R8" s="158" t="s">
        <v>61</v>
      </c>
      <c r="S8" s="158" t="s">
        <v>62</v>
      </c>
      <c r="T8" s="158" t="s">
        <v>153</v>
      </c>
      <c r="U8" s="158" t="s">
        <v>154</v>
      </c>
      <c r="V8" s="158" t="s">
        <v>155</v>
      </c>
      <c r="W8" s="158" t="s">
        <v>156</v>
      </c>
    </row>
    <row r="9" ht="20.25" customHeight="1" spans="1:23">
      <c r="A9" s="159" t="s">
        <v>64</v>
      </c>
      <c r="C9" s="156"/>
      <c r="D9" s="156"/>
      <c r="E9" s="156"/>
      <c r="G9" s="156"/>
      <c r="H9" s="160">
        <v>95482704.76</v>
      </c>
      <c r="I9" s="66">
        <v>95482704.76</v>
      </c>
      <c r="J9" s="66">
        <v>30272607.64</v>
      </c>
      <c r="K9" s="66"/>
      <c r="L9" s="66">
        <v>65210097.12</v>
      </c>
      <c r="M9" s="66"/>
      <c r="N9" s="66"/>
      <c r="O9" s="66"/>
      <c r="P9" s="66"/>
      <c r="Q9" s="66"/>
      <c r="R9" s="66"/>
      <c r="S9" s="66"/>
      <c r="T9" s="66"/>
      <c r="U9" s="66"/>
      <c r="V9" s="66"/>
      <c r="W9" s="66"/>
    </row>
    <row r="10" ht="20.25" customHeight="1" spans="1:23">
      <c r="A10" s="161" t="s">
        <v>66</v>
      </c>
      <c r="B10" s="162"/>
      <c r="C10" s="156"/>
      <c r="D10" s="156"/>
      <c r="E10" s="156"/>
      <c r="F10" s="156"/>
      <c r="G10" s="156"/>
      <c r="H10" s="160">
        <v>38891444.73</v>
      </c>
      <c r="I10" s="66">
        <v>38891444.73</v>
      </c>
      <c r="J10" s="66">
        <v>12563228.48</v>
      </c>
      <c r="K10" s="66"/>
      <c r="L10" s="66">
        <v>26328216.25</v>
      </c>
      <c r="M10" s="66"/>
      <c r="N10" s="66"/>
      <c r="O10" s="66"/>
      <c r="P10" s="66"/>
      <c r="Q10" s="66"/>
      <c r="R10" s="66"/>
      <c r="S10" s="66"/>
      <c r="T10" s="66"/>
      <c r="U10" s="66"/>
      <c r="V10" s="66"/>
      <c r="W10" s="66"/>
    </row>
    <row r="11" ht="20.25" customHeight="1" spans="1:23">
      <c r="A11" s="156" t="s">
        <v>157</v>
      </c>
      <c r="B11" s="156" t="s">
        <v>158</v>
      </c>
      <c r="C11" s="156" t="s">
        <v>159</v>
      </c>
      <c r="D11" s="156" t="s">
        <v>86</v>
      </c>
      <c r="E11" s="156" t="s">
        <v>160</v>
      </c>
      <c r="F11" s="156" t="s">
        <v>161</v>
      </c>
      <c r="G11" s="156" t="s">
        <v>162</v>
      </c>
      <c r="H11" s="160">
        <v>14138.53</v>
      </c>
      <c r="I11" s="66">
        <v>14138.53</v>
      </c>
      <c r="J11" s="66">
        <v>3534.63</v>
      </c>
      <c r="K11" s="156"/>
      <c r="L11" s="66">
        <v>10603.9</v>
      </c>
      <c r="M11" s="156"/>
      <c r="N11" s="66"/>
      <c r="O11" s="66"/>
      <c r="P11" s="156"/>
      <c r="Q11" s="66"/>
      <c r="R11" s="66"/>
      <c r="S11" s="66"/>
      <c r="T11" s="66"/>
      <c r="U11" s="66"/>
      <c r="V11" s="66"/>
      <c r="W11" s="66"/>
    </row>
    <row r="12" ht="20.25" customHeight="1" spans="1:23">
      <c r="A12" s="156" t="s">
        <v>157</v>
      </c>
      <c r="B12" s="156" t="s">
        <v>158</v>
      </c>
      <c r="C12" s="156" t="s">
        <v>159</v>
      </c>
      <c r="D12" s="156" t="s">
        <v>95</v>
      </c>
      <c r="E12" s="156" t="s">
        <v>163</v>
      </c>
      <c r="F12" s="156" t="s">
        <v>164</v>
      </c>
      <c r="G12" s="156" t="s">
        <v>165</v>
      </c>
      <c r="H12" s="160">
        <v>2620039.68</v>
      </c>
      <c r="I12" s="66">
        <v>2620039.68</v>
      </c>
      <c r="J12" s="66">
        <v>655009.92</v>
      </c>
      <c r="K12" s="156"/>
      <c r="L12" s="66">
        <v>1965029.76</v>
      </c>
      <c r="M12" s="156"/>
      <c r="N12" s="66"/>
      <c r="O12" s="66"/>
      <c r="P12" s="156"/>
      <c r="Q12" s="66"/>
      <c r="R12" s="66"/>
      <c r="S12" s="66"/>
      <c r="T12" s="66"/>
      <c r="U12" s="66"/>
      <c r="V12" s="66"/>
      <c r="W12" s="66"/>
    </row>
    <row r="13" ht="20.25" customHeight="1" spans="1:23">
      <c r="A13" s="156" t="s">
        <v>157</v>
      </c>
      <c r="B13" s="156" t="s">
        <v>158</v>
      </c>
      <c r="C13" s="156" t="s">
        <v>159</v>
      </c>
      <c r="D13" s="156" t="s">
        <v>101</v>
      </c>
      <c r="E13" s="156" t="s">
        <v>166</v>
      </c>
      <c r="F13" s="156" t="s">
        <v>167</v>
      </c>
      <c r="G13" s="156" t="s">
        <v>168</v>
      </c>
      <c r="H13" s="160">
        <v>1359145.58</v>
      </c>
      <c r="I13" s="66">
        <v>1359145.58</v>
      </c>
      <c r="J13" s="66">
        <v>339786.4</v>
      </c>
      <c r="K13" s="156"/>
      <c r="L13" s="66">
        <v>1019359.18</v>
      </c>
      <c r="M13" s="156"/>
      <c r="N13" s="66"/>
      <c r="O13" s="66"/>
      <c r="P13" s="156"/>
      <c r="Q13" s="66"/>
      <c r="R13" s="66"/>
      <c r="S13" s="66"/>
      <c r="T13" s="66"/>
      <c r="U13" s="66"/>
      <c r="V13" s="66"/>
      <c r="W13" s="66"/>
    </row>
    <row r="14" ht="20.25" customHeight="1" spans="1:23">
      <c r="A14" s="156" t="s">
        <v>157</v>
      </c>
      <c r="B14" s="156" t="s">
        <v>158</v>
      </c>
      <c r="C14" s="156" t="s">
        <v>159</v>
      </c>
      <c r="D14" s="156" t="s">
        <v>101</v>
      </c>
      <c r="E14" s="156" t="s">
        <v>166</v>
      </c>
      <c r="F14" s="156" t="s">
        <v>169</v>
      </c>
      <c r="G14" s="156" t="s">
        <v>170</v>
      </c>
      <c r="H14" s="160">
        <v>40000</v>
      </c>
      <c r="I14" s="66">
        <v>40000</v>
      </c>
      <c r="J14" s="66">
        <v>10000</v>
      </c>
      <c r="K14" s="156"/>
      <c r="L14" s="66">
        <v>30000</v>
      </c>
      <c r="M14" s="156"/>
      <c r="N14" s="66"/>
      <c r="O14" s="66"/>
      <c r="P14" s="156"/>
      <c r="Q14" s="66"/>
      <c r="R14" s="66"/>
      <c r="S14" s="66"/>
      <c r="T14" s="66"/>
      <c r="U14" s="66"/>
      <c r="V14" s="66"/>
      <c r="W14" s="66"/>
    </row>
    <row r="15" ht="20.25" customHeight="1" spans="1:23">
      <c r="A15" s="156" t="s">
        <v>157</v>
      </c>
      <c r="B15" s="156" t="s">
        <v>158</v>
      </c>
      <c r="C15" s="156" t="s">
        <v>159</v>
      </c>
      <c r="D15" s="156" t="s">
        <v>103</v>
      </c>
      <c r="E15" s="156" t="s">
        <v>171</v>
      </c>
      <c r="F15" s="156" t="s">
        <v>172</v>
      </c>
      <c r="G15" s="156" t="s">
        <v>173</v>
      </c>
      <c r="H15" s="160">
        <v>897633.6</v>
      </c>
      <c r="I15" s="66">
        <v>897633.6</v>
      </c>
      <c r="J15" s="66">
        <v>224408.4</v>
      </c>
      <c r="K15" s="156"/>
      <c r="L15" s="66">
        <v>673225.2</v>
      </c>
      <c r="M15" s="156"/>
      <c r="N15" s="66"/>
      <c r="O15" s="66"/>
      <c r="P15" s="156"/>
      <c r="Q15" s="66"/>
      <c r="R15" s="66"/>
      <c r="S15" s="66"/>
      <c r="T15" s="66"/>
      <c r="U15" s="66"/>
      <c r="V15" s="66"/>
      <c r="W15" s="66"/>
    </row>
    <row r="16" ht="20.25" customHeight="1" spans="1:23">
      <c r="A16" s="156" t="s">
        <v>157</v>
      </c>
      <c r="B16" s="156" t="s">
        <v>158</v>
      </c>
      <c r="C16" s="156" t="s">
        <v>159</v>
      </c>
      <c r="D16" s="156" t="s">
        <v>104</v>
      </c>
      <c r="E16" s="156" t="s">
        <v>174</v>
      </c>
      <c r="F16" s="156" t="s">
        <v>161</v>
      </c>
      <c r="G16" s="156" t="s">
        <v>162</v>
      </c>
      <c r="H16" s="160">
        <v>124586.52</v>
      </c>
      <c r="I16" s="66">
        <v>124586.52</v>
      </c>
      <c r="J16" s="66">
        <v>74232.63</v>
      </c>
      <c r="K16" s="156"/>
      <c r="L16" s="66">
        <v>50353.89</v>
      </c>
      <c r="M16" s="156"/>
      <c r="N16" s="66"/>
      <c r="O16" s="66"/>
      <c r="P16" s="156"/>
      <c r="Q16" s="66"/>
      <c r="R16" s="66"/>
      <c r="S16" s="66"/>
      <c r="T16" s="66"/>
      <c r="U16" s="66"/>
      <c r="V16" s="66"/>
      <c r="W16" s="66"/>
    </row>
    <row r="17" ht="20.25" customHeight="1" spans="1:23">
      <c r="A17" s="156" t="s">
        <v>157</v>
      </c>
      <c r="B17" s="156" t="s">
        <v>175</v>
      </c>
      <c r="C17" s="156" t="s">
        <v>176</v>
      </c>
      <c r="D17" s="156" t="s">
        <v>110</v>
      </c>
      <c r="E17" s="156" t="s">
        <v>176</v>
      </c>
      <c r="F17" s="156" t="s">
        <v>177</v>
      </c>
      <c r="G17" s="156" t="s">
        <v>176</v>
      </c>
      <c r="H17" s="160">
        <v>2422068</v>
      </c>
      <c r="I17" s="66">
        <v>2422068</v>
      </c>
      <c r="J17" s="66">
        <v>605517</v>
      </c>
      <c r="K17" s="156"/>
      <c r="L17" s="66">
        <v>1816551</v>
      </c>
      <c r="M17" s="156"/>
      <c r="N17" s="66"/>
      <c r="O17" s="66"/>
      <c r="P17" s="156"/>
      <c r="Q17" s="66"/>
      <c r="R17" s="66"/>
      <c r="S17" s="66"/>
      <c r="T17" s="66"/>
      <c r="U17" s="66"/>
      <c r="V17" s="66"/>
      <c r="W17" s="66"/>
    </row>
    <row r="18" ht="20.25" customHeight="1" spans="1:23">
      <c r="A18" s="156" t="s">
        <v>157</v>
      </c>
      <c r="B18" s="156" t="s">
        <v>178</v>
      </c>
      <c r="C18" s="156" t="s">
        <v>179</v>
      </c>
      <c r="D18" s="156" t="s">
        <v>93</v>
      </c>
      <c r="E18" s="156" t="s">
        <v>180</v>
      </c>
      <c r="F18" s="156" t="s">
        <v>181</v>
      </c>
      <c r="G18" s="156" t="s">
        <v>182</v>
      </c>
      <c r="H18" s="160">
        <v>1497600</v>
      </c>
      <c r="I18" s="66">
        <v>1497600</v>
      </c>
      <c r="J18" s="66">
        <v>1497600</v>
      </c>
      <c r="K18" s="156"/>
      <c r="L18" s="66"/>
      <c r="M18" s="156"/>
      <c r="N18" s="66"/>
      <c r="O18" s="66"/>
      <c r="P18" s="156"/>
      <c r="Q18" s="66"/>
      <c r="R18" s="66"/>
      <c r="S18" s="66"/>
      <c r="T18" s="66"/>
      <c r="U18" s="66"/>
      <c r="V18" s="66"/>
      <c r="W18" s="66"/>
    </row>
    <row r="19" ht="20.25" customHeight="1" spans="1:23">
      <c r="A19" s="156" t="s">
        <v>157</v>
      </c>
      <c r="B19" s="156" t="s">
        <v>178</v>
      </c>
      <c r="C19" s="156" t="s">
        <v>179</v>
      </c>
      <c r="D19" s="156" t="s">
        <v>94</v>
      </c>
      <c r="E19" s="156" t="s">
        <v>183</v>
      </c>
      <c r="F19" s="156" t="s">
        <v>181</v>
      </c>
      <c r="G19" s="156" t="s">
        <v>182</v>
      </c>
      <c r="H19" s="160">
        <v>211200</v>
      </c>
      <c r="I19" s="66">
        <v>211200</v>
      </c>
      <c r="J19" s="66">
        <v>211200</v>
      </c>
      <c r="K19" s="156"/>
      <c r="L19" s="66"/>
      <c r="M19" s="156"/>
      <c r="N19" s="66"/>
      <c r="O19" s="66"/>
      <c r="P19" s="156"/>
      <c r="Q19" s="66"/>
      <c r="R19" s="66"/>
      <c r="S19" s="66"/>
      <c r="T19" s="66"/>
      <c r="U19" s="66"/>
      <c r="V19" s="66"/>
      <c r="W19" s="66"/>
    </row>
    <row r="20" ht="20.25" customHeight="1" spans="1:23">
      <c r="A20" s="156" t="s">
        <v>157</v>
      </c>
      <c r="B20" s="156" t="s">
        <v>184</v>
      </c>
      <c r="C20" s="156" t="s">
        <v>185</v>
      </c>
      <c r="D20" s="156" t="s">
        <v>86</v>
      </c>
      <c r="E20" s="156" t="s">
        <v>160</v>
      </c>
      <c r="F20" s="156" t="s">
        <v>186</v>
      </c>
      <c r="G20" s="156" t="s">
        <v>187</v>
      </c>
      <c r="H20" s="160">
        <v>5252688</v>
      </c>
      <c r="I20" s="66">
        <v>5252688</v>
      </c>
      <c r="J20" s="66">
        <v>2298051</v>
      </c>
      <c r="K20" s="156"/>
      <c r="L20" s="66">
        <v>2954637</v>
      </c>
      <c r="M20" s="156"/>
      <c r="N20" s="66"/>
      <c r="O20" s="66"/>
      <c r="P20" s="156"/>
      <c r="Q20" s="66"/>
      <c r="R20" s="66"/>
      <c r="S20" s="66"/>
      <c r="T20" s="66"/>
      <c r="U20" s="66"/>
      <c r="V20" s="66"/>
      <c r="W20" s="66"/>
    </row>
    <row r="21" ht="20.25" customHeight="1" spans="1:23">
      <c r="A21" s="156" t="s">
        <v>157</v>
      </c>
      <c r="B21" s="156" t="s">
        <v>184</v>
      </c>
      <c r="C21" s="156" t="s">
        <v>185</v>
      </c>
      <c r="D21" s="156" t="s">
        <v>86</v>
      </c>
      <c r="E21" s="156" t="s">
        <v>160</v>
      </c>
      <c r="F21" s="156" t="s">
        <v>188</v>
      </c>
      <c r="G21" s="156" t="s">
        <v>189</v>
      </c>
      <c r="H21" s="160">
        <v>9048636</v>
      </c>
      <c r="I21" s="66">
        <v>9048636</v>
      </c>
      <c r="J21" s="66">
        <v>3958778.25</v>
      </c>
      <c r="K21" s="156"/>
      <c r="L21" s="66">
        <v>5089857.75</v>
      </c>
      <c r="M21" s="156"/>
      <c r="N21" s="66"/>
      <c r="O21" s="66"/>
      <c r="P21" s="156"/>
      <c r="Q21" s="66"/>
      <c r="R21" s="66"/>
      <c r="S21" s="66"/>
      <c r="T21" s="66"/>
      <c r="U21" s="66"/>
      <c r="V21" s="66"/>
      <c r="W21" s="66"/>
    </row>
    <row r="22" ht="20.25" customHeight="1" spans="1:23">
      <c r="A22" s="156" t="s">
        <v>157</v>
      </c>
      <c r="B22" s="156" t="s">
        <v>184</v>
      </c>
      <c r="C22" s="156" t="s">
        <v>185</v>
      </c>
      <c r="D22" s="156" t="s">
        <v>111</v>
      </c>
      <c r="E22" s="156" t="s">
        <v>190</v>
      </c>
      <c r="F22" s="156" t="s">
        <v>188</v>
      </c>
      <c r="G22" s="156" t="s">
        <v>189</v>
      </c>
      <c r="H22" s="160">
        <v>26796</v>
      </c>
      <c r="I22" s="66">
        <v>26796</v>
      </c>
      <c r="J22" s="66">
        <v>6699</v>
      </c>
      <c r="K22" s="156"/>
      <c r="L22" s="66">
        <v>20097</v>
      </c>
      <c r="M22" s="156"/>
      <c r="N22" s="66"/>
      <c r="O22" s="66"/>
      <c r="P22" s="156"/>
      <c r="Q22" s="66"/>
      <c r="R22" s="66"/>
      <c r="S22" s="66"/>
      <c r="T22" s="66"/>
      <c r="U22" s="66"/>
      <c r="V22" s="66"/>
      <c r="W22" s="66"/>
    </row>
    <row r="23" ht="20.25" customHeight="1" spans="1:23">
      <c r="A23" s="156" t="s">
        <v>157</v>
      </c>
      <c r="B23" s="156" t="s">
        <v>191</v>
      </c>
      <c r="C23" s="156" t="s">
        <v>192</v>
      </c>
      <c r="D23" s="156" t="s">
        <v>86</v>
      </c>
      <c r="E23" s="156" t="s">
        <v>160</v>
      </c>
      <c r="F23" s="156" t="s">
        <v>193</v>
      </c>
      <c r="G23" s="156" t="s">
        <v>194</v>
      </c>
      <c r="H23" s="160">
        <v>3762156</v>
      </c>
      <c r="I23" s="66">
        <v>3762156</v>
      </c>
      <c r="J23" s="66">
        <v>1073877</v>
      </c>
      <c r="K23" s="156"/>
      <c r="L23" s="66">
        <v>2688279</v>
      </c>
      <c r="M23" s="156"/>
      <c r="N23" s="66"/>
      <c r="O23" s="66"/>
      <c r="P23" s="156"/>
      <c r="Q23" s="66"/>
      <c r="R23" s="66"/>
      <c r="S23" s="66"/>
      <c r="T23" s="66"/>
      <c r="U23" s="66"/>
      <c r="V23" s="66"/>
      <c r="W23" s="66"/>
    </row>
    <row r="24" ht="20.25" customHeight="1" spans="1:23">
      <c r="A24" s="156" t="s">
        <v>157</v>
      </c>
      <c r="B24" s="156" t="s">
        <v>195</v>
      </c>
      <c r="C24" s="156" t="s">
        <v>196</v>
      </c>
      <c r="D24" s="156" t="s">
        <v>86</v>
      </c>
      <c r="E24" s="156" t="s">
        <v>160</v>
      </c>
      <c r="F24" s="156" t="s">
        <v>197</v>
      </c>
      <c r="G24" s="156" t="s">
        <v>198</v>
      </c>
      <c r="H24" s="160">
        <v>1039800</v>
      </c>
      <c r="I24" s="66">
        <v>1039800</v>
      </c>
      <c r="J24" s="66">
        <v>454912.5</v>
      </c>
      <c r="K24" s="156"/>
      <c r="L24" s="66">
        <v>584887.5</v>
      </c>
      <c r="M24" s="156"/>
      <c r="N24" s="66"/>
      <c r="O24" s="66"/>
      <c r="P24" s="156"/>
      <c r="Q24" s="66"/>
      <c r="R24" s="66"/>
      <c r="S24" s="66"/>
      <c r="T24" s="66"/>
      <c r="U24" s="66"/>
      <c r="V24" s="66"/>
      <c r="W24" s="66"/>
    </row>
    <row r="25" ht="20.25" customHeight="1" spans="1:23">
      <c r="A25" s="156" t="s">
        <v>157</v>
      </c>
      <c r="B25" s="156" t="s">
        <v>199</v>
      </c>
      <c r="C25" s="156" t="s">
        <v>200</v>
      </c>
      <c r="D25" s="156" t="s">
        <v>86</v>
      </c>
      <c r="E25" s="156" t="s">
        <v>160</v>
      </c>
      <c r="F25" s="156" t="s">
        <v>201</v>
      </c>
      <c r="G25" s="156" t="s">
        <v>200</v>
      </c>
      <c r="H25" s="160">
        <v>286562.4</v>
      </c>
      <c r="I25" s="66">
        <v>286562.4</v>
      </c>
      <c r="J25" s="66"/>
      <c r="K25" s="156"/>
      <c r="L25" s="66">
        <v>286562.4</v>
      </c>
      <c r="M25" s="156"/>
      <c r="N25" s="66"/>
      <c r="O25" s="66"/>
      <c r="P25" s="156"/>
      <c r="Q25" s="66"/>
      <c r="R25" s="66"/>
      <c r="S25" s="66"/>
      <c r="T25" s="66"/>
      <c r="U25" s="66"/>
      <c r="V25" s="66"/>
      <c r="W25" s="66"/>
    </row>
    <row r="26" ht="20.25" customHeight="1" spans="1:23">
      <c r="A26" s="156" t="s">
        <v>157</v>
      </c>
      <c r="B26" s="156" t="s">
        <v>202</v>
      </c>
      <c r="C26" s="156" t="s">
        <v>203</v>
      </c>
      <c r="D26" s="156" t="s">
        <v>86</v>
      </c>
      <c r="E26" s="156" t="s">
        <v>160</v>
      </c>
      <c r="F26" s="156" t="s">
        <v>204</v>
      </c>
      <c r="G26" s="156" t="s">
        <v>205</v>
      </c>
      <c r="H26" s="160">
        <v>410400</v>
      </c>
      <c r="I26" s="66">
        <v>410400</v>
      </c>
      <c r="J26" s="66"/>
      <c r="K26" s="156"/>
      <c r="L26" s="66">
        <v>410400</v>
      </c>
      <c r="M26" s="156"/>
      <c r="N26" s="66"/>
      <c r="O26" s="66"/>
      <c r="P26" s="156"/>
      <c r="Q26" s="66"/>
      <c r="R26" s="66"/>
      <c r="S26" s="66"/>
      <c r="T26" s="66"/>
      <c r="U26" s="66"/>
      <c r="V26" s="66"/>
      <c r="W26" s="66"/>
    </row>
    <row r="27" ht="20.25" customHeight="1" spans="1:23">
      <c r="A27" s="156" t="s">
        <v>157</v>
      </c>
      <c r="B27" s="156" t="s">
        <v>206</v>
      </c>
      <c r="C27" s="156" t="s">
        <v>207</v>
      </c>
      <c r="D27" s="156" t="s">
        <v>86</v>
      </c>
      <c r="E27" s="156" t="s">
        <v>160</v>
      </c>
      <c r="F27" s="156" t="s">
        <v>208</v>
      </c>
      <c r="G27" s="156" t="s">
        <v>209</v>
      </c>
      <c r="H27" s="160">
        <v>163813</v>
      </c>
      <c r="I27" s="66">
        <v>163813</v>
      </c>
      <c r="J27" s="66">
        <v>25925</v>
      </c>
      <c r="K27" s="156"/>
      <c r="L27" s="66">
        <v>137888</v>
      </c>
      <c r="M27" s="156"/>
      <c r="N27" s="66"/>
      <c r="O27" s="66"/>
      <c r="P27" s="156"/>
      <c r="Q27" s="66"/>
      <c r="R27" s="66"/>
      <c r="S27" s="66"/>
      <c r="T27" s="66"/>
      <c r="U27" s="66"/>
      <c r="V27" s="66"/>
      <c r="W27" s="66"/>
    </row>
    <row r="28" ht="20.25" customHeight="1" spans="1:23">
      <c r="A28" s="156" t="s">
        <v>157</v>
      </c>
      <c r="B28" s="156" t="s">
        <v>206</v>
      </c>
      <c r="C28" s="156" t="s">
        <v>207</v>
      </c>
      <c r="D28" s="156" t="s">
        <v>86</v>
      </c>
      <c r="E28" s="156" t="s">
        <v>160</v>
      </c>
      <c r="F28" s="156" t="s">
        <v>210</v>
      </c>
      <c r="G28" s="156" t="s">
        <v>211</v>
      </c>
      <c r="H28" s="160">
        <v>3500</v>
      </c>
      <c r="I28" s="66">
        <v>3500</v>
      </c>
      <c r="J28" s="66">
        <v>875</v>
      </c>
      <c r="K28" s="156"/>
      <c r="L28" s="66">
        <v>2625</v>
      </c>
      <c r="M28" s="156"/>
      <c r="N28" s="66"/>
      <c r="O28" s="66"/>
      <c r="P28" s="156"/>
      <c r="Q28" s="66"/>
      <c r="R28" s="66"/>
      <c r="S28" s="66"/>
      <c r="T28" s="66"/>
      <c r="U28" s="66"/>
      <c r="V28" s="66"/>
      <c r="W28" s="66"/>
    </row>
    <row r="29" ht="20.25" customHeight="1" spans="1:23">
      <c r="A29" s="156" t="s">
        <v>157</v>
      </c>
      <c r="B29" s="156" t="s">
        <v>206</v>
      </c>
      <c r="C29" s="156" t="s">
        <v>207</v>
      </c>
      <c r="D29" s="156" t="s">
        <v>86</v>
      </c>
      <c r="E29" s="156" t="s">
        <v>160</v>
      </c>
      <c r="F29" s="156" t="s">
        <v>212</v>
      </c>
      <c r="G29" s="156" t="s">
        <v>213</v>
      </c>
      <c r="H29" s="160">
        <v>1500</v>
      </c>
      <c r="I29" s="66">
        <v>1500</v>
      </c>
      <c r="J29" s="66">
        <v>375</v>
      </c>
      <c r="K29" s="156"/>
      <c r="L29" s="66">
        <v>1125</v>
      </c>
      <c r="M29" s="156"/>
      <c r="N29" s="66"/>
      <c r="O29" s="66"/>
      <c r="P29" s="156"/>
      <c r="Q29" s="66"/>
      <c r="R29" s="66"/>
      <c r="S29" s="66"/>
      <c r="T29" s="66"/>
      <c r="U29" s="66"/>
      <c r="V29" s="66"/>
      <c r="W29" s="66"/>
    </row>
    <row r="30" ht="20.25" customHeight="1" spans="1:23">
      <c r="A30" s="156" t="s">
        <v>157</v>
      </c>
      <c r="B30" s="156" t="s">
        <v>206</v>
      </c>
      <c r="C30" s="156" t="s">
        <v>207</v>
      </c>
      <c r="D30" s="156" t="s">
        <v>86</v>
      </c>
      <c r="E30" s="156" t="s">
        <v>160</v>
      </c>
      <c r="F30" s="156" t="s">
        <v>214</v>
      </c>
      <c r="G30" s="156" t="s">
        <v>215</v>
      </c>
      <c r="H30" s="160">
        <v>90000</v>
      </c>
      <c r="I30" s="66">
        <v>90000</v>
      </c>
      <c r="J30" s="66">
        <v>22500</v>
      </c>
      <c r="K30" s="156"/>
      <c r="L30" s="66">
        <v>67500</v>
      </c>
      <c r="M30" s="156"/>
      <c r="N30" s="66"/>
      <c r="O30" s="66"/>
      <c r="P30" s="156"/>
      <c r="Q30" s="66"/>
      <c r="R30" s="66"/>
      <c r="S30" s="66"/>
      <c r="T30" s="66"/>
      <c r="U30" s="66"/>
      <c r="V30" s="66"/>
      <c r="W30" s="66"/>
    </row>
    <row r="31" ht="20.25" customHeight="1" spans="1:23">
      <c r="A31" s="156" t="s">
        <v>157</v>
      </c>
      <c r="B31" s="156" t="s">
        <v>206</v>
      </c>
      <c r="C31" s="156" t="s">
        <v>207</v>
      </c>
      <c r="D31" s="156" t="s">
        <v>86</v>
      </c>
      <c r="E31" s="156" t="s">
        <v>160</v>
      </c>
      <c r="F31" s="156" t="s">
        <v>216</v>
      </c>
      <c r="G31" s="156" t="s">
        <v>217</v>
      </c>
      <c r="H31" s="160">
        <v>660000</v>
      </c>
      <c r="I31" s="66">
        <v>660000</v>
      </c>
      <c r="J31" s="66">
        <v>165000</v>
      </c>
      <c r="K31" s="156"/>
      <c r="L31" s="66">
        <v>495000</v>
      </c>
      <c r="M31" s="156"/>
      <c r="N31" s="66"/>
      <c r="O31" s="66"/>
      <c r="P31" s="156"/>
      <c r="Q31" s="66"/>
      <c r="R31" s="66"/>
      <c r="S31" s="66"/>
      <c r="T31" s="66"/>
      <c r="U31" s="66"/>
      <c r="V31" s="66"/>
      <c r="W31" s="66"/>
    </row>
    <row r="32" ht="20.25" customHeight="1" spans="1:23">
      <c r="A32" s="156" t="s">
        <v>157</v>
      </c>
      <c r="B32" s="156" t="s">
        <v>206</v>
      </c>
      <c r="C32" s="156" t="s">
        <v>207</v>
      </c>
      <c r="D32" s="156" t="s">
        <v>86</v>
      </c>
      <c r="E32" s="156" t="s">
        <v>160</v>
      </c>
      <c r="F32" s="156" t="s">
        <v>218</v>
      </c>
      <c r="G32" s="156" t="s">
        <v>219</v>
      </c>
      <c r="H32" s="160">
        <v>36000</v>
      </c>
      <c r="I32" s="66">
        <v>36000</v>
      </c>
      <c r="J32" s="66">
        <v>9000</v>
      </c>
      <c r="K32" s="156"/>
      <c r="L32" s="66">
        <v>27000</v>
      </c>
      <c r="M32" s="156"/>
      <c r="N32" s="66"/>
      <c r="O32" s="66"/>
      <c r="P32" s="156"/>
      <c r="Q32" s="66"/>
      <c r="R32" s="66"/>
      <c r="S32" s="66"/>
      <c r="T32" s="66"/>
      <c r="U32" s="66"/>
      <c r="V32" s="66"/>
      <c r="W32" s="66"/>
    </row>
    <row r="33" ht="20.25" customHeight="1" spans="1:23">
      <c r="A33" s="156" t="s">
        <v>157</v>
      </c>
      <c r="B33" s="156" t="s">
        <v>206</v>
      </c>
      <c r="C33" s="156" t="s">
        <v>207</v>
      </c>
      <c r="D33" s="156" t="s">
        <v>86</v>
      </c>
      <c r="E33" s="156" t="s">
        <v>160</v>
      </c>
      <c r="F33" s="156" t="s">
        <v>220</v>
      </c>
      <c r="G33" s="156" t="s">
        <v>221</v>
      </c>
      <c r="H33" s="160">
        <v>7000</v>
      </c>
      <c r="I33" s="66">
        <v>7000</v>
      </c>
      <c r="J33" s="66">
        <v>1750</v>
      </c>
      <c r="K33" s="156"/>
      <c r="L33" s="66">
        <v>5250</v>
      </c>
      <c r="M33" s="156"/>
      <c r="N33" s="66"/>
      <c r="O33" s="66"/>
      <c r="P33" s="156"/>
      <c r="Q33" s="66"/>
      <c r="R33" s="66"/>
      <c r="S33" s="66"/>
      <c r="T33" s="66"/>
      <c r="U33" s="66"/>
      <c r="V33" s="66"/>
      <c r="W33" s="66"/>
    </row>
    <row r="34" ht="20.25" customHeight="1" spans="1:23">
      <c r="A34" s="156" t="s">
        <v>157</v>
      </c>
      <c r="B34" s="156" t="s">
        <v>206</v>
      </c>
      <c r="C34" s="156" t="s">
        <v>207</v>
      </c>
      <c r="D34" s="156" t="s">
        <v>86</v>
      </c>
      <c r="E34" s="156" t="s">
        <v>160</v>
      </c>
      <c r="F34" s="156" t="s">
        <v>222</v>
      </c>
      <c r="G34" s="156" t="s">
        <v>223</v>
      </c>
      <c r="H34" s="160">
        <v>20000</v>
      </c>
      <c r="I34" s="66">
        <v>20000</v>
      </c>
      <c r="J34" s="66">
        <v>5000</v>
      </c>
      <c r="K34" s="156"/>
      <c r="L34" s="66">
        <v>15000</v>
      </c>
      <c r="M34" s="156"/>
      <c r="N34" s="66"/>
      <c r="O34" s="66"/>
      <c r="P34" s="156"/>
      <c r="Q34" s="66"/>
      <c r="R34" s="66"/>
      <c r="S34" s="66"/>
      <c r="T34" s="66"/>
      <c r="U34" s="66"/>
      <c r="V34" s="66"/>
      <c r="W34" s="66"/>
    </row>
    <row r="35" ht="20.25" customHeight="1" spans="1:23">
      <c r="A35" s="156" t="s">
        <v>157</v>
      </c>
      <c r="B35" s="156" t="s">
        <v>206</v>
      </c>
      <c r="C35" s="156" t="s">
        <v>207</v>
      </c>
      <c r="D35" s="156" t="s">
        <v>86</v>
      </c>
      <c r="E35" s="156" t="s">
        <v>160</v>
      </c>
      <c r="F35" s="156" t="s">
        <v>224</v>
      </c>
      <c r="G35" s="156" t="s">
        <v>225</v>
      </c>
      <c r="H35" s="160">
        <v>16000</v>
      </c>
      <c r="I35" s="66">
        <v>16000</v>
      </c>
      <c r="J35" s="66">
        <v>4000</v>
      </c>
      <c r="K35" s="156"/>
      <c r="L35" s="66">
        <v>12000</v>
      </c>
      <c r="M35" s="156"/>
      <c r="N35" s="66"/>
      <c r="O35" s="66"/>
      <c r="P35" s="156"/>
      <c r="Q35" s="66"/>
      <c r="R35" s="66"/>
      <c r="S35" s="66"/>
      <c r="T35" s="66"/>
      <c r="U35" s="66"/>
      <c r="V35" s="66"/>
      <c r="W35" s="66"/>
    </row>
    <row r="36" ht="20.25" customHeight="1" spans="1:23">
      <c r="A36" s="156" t="s">
        <v>157</v>
      </c>
      <c r="B36" s="156" t="s">
        <v>206</v>
      </c>
      <c r="C36" s="156" t="s">
        <v>207</v>
      </c>
      <c r="D36" s="156" t="s">
        <v>86</v>
      </c>
      <c r="E36" s="156" t="s">
        <v>160</v>
      </c>
      <c r="F36" s="156" t="s">
        <v>226</v>
      </c>
      <c r="G36" s="156" t="s">
        <v>227</v>
      </c>
      <c r="H36" s="160">
        <v>5000</v>
      </c>
      <c r="I36" s="66">
        <v>5000</v>
      </c>
      <c r="J36" s="66">
        <v>1250</v>
      </c>
      <c r="K36" s="156"/>
      <c r="L36" s="66">
        <v>3750</v>
      </c>
      <c r="M36" s="156"/>
      <c r="N36" s="66"/>
      <c r="O36" s="66"/>
      <c r="P36" s="156"/>
      <c r="Q36" s="66"/>
      <c r="R36" s="66"/>
      <c r="S36" s="66"/>
      <c r="T36" s="66"/>
      <c r="U36" s="66"/>
      <c r="V36" s="66"/>
      <c r="W36" s="66"/>
    </row>
    <row r="37" ht="20.25" customHeight="1" spans="1:23">
      <c r="A37" s="156" t="s">
        <v>157</v>
      </c>
      <c r="B37" s="156" t="s">
        <v>206</v>
      </c>
      <c r="C37" s="156" t="s">
        <v>207</v>
      </c>
      <c r="D37" s="156" t="s">
        <v>86</v>
      </c>
      <c r="E37" s="156" t="s">
        <v>160</v>
      </c>
      <c r="F37" s="156" t="s">
        <v>228</v>
      </c>
      <c r="G37" s="156" t="s">
        <v>229</v>
      </c>
      <c r="H37" s="160">
        <v>202287</v>
      </c>
      <c r="I37" s="66">
        <v>202287</v>
      </c>
      <c r="J37" s="66">
        <v>50571.75</v>
      </c>
      <c r="K37" s="156"/>
      <c r="L37" s="66">
        <v>151715.25</v>
      </c>
      <c r="M37" s="156"/>
      <c r="N37" s="66"/>
      <c r="O37" s="66"/>
      <c r="P37" s="156"/>
      <c r="Q37" s="66"/>
      <c r="R37" s="66"/>
      <c r="S37" s="66"/>
      <c r="T37" s="66"/>
      <c r="U37" s="66"/>
      <c r="V37" s="66"/>
      <c r="W37" s="66"/>
    </row>
    <row r="38" ht="20.25" customHeight="1" spans="1:23">
      <c r="A38" s="156" t="s">
        <v>157</v>
      </c>
      <c r="B38" s="156" t="s">
        <v>206</v>
      </c>
      <c r="C38" s="156" t="s">
        <v>207</v>
      </c>
      <c r="D38" s="156" t="s">
        <v>86</v>
      </c>
      <c r="E38" s="156" t="s">
        <v>160</v>
      </c>
      <c r="F38" s="156" t="s">
        <v>230</v>
      </c>
      <c r="G38" s="156" t="s">
        <v>231</v>
      </c>
      <c r="H38" s="160">
        <v>111000</v>
      </c>
      <c r="I38" s="66">
        <v>111000</v>
      </c>
      <c r="J38" s="66">
        <v>27750</v>
      </c>
      <c r="K38" s="156"/>
      <c r="L38" s="66">
        <v>83250</v>
      </c>
      <c r="M38" s="156"/>
      <c r="N38" s="66"/>
      <c r="O38" s="66"/>
      <c r="P38" s="156"/>
      <c r="Q38" s="66"/>
      <c r="R38" s="66"/>
      <c r="S38" s="66"/>
      <c r="T38" s="66"/>
      <c r="U38" s="66"/>
      <c r="V38" s="66"/>
      <c r="W38" s="66"/>
    </row>
    <row r="39" ht="20.25" customHeight="1" spans="1:23">
      <c r="A39" s="156" t="s">
        <v>157</v>
      </c>
      <c r="B39" s="156" t="s">
        <v>206</v>
      </c>
      <c r="C39" s="156" t="s">
        <v>207</v>
      </c>
      <c r="D39" s="156" t="s">
        <v>86</v>
      </c>
      <c r="E39" s="156" t="s">
        <v>160</v>
      </c>
      <c r="F39" s="156" t="s">
        <v>197</v>
      </c>
      <c r="G39" s="156" t="s">
        <v>198</v>
      </c>
      <c r="H39" s="160">
        <v>103980</v>
      </c>
      <c r="I39" s="66">
        <v>103980</v>
      </c>
      <c r="J39" s="66">
        <v>25995</v>
      </c>
      <c r="K39" s="156"/>
      <c r="L39" s="66">
        <v>77985</v>
      </c>
      <c r="M39" s="156"/>
      <c r="N39" s="66"/>
      <c r="O39" s="66"/>
      <c r="P39" s="156"/>
      <c r="Q39" s="66"/>
      <c r="R39" s="66"/>
      <c r="S39" s="66"/>
      <c r="T39" s="66"/>
      <c r="U39" s="66"/>
      <c r="V39" s="66"/>
      <c r="W39" s="66"/>
    </row>
    <row r="40" ht="20.25" customHeight="1" spans="1:23">
      <c r="A40" s="156" t="s">
        <v>157</v>
      </c>
      <c r="B40" s="156" t="s">
        <v>206</v>
      </c>
      <c r="C40" s="156" t="s">
        <v>207</v>
      </c>
      <c r="D40" s="156" t="s">
        <v>86</v>
      </c>
      <c r="E40" s="156" t="s">
        <v>160</v>
      </c>
      <c r="F40" s="156" t="s">
        <v>232</v>
      </c>
      <c r="G40" s="156" t="s">
        <v>233</v>
      </c>
      <c r="H40" s="160">
        <v>250000</v>
      </c>
      <c r="I40" s="66">
        <v>250000</v>
      </c>
      <c r="J40" s="66"/>
      <c r="K40" s="156"/>
      <c r="L40" s="66">
        <v>250000</v>
      </c>
      <c r="M40" s="156"/>
      <c r="N40" s="66"/>
      <c r="O40" s="66"/>
      <c r="P40" s="156"/>
      <c r="Q40" s="66"/>
      <c r="R40" s="66"/>
      <c r="S40" s="66"/>
      <c r="T40" s="66"/>
      <c r="U40" s="66"/>
      <c r="V40" s="66"/>
      <c r="W40" s="66"/>
    </row>
    <row r="41" ht="20.25" customHeight="1" spans="1:23">
      <c r="A41" s="156" t="s">
        <v>157</v>
      </c>
      <c r="B41" s="156" t="s">
        <v>206</v>
      </c>
      <c r="C41" s="156" t="s">
        <v>207</v>
      </c>
      <c r="D41" s="156" t="s">
        <v>93</v>
      </c>
      <c r="E41" s="156" t="s">
        <v>180</v>
      </c>
      <c r="F41" s="156" t="s">
        <v>232</v>
      </c>
      <c r="G41" s="156" t="s">
        <v>233</v>
      </c>
      <c r="H41" s="160">
        <v>28800</v>
      </c>
      <c r="I41" s="66">
        <v>28800</v>
      </c>
      <c r="J41" s="66">
        <v>28800</v>
      </c>
      <c r="K41" s="156"/>
      <c r="L41" s="66"/>
      <c r="M41" s="156"/>
      <c r="N41" s="66"/>
      <c r="O41" s="66"/>
      <c r="P41" s="156"/>
      <c r="Q41" s="66"/>
      <c r="R41" s="66"/>
      <c r="S41" s="66"/>
      <c r="T41" s="66"/>
      <c r="U41" s="66"/>
      <c r="V41" s="66"/>
      <c r="W41" s="66"/>
    </row>
    <row r="42" ht="20.25" customHeight="1" spans="1:23">
      <c r="A42" s="156" t="s">
        <v>157</v>
      </c>
      <c r="B42" s="156" t="s">
        <v>206</v>
      </c>
      <c r="C42" s="156" t="s">
        <v>207</v>
      </c>
      <c r="D42" s="156" t="s">
        <v>94</v>
      </c>
      <c r="E42" s="156" t="s">
        <v>183</v>
      </c>
      <c r="F42" s="156" t="s">
        <v>232</v>
      </c>
      <c r="G42" s="156" t="s">
        <v>233</v>
      </c>
      <c r="H42" s="160">
        <v>4800</v>
      </c>
      <c r="I42" s="66">
        <v>4800</v>
      </c>
      <c r="J42" s="66">
        <v>4800</v>
      </c>
      <c r="K42" s="156"/>
      <c r="L42" s="66"/>
      <c r="M42" s="156"/>
      <c r="N42" s="66"/>
      <c r="O42" s="66"/>
      <c r="P42" s="156"/>
      <c r="Q42" s="66"/>
      <c r="R42" s="66"/>
      <c r="S42" s="66"/>
      <c r="T42" s="66"/>
      <c r="U42" s="66"/>
      <c r="V42" s="66"/>
      <c r="W42" s="66"/>
    </row>
    <row r="43" ht="20.25" customHeight="1" spans="1:23">
      <c r="A43" s="156" t="s">
        <v>157</v>
      </c>
      <c r="B43" s="156" t="s">
        <v>234</v>
      </c>
      <c r="C43" s="156" t="s">
        <v>134</v>
      </c>
      <c r="D43" s="156" t="s">
        <v>86</v>
      </c>
      <c r="E43" s="156" t="s">
        <v>160</v>
      </c>
      <c r="F43" s="156" t="s">
        <v>235</v>
      </c>
      <c r="G43" s="156" t="s">
        <v>134</v>
      </c>
      <c r="H43" s="160">
        <v>4000</v>
      </c>
      <c r="I43" s="66">
        <v>4000</v>
      </c>
      <c r="J43" s="66"/>
      <c r="K43" s="156"/>
      <c r="L43" s="66">
        <v>4000</v>
      </c>
      <c r="M43" s="156"/>
      <c r="N43" s="66"/>
      <c r="O43" s="66"/>
      <c r="P43" s="156"/>
      <c r="Q43" s="66"/>
      <c r="R43" s="66"/>
      <c r="S43" s="66"/>
      <c r="T43" s="66"/>
      <c r="U43" s="66"/>
      <c r="V43" s="66"/>
      <c r="W43" s="66"/>
    </row>
    <row r="44" ht="20.25" customHeight="1" spans="1:23">
      <c r="A44" s="156" t="s">
        <v>157</v>
      </c>
      <c r="B44" s="156" t="s">
        <v>236</v>
      </c>
      <c r="C44" s="156" t="s">
        <v>237</v>
      </c>
      <c r="D44" s="156" t="s">
        <v>86</v>
      </c>
      <c r="E44" s="156" t="s">
        <v>160</v>
      </c>
      <c r="F44" s="156" t="s">
        <v>228</v>
      </c>
      <c r="G44" s="156" t="s">
        <v>229</v>
      </c>
      <c r="H44" s="160">
        <v>308500</v>
      </c>
      <c r="I44" s="66">
        <v>308500</v>
      </c>
      <c r="J44" s="66"/>
      <c r="K44" s="156"/>
      <c r="L44" s="66">
        <v>308500</v>
      </c>
      <c r="M44" s="156"/>
      <c r="N44" s="66"/>
      <c r="O44" s="66"/>
      <c r="P44" s="156"/>
      <c r="Q44" s="66"/>
      <c r="R44" s="66"/>
      <c r="S44" s="66"/>
      <c r="T44" s="66"/>
      <c r="U44" s="66"/>
      <c r="V44" s="66"/>
      <c r="W44" s="66"/>
    </row>
    <row r="45" ht="20.25" customHeight="1" spans="1:23">
      <c r="A45" s="156" t="s">
        <v>157</v>
      </c>
      <c r="B45" s="156" t="s">
        <v>238</v>
      </c>
      <c r="C45" s="156" t="s">
        <v>239</v>
      </c>
      <c r="D45" s="156" t="s">
        <v>86</v>
      </c>
      <c r="E45" s="156" t="s">
        <v>160</v>
      </c>
      <c r="F45" s="156" t="s">
        <v>228</v>
      </c>
      <c r="G45" s="156" t="s">
        <v>229</v>
      </c>
      <c r="H45" s="160">
        <v>1434000</v>
      </c>
      <c r="I45" s="66">
        <v>1434000</v>
      </c>
      <c r="J45" s="66"/>
      <c r="K45" s="156"/>
      <c r="L45" s="66">
        <v>1434000</v>
      </c>
      <c r="M45" s="156"/>
      <c r="N45" s="66"/>
      <c r="O45" s="66"/>
      <c r="P45" s="156"/>
      <c r="Q45" s="66"/>
      <c r="R45" s="66"/>
      <c r="S45" s="66"/>
      <c r="T45" s="66"/>
      <c r="U45" s="66"/>
      <c r="V45" s="66"/>
      <c r="W45" s="66"/>
    </row>
    <row r="46" ht="20.25" customHeight="1" spans="1:23">
      <c r="A46" s="156" t="s">
        <v>157</v>
      </c>
      <c r="B46" s="156" t="s">
        <v>240</v>
      </c>
      <c r="C46" s="156" t="s">
        <v>241</v>
      </c>
      <c r="D46" s="156" t="s">
        <v>96</v>
      </c>
      <c r="E46" s="156" t="s">
        <v>242</v>
      </c>
      <c r="F46" s="156" t="s">
        <v>243</v>
      </c>
      <c r="G46" s="156" t="s">
        <v>244</v>
      </c>
      <c r="H46" s="160">
        <v>423826</v>
      </c>
      <c r="I46" s="66">
        <v>423826</v>
      </c>
      <c r="J46" s="66"/>
      <c r="K46" s="156"/>
      <c r="L46" s="66">
        <v>423826</v>
      </c>
      <c r="M46" s="156"/>
      <c r="N46" s="66"/>
      <c r="O46" s="66"/>
      <c r="P46" s="156"/>
      <c r="Q46" s="66"/>
      <c r="R46" s="66"/>
      <c r="S46" s="66"/>
      <c r="T46" s="66"/>
      <c r="U46" s="66"/>
      <c r="V46" s="66"/>
      <c r="W46" s="66"/>
    </row>
    <row r="47" ht="20.25" customHeight="1" spans="1:23">
      <c r="A47" s="156" t="s">
        <v>157</v>
      </c>
      <c r="B47" s="156" t="s">
        <v>245</v>
      </c>
      <c r="C47" s="156" t="s">
        <v>246</v>
      </c>
      <c r="D47" s="156" t="s">
        <v>86</v>
      </c>
      <c r="E47" s="156" t="s">
        <v>160</v>
      </c>
      <c r="F47" s="156" t="s">
        <v>208</v>
      </c>
      <c r="G47" s="156" t="s">
        <v>209</v>
      </c>
      <c r="H47" s="160">
        <v>20000</v>
      </c>
      <c r="I47" s="66">
        <v>20000</v>
      </c>
      <c r="J47" s="66"/>
      <c r="K47" s="156"/>
      <c r="L47" s="66">
        <v>20000</v>
      </c>
      <c r="M47" s="156"/>
      <c r="N47" s="66"/>
      <c r="O47" s="66"/>
      <c r="P47" s="156"/>
      <c r="Q47" s="66"/>
      <c r="R47" s="66"/>
      <c r="S47" s="66"/>
      <c r="T47" s="66"/>
      <c r="U47" s="66"/>
      <c r="V47" s="66"/>
      <c r="W47" s="66"/>
    </row>
    <row r="48" ht="20.25" customHeight="1" spans="1:23">
      <c r="A48" s="156" t="s">
        <v>157</v>
      </c>
      <c r="B48" s="156" t="s">
        <v>245</v>
      </c>
      <c r="C48" s="156" t="s">
        <v>246</v>
      </c>
      <c r="D48" s="156" t="s">
        <v>86</v>
      </c>
      <c r="E48" s="156" t="s">
        <v>160</v>
      </c>
      <c r="F48" s="156" t="s">
        <v>247</v>
      </c>
      <c r="G48" s="156" t="s">
        <v>248</v>
      </c>
      <c r="H48" s="160">
        <v>480957</v>
      </c>
      <c r="I48" s="66">
        <v>480957</v>
      </c>
      <c r="J48" s="66"/>
      <c r="K48" s="156"/>
      <c r="L48" s="66">
        <v>480957</v>
      </c>
      <c r="M48" s="156"/>
      <c r="N48" s="66"/>
      <c r="O48" s="66"/>
      <c r="P48" s="156"/>
      <c r="Q48" s="66"/>
      <c r="R48" s="66"/>
      <c r="S48" s="66"/>
      <c r="T48" s="66"/>
      <c r="U48" s="66"/>
      <c r="V48" s="66"/>
      <c r="W48" s="66"/>
    </row>
    <row r="49" ht="20.25" customHeight="1" spans="1:23">
      <c r="A49" s="156" t="s">
        <v>157</v>
      </c>
      <c r="B49" s="156" t="s">
        <v>245</v>
      </c>
      <c r="C49" s="156" t="s">
        <v>246</v>
      </c>
      <c r="D49" s="156" t="s">
        <v>86</v>
      </c>
      <c r="E49" s="156" t="s">
        <v>160</v>
      </c>
      <c r="F49" s="156" t="s">
        <v>228</v>
      </c>
      <c r="G49" s="156" t="s">
        <v>229</v>
      </c>
      <c r="H49" s="160">
        <v>108043</v>
      </c>
      <c r="I49" s="66">
        <v>108043</v>
      </c>
      <c r="J49" s="66"/>
      <c r="K49" s="156"/>
      <c r="L49" s="66">
        <v>108043</v>
      </c>
      <c r="M49" s="156"/>
      <c r="N49" s="66"/>
      <c r="O49" s="66"/>
      <c r="P49" s="156"/>
      <c r="Q49" s="66"/>
      <c r="R49" s="66"/>
      <c r="S49" s="66"/>
      <c r="T49" s="66"/>
      <c r="U49" s="66"/>
      <c r="V49" s="66"/>
      <c r="W49" s="66"/>
    </row>
    <row r="50" ht="20.25" customHeight="1" spans="1:23">
      <c r="A50" s="156" t="s">
        <v>157</v>
      </c>
      <c r="B50" s="156" t="s">
        <v>249</v>
      </c>
      <c r="C50" s="156" t="s">
        <v>250</v>
      </c>
      <c r="D50" s="156" t="s">
        <v>86</v>
      </c>
      <c r="E50" s="156" t="s">
        <v>160</v>
      </c>
      <c r="F50" s="156" t="s">
        <v>188</v>
      </c>
      <c r="G50" s="156" t="s">
        <v>189</v>
      </c>
      <c r="H50" s="160">
        <v>776030</v>
      </c>
      <c r="I50" s="66">
        <v>776030</v>
      </c>
      <c r="J50" s="66">
        <v>776030</v>
      </c>
      <c r="K50" s="156"/>
      <c r="L50" s="66"/>
      <c r="M50" s="156"/>
      <c r="N50" s="66"/>
      <c r="O50" s="66"/>
      <c r="P50" s="156"/>
      <c r="Q50" s="66"/>
      <c r="R50" s="66"/>
      <c r="S50" s="66"/>
      <c r="T50" s="66"/>
      <c r="U50" s="66"/>
      <c r="V50" s="66"/>
      <c r="W50" s="66"/>
    </row>
    <row r="51" ht="20.25" customHeight="1" spans="1:23">
      <c r="A51" s="156" t="s">
        <v>157</v>
      </c>
      <c r="B51" s="156" t="s">
        <v>251</v>
      </c>
      <c r="C51" s="156" t="s">
        <v>252</v>
      </c>
      <c r="D51" s="156" t="s">
        <v>86</v>
      </c>
      <c r="E51" s="156" t="s">
        <v>160</v>
      </c>
      <c r="F51" s="156" t="s">
        <v>193</v>
      </c>
      <c r="G51" s="156" t="s">
        <v>194</v>
      </c>
      <c r="H51" s="160">
        <v>437724</v>
      </c>
      <c r="I51" s="66">
        <v>437724</v>
      </c>
      <c r="J51" s="66"/>
      <c r="K51" s="156"/>
      <c r="L51" s="66">
        <v>437724</v>
      </c>
      <c r="M51" s="156"/>
      <c r="N51" s="66"/>
      <c r="O51" s="66"/>
      <c r="P51" s="156"/>
      <c r="Q51" s="66"/>
      <c r="R51" s="66"/>
      <c r="S51" s="66"/>
      <c r="T51" s="66"/>
      <c r="U51" s="66"/>
      <c r="V51" s="66"/>
      <c r="W51" s="66"/>
    </row>
    <row r="52" ht="20.25" customHeight="1" spans="1:23">
      <c r="A52" s="156" t="s">
        <v>157</v>
      </c>
      <c r="B52" s="156" t="s">
        <v>253</v>
      </c>
      <c r="C52" s="156" t="s">
        <v>254</v>
      </c>
      <c r="D52" s="156" t="s">
        <v>98</v>
      </c>
      <c r="E52" s="156" t="s">
        <v>255</v>
      </c>
      <c r="F52" s="156" t="s">
        <v>256</v>
      </c>
      <c r="G52" s="156" t="s">
        <v>257</v>
      </c>
      <c r="H52" s="160">
        <v>1000000</v>
      </c>
      <c r="I52" s="66">
        <v>1000000</v>
      </c>
      <c r="J52" s="66"/>
      <c r="K52" s="156"/>
      <c r="L52" s="66">
        <v>1000000</v>
      </c>
      <c r="M52" s="156"/>
      <c r="N52" s="66"/>
      <c r="O52" s="66"/>
      <c r="P52" s="156"/>
      <c r="Q52" s="66"/>
      <c r="R52" s="66"/>
      <c r="S52" s="66"/>
      <c r="T52" s="66"/>
      <c r="U52" s="66"/>
      <c r="V52" s="66"/>
      <c r="W52" s="66"/>
    </row>
    <row r="53" ht="20.25" customHeight="1" spans="1:23">
      <c r="A53" s="156" t="s">
        <v>157</v>
      </c>
      <c r="B53" s="156" t="s">
        <v>258</v>
      </c>
      <c r="C53" s="156" t="s">
        <v>259</v>
      </c>
      <c r="D53" s="156" t="s">
        <v>86</v>
      </c>
      <c r="E53" s="156" t="s">
        <v>160</v>
      </c>
      <c r="F53" s="156" t="s">
        <v>260</v>
      </c>
      <c r="G53" s="156" t="s">
        <v>259</v>
      </c>
      <c r="H53" s="160">
        <v>745200</v>
      </c>
      <c r="I53" s="66">
        <v>745200</v>
      </c>
      <c r="J53" s="66"/>
      <c r="K53" s="156"/>
      <c r="L53" s="66">
        <v>745200</v>
      </c>
      <c r="M53" s="156"/>
      <c r="N53" s="66"/>
      <c r="O53" s="66"/>
      <c r="P53" s="156"/>
      <c r="Q53" s="66"/>
      <c r="R53" s="66"/>
      <c r="S53" s="66"/>
      <c r="T53" s="66"/>
      <c r="U53" s="66"/>
      <c r="V53" s="66"/>
      <c r="W53" s="66"/>
    </row>
    <row r="54" ht="20.25" customHeight="1" spans="1:23">
      <c r="A54" s="156" t="s">
        <v>157</v>
      </c>
      <c r="B54" s="156" t="s">
        <v>261</v>
      </c>
      <c r="C54" s="156" t="s">
        <v>262</v>
      </c>
      <c r="D54" s="156" t="s">
        <v>86</v>
      </c>
      <c r="E54" s="156" t="s">
        <v>160</v>
      </c>
      <c r="F54" s="156" t="s">
        <v>263</v>
      </c>
      <c r="G54" s="156" t="s">
        <v>262</v>
      </c>
      <c r="H54" s="160">
        <v>2436034.42</v>
      </c>
      <c r="I54" s="66">
        <v>2436034.42</v>
      </c>
      <c r="J54" s="66"/>
      <c r="K54" s="156"/>
      <c r="L54" s="66">
        <v>2436034.42</v>
      </c>
      <c r="M54" s="156"/>
      <c r="N54" s="66"/>
      <c r="O54" s="66"/>
      <c r="P54" s="156"/>
      <c r="Q54" s="66"/>
      <c r="R54" s="66"/>
      <c r="S54" s="66"/>
      <c r="T54" s="66"/>
      <c r="U54" s="66"/>
      <c r="V54" s="66"/>
      <c r="W54" s="66"/>
    </row>
    <row r="55" ht="20.25" customHeight="1" spans="1:23">
      <c r="A55" s="163" t="s">
        <v>68</v>
      </c>
      <c r="B55" s="156"/>
      <c r="C55" s="156"/>
      <c r="D55" s="156"/>
      <c r="E55" s="156"/>
      <c r="F55" s="156"/>
      <c r="G55" s="156"/>
      <c r="H55" s="160">
        <v>12348254.63</v>
      </c>
      <c r="I55" s="66">
        <v>12348254.63</v>
      </c>
      <c r="J55" s="66">
        <v>4297104.3</v>
      </c>
      <c r="K55" s="156"/>
      <c r="L55" s="66">
        <v>8051150.33</v>
      </c>
      <c r="M55" s="156"/>
      <c r="N55" s="66"/>
      <c r="O55" s="66"/>
      <c r="P55" s="156"/>
      <c r="Q55" s="66"/>
      <c r="R55" s="66"/>
      <c r="S55" s="66"/>
      <c r="T55" s="66"/>
      <c r="U55" s="66"/>
      <c r="V55" s="66"/>
      <c r="W55" s="66"/>
    </row>
    <row r="56" ht="20.25" customHeight="1" spans="1:23">
      <c r="A56" s="156" t="str">
        <f t="shared" ref="A56:A90" si="0">"       "&amp;"玉溪市公安局高速公路交巡警大队"</f>
        <v>       玉溪市公安局高速公路交巡警大队</v>
      </c>
      <c r="B56" s="156" t="s">
        <v>264</v>
      </c>
      <c r="C56" s="156" t="s">
        <v>185</v>
      </c>
      <c r="D56" s="156" t="s">
        <v>86</v>
      </c>
      <c r="E56" s="156" t="s">
        <v>160</v>
      </c>
      <c r="F56" s="156" t="s">
        <v>186</v>
      </c>
      <c r="G56" s="156" t="s">
        <v>187</v>
      </c>
      <c r="H56" s="160">
        <v>1860948</v>
      </c>
      <c r="I56" s="66">
        <v>1860948</v>
      </c>
      <c r="J56" s="66">
        <v>814164.75</v>
      </c>
      <c r="K56" s="156"/>
      <c r="L56" s="66">
        <v>1046783.25</v>
      </c>
      <c r="M56" s="156"/>
      <c r="N56" s="66"/>
      <c r="O56" s="66"/>
      <c r="P56" s="156"/>
      <c r="Q56" s="66"/>
      <c r="R56" s="66"/>
      <c r="S56" s="66"/>
      <c r="T56" s="66"/>
      <c r="U56" s="66"/>
      <c r="V56" s="66"/>
      <c r="W56" s="66"/>
    </row>
    <row r="57" ht="20.25" customHeight="1" spans="1:23">
      <c r="A57" s="156" t="str">
        <f t="shared" si="0"/>
        <v>       玉溪市公安局高速公路交巡警大队</v>
      </c>
      <c r="B57" s="156" t="s">
        <v>264</v>
      </c>
      <c r="C57" s="156" t="s">
        <v>185</v>
      </c>
      <c r="D57" s="156" t="s">
        <v>86</v>
      </c>
      <c r="E57" s="156" t="s">
        <v>160</v>
      </c>
      <c r="F57" s="156" t="s">
        <v>188</v>
      </c>
      <c r="G57" s="156" t="s">
        <v>189</v>
      </c>
      <c r="H57" s="160">
        <v>3515292</v>
      </c>
      <c r="I57" s="66">
        <v>3515292</v>
      </c>
      <c r="J57" s="66">
        <v>1537940.25</v>
      </c>
      <c r="K57" s="156"/>
      <c r="L57" s="66">
        <v>1977351.75</v>
      </c>
      <c r="M57" s="156"/>
      <c r="N57" s="66"/>
      <c r="O57" s="66"/>
      <c r="P57" s="156"/>
      <c r="Q57" s="66"/>
      <c r="R57" s="66"/>
      <c r="S57" s="66"/>
      <c r="T57" s="66"/>
      <c r="U57" s="66"/>
      <c r="V57" s="66"/>
      <c r="W57" s="66"/>
    </row>
    <row r="58" ht="20.25" customHeight="1" spans="1:23">
      <c r="A58" s="156" t="str">
        <f t="shared" si="0"/>
        <v>       玉溪市公安局高速公路交巡警大队</v>
      </c>
      <c r="B58" s="156" t="s">
        <v>264</v>
      </c>
      <c r="C58" s="156" t="s">
        <v>185</v>
      </c>
      <c r="D58" s="156" t="s">
        <v>111</v>
      </c>
      <c r="E58" s="156" t="s">
        <v>190</v>
      </c>
      <c r="F58" s="156" t="s">
        <v>188</v>
      </c>
      <c r="G58" s="156" t="s">
        <v>189</v>
      </c>
      <c r="H58" s="160">
        <v>29232</v>
      </c>
      <c r="I58" s="66">
        <v>29232</v>
      </c>
      <c r="J58" s="66"/>
      <c r="K58" s="156"/>
      <c r="L58" s="66">
        <v>29232</v>
      </c>
      <c r="M58" s="156"/>
      <c r="N58" s="66"/>
      <c r="O58" s="66"/>
      <c r="P58" s="156"/>
      <c r="Q58" s="66"/>
      <c r="R58" s="66"/>
      <c r="S58" s="66"/>
      <c r="T58" s="66"/>
      <c r="U58" s="66"/>
      <c r="V58" s="66"/>
      <c r="W58" s="66"/>
    </row>
    <row r="59" ht="20.25" customHeight="1" spans="1:23">
      <c r="A59" s="156" t="str">
        <f t="shared" si="0"/>
        <v>       玉溪市公安局高速公路交巡警大队</v>
      </c>
      <c r="B59" s="156" t="s">
        <v>265</v>
      </c>
      <c r="C59" s="156" t="s">
        <v>159</v>
      </c>
      <c r="D59" s="156" t="s">
        <v>86</v>
      </c>
      <c r="E59" s="156" t="s">
        <v>160</v>
      </c>
      <c r="F59" s="156" t="s">
        <v>161</v>
      </c>
      <c r="G59" s="156" t="s">
        <v>162</v>
      </c>
      <c r="H59" s="160">
        <v>2133.31</v>
      </c>
      <c r="I59" s="66">
        <v>2133.31</v>
      </c>
      <c r="J59" s="66">
        <v>533.33</v>
      </c>
      <c r="K59" s="156"/>
      <c r="L59" s="66">
        <v>1599.98</v>
      </c>
      <c r="M59" s="156"/>
      <c r="N59" s="66"/>
      <c r="O59" s="66"/>
      <c r="P59" s="156"/>
      <c r="Q59" s="66"/>
      <c r="R59" s="66"/>
      <c r="S59" s="66"/>
      <c r="T59" s="66"/>
      <c r="U59" s="66"/>
      <c r="V59" s="66"/>
      <c r="W59" s="66"/>
    </row>
    <row r="60" ht="20.25" customHeight="1" spans="1:23">
      <c r="A60" s="156" t="str">
        <f t="shared" si="0"/>
        <v>       玉溪市公安局高速公路交巡警大队</v>
      </c>
      <c r="B60" s="156" t="s">
        <v>265</v>
      </c>
      <c r="C60" s="156" t="s">
        <v>159</v>
      </c>
      <c r="D60" s="156" t="s">
        <v>95</v>
      </c>
      <c r="E60" s="156" t="s">
        <v>163</v>
      </c>
      <c r="F60" s="156" t="s">
        <v>164</v>
      </c>
      <c r="G60" s="156" t="s">
        <v>165</v>
      </c>
      <c r="H60" s="160">
        <v>970174.56</v>
      </c>
      <c r="I60" s="66">
        <v>970174.56</v>
      </c>
      <c r="J60" s="66">
        <v>242543.64</v>
      </c>
      <c r="K60" s="156"/>
      <c r="L60" s="66">
        <v>727630.92</v>
      </c>
      <c r="M60" s="156"/>
      <c r="N60" s="66"/>
      <c r="O60" s="66"/>
      <c r="P60" s="156"/>
      <c r="Q60" s="66"/>
      <c r="R60" s="66"/>
      <c r="S60" s="66"/>
      <c r="T60" s="66"/>
      <c r="U60" s="66"/>
      <c r="V60" s="66"/>
      <c r="W60" s="66"/>
    </row>
    <row r="61" ht="20.25" customHeight="1" spans="1:23">
      <c r="A61" s="156" t="str">
        <f t="shared" si="0"/>
        <v>       玉溪市公安局高速公路交巡警大队</v>
      </c>
      <c r="B61" s="156" t="s">
        <v>265</v>
      </c>
      <c r="C61" s="156" t="s">
        <v>159</v>
      </c>
      <c r="D61" s="156" t="s">
        <v>101</v>
      </c>
      <c r="E61" s="156" t="s">
        <v>166</v>
      </c>
      <c r="F61" s="156" t="s">
        <v>167</v>
      </c>
      <c r="G61" s="156" t="s">
        <v>168</v>
      </c>
      <c r="H61" s="160">
        <v>503278.05</v>
      </c>
      <c r="I61" s="66">
        <v>503278.05</v>
      </c>
      <c r="J61" s="66">
        <v>125819.51</v>
      </c>
      <c r="K61" s="156"/>
      <c r="L61" s="66">
        <v>377458.54</v>
      </c>
      <c r="M61" s="156"/>
      <c r="N61" s="66"/>
      <c r="O61" s="66"/>
      <c r="P61" s="156"/>
      <c r="Q61" s="66"/>
      <c r="R61" s="66"/>
      <c r="S61" s="66"/>
      <c r="T61" s="66"/>
      <c r="U61" s="66"/>
      <c r="V61" s="66"/>
      <c r="W61" s="66"/>
    </row>
    <row r="62" ht="20.25" customHeight="1" spans="1:23">
      <c r="A62" s="156" t="str">
        <f t="shared" si="0"/>
        <v>       玉溪市公安局高速公路交巡警大队</v>
      </c>
      <c r="B62" s="156" t="s">
        <v>265</v>
      </c>
      <c r="C62" s="156" t="s">
        <v>159</v>
      </c>
      <c r="D62" s="156" t="s">
        <v>103</v>
      </c>
      <c r="E62" s="156" t="s">
        <v>171</v>
      </c>
      <c r="F62" s="156" t="s">
        <v>172</v>
      </c>
      <c r="G62" s="156" t="s">
        <v>173</v>
      </c>
      <c r="H62" s="160">
        <v>288305.55</v>
      </c>
      <c r="I62" s="66">
        <v>288305.55</v>
      </c>
      <c r="J62" s="66">
        <v>72076.39</v>
      </c>
      <c r="K62" s="156"/>
      <c r="L62" s="66">
        <v>216229.16</v>
      </c>
      <c r="M62" s="156"/>
      <c r="N62" s="66"/>
      <c r="O62" s="66"/>
      <c r="P62" s="156"/>
      <c r="Q62" s="66"/>
      <c r="R62" s="66"/>
      <c r="S62" s="66"/>
      <c r="T62" s="66"/>
      <c r="U62" s="66"/>
      <c r="V62" s="66"/>
      <c r="W62" s="66"/>
    </row>
    <row r="63" ht="20.25" customHeight="1" spans="1:23">
      <c r="A63" s="156" t="str">
        <f t="shared" si="0"/>
        <v>       玉溪市公安局高速公路交巡警大队</v>
      </c>
      <c r="B63" s="156" t="s">
        <v>265</v>
      </c>
      <c r="C63" s="156" t="s">
        <v>159</v>
      </c>
      <c r="D63" s="156" t="s">
        <v>104</v>
      </c>
      <c r="E63" s="156" t="s">
        <v>174</v>
      </c>
      <c r="F63" s="156" t="s">
        <v>161</v>
      </c>
      <c r="G63" s="156" t="s">
        <v>162</v>
      </c>
      <c r="H63" s="160">
        <v>41716.72</v>
      </c>
      <c r="I63" s="66">
        <v>41716.72</v>
      </c>
      <c r="J63" s="66">
        <v>23071.18</v>
      </c>
      <c r="K63" s="156"/>
      <c r="L63" s="66">
        <v>18645.54</v>
      </c>
      <c r="M63" s="156"/>
      <c r="N63" s="66"/>
      <c r="O63" s="66"/>
      <c r="P63" s="156"/>
      <c r="Q63" s="66"/>
      <c r="R63" s="66"/>
      <c r="S63" s="66"/>
      <c r="T63" s="66"/>
      <c r="U63" s="66"/>
      <c r="V63" s="66"/>
      <c r="W63" s="66"/>
    </row>
    <row r="64" ht="20.25" customHeight="1" spans="1:23">
      <c r="A64" s="156" t="str">
        <f t="shared" si="0"/>
        <v>       玉溪市公安局高速公路交巡警大队</v>
      </c>
      <c r="B64" s="156" t="s">
        <v>266</v>
      </c>
      <c r="C64" s="156" t="s">
        <v>176</v>
      </c>
      <c r="D64" s="156" t="s">
        <v>110</v>
      </c>
      <c r="E64" s="156" t="s">
        <v>176</v>
      </c>
      <c r="F64" s="156" t="s">
        <v>177</v>
      </c>
      <c r="G64" s="156" t="s">
        <v>176</v>
      </c>
      <c r="H64" s="160">
        <v>906516</v>
      </c>
      <c r="I64" s="66">
        <v>906516</v>
      </c>
      <c r="J64" s="66">
        <v>226629</v>
      </c>
      <c r="K64" s="156"/>
      <c r="L64" s="66">
        <v>679887</v>
      </c>
      <c r="M64" s="156"/>
      <c r="N64" s="66"/>
      <c r="O64" s="66"/>
      <c r="P64" s="156"/>
      <c r="Q64" s="66"/>
      <c r="R64" s="66"/>
      <c r="S64" s="66"/>
      <c r="T64" s="66"/>
      <c r="U64" s="66"/>
      <c r="V64" s="66"/>
      <c r="W64" s="66"/>
    </row>
    <row r="65" ht="20.25" customHeight="1" spans="1:23">
      <c r="A65" s="156" t="str">
        <f t="shared" si="0"/>
        <v>       玉溪市公安局高速公路交巡警大队</v>
      </c>
      <c r="B65" s="156" t="s">
        <v>267</v>
      </c>
      <c r="C65" s="156" t="s">
        <v>179</v>
      </c>
      <c r="D65" s="156" t="s">
        <v>93</v>
      </c>
      <c r="E65" s="156" t="s">
        <v>180</v>
      </c>
      <c r="F65" s="156" t="s">
        <v>181</v>
      </c>
      <c r="G65" s="156" t="s">
        <v>182</v>
      </c>
      <c r="H65" s="160">
        <v>249600</v>
      </c>
      <c r="I65" s="66">
        <v>249600</v>
      </c>
      <c r="J65" s="66">
        <v>249600</v>
      </c>
      <c r="K65" s="156"/>
      <c r="L65" s="66"/>
      <c r="M65" s="156"/>
      <c r="N65" s="66"/>
      <c r="O65" s="66"/>
      <c r="P65" s="156"/>
      <c r="Q65" s="66"/>
      <c r="R65" s="66"/>
      <c r="S65" s="66"/>
      <c r="T65" s="66"/>
      <c r="U65" s="66"/>
      <c r="V65" s="66"/>
      <c r="W65" s="66"/>
    </row>
    <row r="66" ht="20.25" customHeight="1" spans="1:23">
      <c r="A66" s="156" t="str">
        <f t="shared" si="0"/>
        <v>       玉溪市公安局高速公路交巡警大队</v>
      </c>
      <c r="B66" s="156" t="s">
        <v>268</v>
      </c>
      <c r="C66" s="156" t="s">
        <v>192</v>
      </c>
      <c r="D66" s="156" t="s">
        <v>86</v>
      </c>
      <c r="E66" s="156" t="s">
        <v>160</v>
      </c>
      <c r="F66" s="156" t="s">
        <v>193</v>
      </c>
      <c r="G66" s="156" t="s">
        <v>194</v>
      </c>
      <c r="H66" s="160">
        <v>1356460</v>
      </c>
      <c r="I66" s="66">
        <v>1356460</v>
      </c>
      <c r="J66" s="66">
        <v>382147.5</v>
      </c>
      <c r="K66" s="156"/>
      <c r="L66" s="66">
        <v>974312.5</v>
      </c>
      <c r="M66" s="156"/>
      <c r="N66" s="66"/>
      <c r="O66" s="66"/>
      <c r="P66" s="156"/>
      <c r="Q66" s="66"/>
      <c r="R66" s="66"/>
      <c r="S66" s="66"/>
      <c r="T66" s="66"/>
      <c r="U66" s="66"/>
      <c r="V66" s="66"/>
      <c r="W66" s="66"/>
    </row>
    <row r="67" ht="20.25" customHeight="1" spans="1:23">
      <c r="A67" s="156" t="str">
        <f t="shared" si="0"/>
        <v>       玉溪市公安局高速公路交巡警大队</v>
      </c>
      <c r="B67" s="156" t="s">
        <v>269</v>
      </c>
      <c r="C67" s="156" t="s">
        <v>196</v>
      </c>
      <c r="D67" s="156" t="s">
        <v>86</v>
      </c>
      <c r="E67" s="156" t="s">
        <v>160</v>
      </c>
      <c r="F67" s="156" t="s">
        <v>197</v>
      </c>
      <c r="G67" s="156" t="s">
        <v>198</v>
      </c>
      <c r="H67" s="160">
        <v>370800</v>
      </c>
      <c r="I67" s="66">
        <v>370800</v>
      </c>
      <c r="J67" s="66">
        <v>162225</v>
      </c>
      <c r="K67" s="156"/>
      <c r="L67" s="66">
        <v>208575</v>
      </c>
      <c r="M67" s="156"/>
      <c r="N67" s="66"/>
      <c r="O67" s="66"/>
      <c r="P67" s="156"/>
      <c r="Q67" s="66"/>
      <c r="R67" s="66"/>
      <c r="S67" s="66"/>
      <c r="T67" s="66"/>
      <c r="U67" s="66"/>
      <c r="V67" s="66"/>
      <c r="W67" s="66"/>
    </row>
    <row r="68" ht="20.25" customHeight="1" spans="1:23">
      <c r="A68" s="156" t="str">
        <f t="shared" si="0"/>
        <v>       玉溪市公安局高速公路交巡警大队</v>
      </c>
      <c r="B68" s="156" t="s">
        <v>270</v>
      </c>
      <c r="C68" s="156" t="s">
        <v>200</v>
      </c>
      <c r="D68" s="156" t="s">
        <v>86</v>
      </c>
      <c r="E68" s="156" t="s">
        <v>160</v>
      </c>
      <c r="F68" s="156" t="s">
        <v>201</v>
      </c>
      <c r="G68" s="156" t="s">
        <v>200</v>
      </c>
      <c r="H68" s="160">
        <v>108109.44</v>
      </c>
      <c r="I68" s="66">
        <v>108109.44</v>
      </c>
      <c r="J68" s="66"/>
      <c r="K68" s="156"/>
      <c r="L68" s="66">
        <v>108109.44</v>
      </c>
      <c r="M68" s="156"/>
      <c r="N68" s="66"/>
      <c r="O68" s="66"/>
      <c r="P68" s="156"/>
      <c r="Q68" s="66"/>
      <c r="R68" s="66"/>
      <c r="S68" s="66"/>
      <c r="T68" s="66"/>
      <c r="U68" s="66"/>
      <c r="V68" s="66"/>
      <c r="W68" s="66"/>
    </row>
    <row r="69" ht="20.25" customHeight="1" spans="1:23">
      <c r="A69" s="156" t="str">
        <f t="shared" si="0"/>
        <v>       玉溪市公安局高速公路交巡警大队</v>
      </c>
      <c r="B69" s="156" t="s">
        <v>271</v>
      </c>
      <c r="C69" s="156" t="s">
        <v>207</v>
      </c>
      <c r="D69" s="156" t="s">
        <v>86</v>
      </c>
      <c r="E69" s="156" t="s">
        <v>160</v>
      </c>
      <c r="F69" s="156" t="s">
        <v>208</v>
      </c>
      <c r="G69" s="156" t="s">
        <v>209</v>
      </c>
      <c r="H69" s="160">
        <v>191585</v>
      </c>
      <c r="I69" s="66">
        <v>191585</v>
      </c>
      <c r="J69" s="66">
        <v>45000</v>
      </c>
      <c r="K69" s="156"/>
      <c r="L69" s="66">
        <v>146585</v>
      </c>
      <c r="M69" s="156"/>
      <c r="N69" s="66"/>
      <c r="O69" s="66"/>
      <c r="P69" s="156"/>
      <c r="Q69" s="66"/>
      <c r="R69" s="66"/>
      <c r="S69" s="66"/>
      <c r="T69" s="66"/>
      <c r="U69" s="66"/>
      <c r="V69" s="66"/>
      <c r="W69" s="66"/>
    </row>
    <row r="70" ht="20.25" customHeight="1" spans="1:23">
      <c r="A70" s="156" t="str">
        <f t="shared" si="0"/>
        <v>       玉溪市公安局高速公路交巡警大队</v>
      </c>
      <c r="B70" s="156" t="s">
        <v>271</v>
      </c>
      <c r="C70" s="156" t="s">
        <v>207</v>
      </c>
      <c r="D70" s="156" t="s">
        <v>86</v>
      </c>
      <c r="E70" s="156" t="s">
        <v>160</v>
      </c>
      <c r="F70" s="156" t="s">
        <v>210</v>
      </c>
      <c r="G70" s="156" t="s">
        <v>211</v>
      </c>
      <c r="H70" s="160">
        <v>30000</v>
      </c>
      <c r="I70" s="66">
        <v>30000</v>
      </c>
      <c r="J70" s="66">
        <v>7500</v>
      </c>
      <c r="K70" s="156"/>
      <c r="L70" s="66">
        <v>22500</v>
      </c>
      <c r="M70" s="156"/>
      <c r="N70" s="66"/>
      <c r="O70" s="66"/>
      <c r="P70" s="156"/>
      <c r="Q70" s="66"/>
      <c r="R70" s="66"/>
      <c r="S70" s="66"/>
      <c r="T70" s="66"/>
      <c r="U70" s="66"/>
      <c r="V70" s="66"/>
      <c r="W70" s="66"/>
    </row>
    <row r="71" ht="20.25" customHeight="1" spans="1:23">
      <c r="A71" s="156" t="str">
        <f t="shared" si="0"/>
        <v>       玉溪市公安局高速公路交巡警大队</v>
      </c>
      <c r="B71" s="156" t="s">
        <v>271</v>
      </c>
      <c r="C71" s="156" t="s">
        <v>207</v>
      </c>
      <c r="D71" s="156" t="s">
        <v>86</v>
      </c>
      <c r="E71" s="156" t="s">
        <v>160</v>
      </c>
      <c r="F71" s="156" t="s">
        <v>214</v>
      </c>
      <c r="G71" s="156" t="s">
        <v>215</v>
      </c>
      <c r="H71" s="160">
        <v>11415</v>
      </c>
      <c r="I71" s="66">
        <v>11415</v>
      </c>
      <c r="J71" s="66">
        <v>2853.75</v>
      </c>
      <c r="K71" s="156"/>
      <c r="L71" s="66">
        <v>8561.25</v>
      </c>
      <c r="M71" s="156"/>
      <c r="N71" s="66"/>
      <c r="O71" s="66"/>
      <c r="P71" s="156"/>
      <c r="Q71" s="66"/>
      <c r="R71" s="66"/>
      <c r="S71" s="66"/>
      <c r="T71" s="66"/>
      <c r="U71" s="66"/>
      <c r="V71" s="66"/>
      <c r="W71" s="66"/>
    </row>
    <row r="72" ht="20.25" customHeight="1" spans="1:23">
      <c r="A72" s="156" t="str">
        <f t="shared" si="0"/>
        <v>       玉溪市公安局高速公路交巡警大队</v>
      </c>
      <c r="B72" s="156" t="s">
        <v>271</v>
      </c>
      <c r="C72" s="156" t="s">
        <v>207</v>
      </c>
      <c r="D72" s="156" t="s">
        <v>86</v>
      </c>
      <c r="E72" s="156" t="s">
        <v>160</v>
      </c>
      <c r="F72" s="156" t="s">
        <v>216</v>
      </c>
      <c r="G72" s="156" t="s">
        <v>217</v>
      </c>
      <c r="H72" s="160">
        <v>70000</v>
      </c>
      <c r="I72" s="66">
        <v>70000</v>
      </c>
      <c r="J72" s="66">
        <v>17500</v>
      </c>
      <c r="K72" s="156"/>
      <c r="L72" s="66">
        <v>52500</v>
      </c>
      <c r="M72" s="156"/>
      <c r="N72" s="66"/>
      <c r="O72" s="66"/>
      <c r="P72" s="156"/>
      <c r="Q72" s="66"/>
      <c r="R72" s="66"/>
      <c r="S72" s="66"/>
      <c r="T72" s="66"/>
      <c r="U72" s="66"/>
      <c r="V72" s="66"/>
      <c r="W72" s="66"/>
    </row>
    <row r="73" ht="20.25" customHeight="1" spans="1:23">
      <c r="A73" s="156" t="str">
        <f t="shared" si="0"/>
        <v>       玉溪市公安局高速公路交巡警大队</v>
      </c>
      <c r="B73" s="156" t="s">
        <v>271</v>
      </c>
      <c r="C73" s="156" t="s">
        <v>207</v>
      </c>
      <c r="D73" s="156" t="s">
        <v>86</v>
      </c>
      <c r="E73" s="156" t="s">
        <v>160</v>
      </c>
      <c r="F73" s="156" t="s">
        <v>218</v>
      </c>
      <c r="G73" s="156" t="s">
        <v>219</v>
      </c>
      <c r="H73" s="160">
        <v>40000</v>
      </c>
      <c r="I73" s="66">
        <v>40000</v>
      </c>
      <c r="J73" s="66">
        <v>10000</v>
      </c>
      <c r="K73" s="156"/>
      <c r="L73" s="66">
        <v>30000</v>
      </c>
      <c r="M73" s="156"/>
      <c r="N73" s="66"/>
      <c r="O73" s="66"/>
      <c r="P73" s="156"/>
      <c r="Q73" s="66"/>
      <c r="R73" s="66"/>
      <c r="S73" s="66"/>
      <c r="T73" s="66"/>
      <c r="U73" s="66"/>
      <c r="V73" s="66"/>
      <c r="W73" s="66"/>
    </row>
    <row r="74" ht="20.25" customHeight="1" spans="1:23">
      <c r="A74" s="156" t="str">
        <f t="shared" si="0"/>
        <v>       玉溪市公安局高速公路交巡警大队</v>
      </c>
      <c r="B74" s="156" t="s">
        <v>271</v>
      </c>
      <c r="C74" s="156" t="s">
        <v>207</v>
      </c>
      <c r="D74" s="156" t="s">
        <v>86</v>
      </c>
      <c r="E74" s="156" t="s">
        <v>160</v>
      </c>
      <c r="F74" s="156" t="s">
        <v>272</v>
      </c>
      <c r="G74" s="156" t="s">
        <v>273</v>
      </c>
      <c r="H74" s="160">
        <v>10000</v>
      </c>
      <c r="I74" s="66">
        <v>10000</v>
      </c>
      <c r="J74" s="66">
        <v>2500</v>
      </c>
      <c r="K74" s="156"/>
      <c r="L74" s="66">
        <v>7500</v>
      </c>
      <c r="M74" s="156"/>
      <c r="N74" s="66"/>
      <c r="O74" s="66"/>
      <c r="P74" s="156"/>
      <c r="Q74" s="66"/>
      <c r="R74" s="66"/>
      <c r="S74" s="66"/>
      <c r="T74" s="66"/>
      <c r="U74" s="66"/>
      <c r="V74" s="66"/>
      <c r="W74" s="66"/>
    </row>
    <row r="75" ht="20.25" customHeight="1" spans="1:23">
      <c r="A75" s="156" t="str">
        <f t="shared" si="0"/>
        <v>       玉溪市公安局高速公路交巡警大队</v>
      </c>
      <c r="B75" s="156" t="s">
        <v>271</v>
      </c>
      <c r="C75" s="156" t="s">
        <v>207</v>
      </c>
      <c r="D75" s="156" t="s">
        <v>86</v>
      </c>
      <c r="E75" s="156" t="s">
        <v>160</v>
      </c>
      <c r="F75" s="156" t="s">
        <v>247</v>
      </c>
      <c r="G75" s="156" t="s">
        <v>248</v>
      </c>
      <c r="H75" s="160">
        <v>80000</v>
      </c>
      <c r="I75" s="66">
        <v>80000</v>
      </c>
      <c r="J75" s="66">
        <v>20000</v>
      </c>
      <c r="K75" s="156"/>
      <c r="L75" s="66">
        <v>60000</v>
      </c>
      <c r="M75" s="156"/>
      <c r="N75" s="66"/>
      <c r="O75" s="66"/>
      <c r="P75" s="156"/>
      <c r="Q75" s="66"/>
      <c r="R75" s="66"/>
      <c r="S75" s="66"/>
      <c r="T75" s="66"/>
      <c r="U75" s="66"/>
      <c r="V75" s="66"/>
      <c r="W75" s="66"/>
    </row>
    <row r="76" ht="20.25" customHeight="1" spans="1:23">
      <c r="A76" s="156" t="str">
        <f t="shared" si="0"/>
        <v>       玉溪市公安局高速公路交巡警大队</v>
      </c>
      <c r="B76" s="156" t="s">
        <v>271</v>
      </c>
      <c r="C76" s="156" t="s">
        <v>207</v>
      </c>
      <c r="D76" s="156" t="s">
        <v>86</v>
      </c>
      <c r="E76" s="156" t="s">
        <v>160</v>
      </c>
      <c r="F76" s="156" t="s">
        <v>220</v>
      </c>
      <c r="G76" s="156" t="s">
        <v>221</v>
      </c>
      <c r="H76" s="160">
        <v>1000</v>
      </c>
      <c r="I76" s="66">
        <v>1000</v>
      </c>
      <c r="J76" s="66">
        <v>250</v>
      </c>
      <c r="K76" s="156"/>
      <c r="L76" s="66">
        <v>750</v>
      </c>
      <c r="M76" s="156"/>
      <c r="N76" s="66"/>
      <c r="O76" s="66"/>
      <c r="P76" s="156"/>
      <c r="Q76" s="66"/>
      <c r="R76" s="66"/>
      <c r="S76" s="66"/>
      <c r="T76" s="66"/>
      <c r="U76" s="66"/>
      <c r="V76" s="66"/>
      <c r="W76" s="66"/>
    </row>
    <row r="77" ht="20.25" customHeight="1" spans="1:23">
      <c r="A77" s="156" t="str">
        <f t="shared" si="0"/>
        <v>       玉溪市公安局高速公路交巡警大队</v>
      </c>
      <c r="B77" s="156" t="s">
        <v>271</v>
      </c>
      <c r="C77" s="156" t="s">
        <v>207</v>
      </c>
      <c r="D77" s="156" t="s">
        <v>86</v>
      </c>
      <c r="E77" s="156" t="s">
        <v>160</v>
      </c>
      <c r="F77" s="156" t="s">
        <v>222</v>
      </c>
      <c r="G77" s="156" t="s">
        <v>223</v>
      </c>
      <c r="H77" s="160">
        <v>20000</v>
      </c>
      <c r="I77" s="66">
        <v>20000</v>
      </c>
      <c r="J77" s="66">
        <v>5000</v>
      </c>
      <c r="K77" s="156"/>
      <c r="L77" s="66">
        <v>15000</v>
      </c>
      <c r="M77" s="156"/>
      <c r="N77" s="66"/>
      <c r="O77" s="66"/>
      <c r="P77" s="156"/>
      <c r="Q77" s="66"/>
      <c r="R77" s="66"/>
      <c r="S77" s="66"/>
      <c r="T77" s="66"/>
      <c r="U77" s="66"/>
      <c r="V77" s="66"/>
      <c r="W77" s="66"/>
    </row>
    <row r="78" ht="20.25" customHeight="1" spans="1:23">
      <c r="A78" s="156" t="str">
        <f t="shared" si="0"/>
        <v>       玉溪市公安局高速公路交巡警大队</v>
      </c>
      <c r="B78" s="156" t="s">
        <v>271</v>
      </c>
      <c r="C78" s="156" t="s">
        <v>207</v>
      </c>
      <c r="D78" s="156" t="s">
        <v>86</v>
      </c>
      <c r="E78" s="156" t="s">
        <v>160</v>
      </c>
      <c r="F78" s="156" t="s">
        <v>228</v>
      </c>
      <c r="G78" s="156" t="s">
        <v>229</v>
      </c>
      <c r="H78" s="160">
        <v>43600</v>
      </c>
      <c r="I78" s="66">
        <v>43600</v>
      </c>
      <c r="J78" s="66">
        <v>10900</v>
      </c>
      <c r="K78" s="156"/>
      <c r="L78" s="66">
        <v>32700</v>
      </c>
      <c r="M78" s="156"/>
      <c r="N78" s="66"/>
      <c r="O78" s="66"/>
      <c r="P78" s="156"/>
      <c r="Q78" s="66"/>
      <c r="R78" s="66"/>
      <c r="S78" s="66"/>
      <c r="T78" s="66"/>
      <c r="U78" s="66"/>
      <c r="V78" s="66"/>
      <c r="W78" s="66"/>
    </row>
    <row r="79" ht="20.25" customHeight="1" spans="1:23">
      <c r="A79" s="156" t="str">
        <f t="shared" si="0"/>
        <v>       玉溪市公安局高速公路交巡警大队</v>
      </c>
      <c r="B79" s="156" t="s">
        <v>271</v>
      </c>
      <c r="C79" s="156" t="s">
        <v>207</v>
      </c>
      <c r="D79" s="156" t="s">
        <v>86</v>
      </c>
      <c r="E79" s="156" t="s">
        <v>160</v>
      </c>
      <c r="F79" s="156" t="s">
        <v>230</v>
      </c>
      <c r="G79" s="156" t="s">
        <v>231</v>
      </c>
      <c r="H79" s="160">
        <v>41000</v>
      </c>
      <c r="I79" s="66">
        <v>41000</v>
      </c>
      <c r="J79" s="66">
        <v>10250</v>
      </c>
      <c r="K79" s="156"/>
      <c r="L79" s="66">
        <v>30750</v>
      </c>
      <c r="M79" s="156"/>
      <c r="N79" s="66"/>
      <c r="O79" s="66"/>
      <c r="P79" s="156"/>
      <c r="Q79" s="66"/>
      <c r="R79" s="66"/>
      <c r="S79" s="66"/>
      <c r="T79" s="66"/>
      <c r="U79" s="66"/>
      <c r="V79" s="66"/>
      <c r="W79" s="66"/>
    </row>
    <row r="80" ht="20.25" customHeight="1" spans="1:23">
      <c r="A80" s="156" t="str">
        <f t="shared" si="0"/>
        <v>       玉溪市公安局高速公路交巡警大队</v>
      </c>
      <c r="B80" s="156" t="s">
        <v>271</v>
      </c>
      <c r="C80" s="156" t="s">
        <v>207</v>
      </c>
      <c r="D80" s="156" t="s">
        <v>86</v>
      </c>
      <c r="E80" s="156" t="s">
        <v>160</v>
      </c>
      <c r="F80" s="156" t="s">
        <v>197</v>
      </c>
      <c r="G80" s="156" t="s">
        <v>198</v>
      </c>
      <c r="H80" s="160">
        <v>37080</v>
      </c>
      <c r="I80" s="66">
        <v>37080</v>
      </c>
      <c r="J80" s="66">
        <v>9270</v>
      </c>
      <c r="K80" s="156"/>
      <c r="L80" s="66">
        <v>27810</v>
      </c>
      <c r="M80" s="156"/>
      <c r="N80" s="66"/>
      <c r="O80" s="66"/>
      <c r="P80" s="156"/>
      <c r="Q80" s="66"/>
      <c r="R80" s="66"/>
      <c r="S80" s="66"/>
      <c r="T80" s="66"/>
      <c r="U80" s="66"/>
      <c r="V80" s="66"/>
      <c r="W80" s="66"/>
    </row>
    <row r="81" ht="20.25" customHeight="1" spans="1:23">
      <c r="A81" s="156" t="str">
        <f t="shared" si="0"/>
        <v>       玉溪市公安局高速公路交巡警大队</v>
      </c>
      <c r="B81" s="156" t="s">
        <v>271</v>
      </c>
      <c r="C81" s="156" t="s">
        <v>207</v>
      </c>
      <c r="D81" s="156" t="s">
        <v>86</v>
      </c>
      <c r="E81" s="156" t="s">
        <v>160</v>
      </c>
      <c r="F81" s="156" t="s">
        <v>232</v>
      </c>
      <c r="G81" s="156" t="s">
        <v>233</v>
      </c>
      <c r="H81" s="160">
        <v>100000</v>
      </c>
      <c r="I81" s="66">
        <v>100000</v>
      </c>
      <c r="J81" s="66"/>
      <c r="K81" s="156"/>
      <c r="L81" s="66">
        <v>100000</v>
      </c>
      <c r="M81" s="156"/>
      <c r="N81" s="66"/>
      <c r="O81" s="66"/>
      <c r="P81" s="156"/>
      <c r="Q81" s="66"/>
      <c r="R81" s="66"/>
      <c r="S81" s="66"/>
      <c r="T81" s="66"/>
      <c r="U81" s="66"/>
      <c r="V81" s="66"/>
      <c r="W81" s="66"/>
    </row>
    <row r="82" ht="20.25" customHeight="1" spans="1:23">
      <c r="A82" s="156" t="str">
        <f t="shared" si="0"/>
        <v>       玉溪市公安局高速公路交巡警大队</v>
      </c>
      <c r="B82" s="156" t="s">
        <v>271</v>
      </c>
      <c r="C82" s="156" t="s">
        <v>207</v>
      </c>
      <c r="D82" s="156" t="s">
        <v>93</v>
      </c>
      <c r="E82" s="156" t="s">
        <v>180</v>
      </c>
      <c r="F82" s="156" t="s">
        <v>232</v>
      </c>
      <c r="G82" s="156" t="s">
        <v>233</v>
      </c>
      <c r="H82" s="160">
        <v>4800</v>
      </c>
      <c r="I82" s="66">
        <v>4800</v>
      </c>
      <c r="J82" s="66">
        <v>4800</v>
      </c>
      <c r="K82" s="156"/>
      <c r="L82" s="66"/>
      <c r="M82" s="156"/>
      <c r="N82" s="66"/>
      <c r="O82" s="66"/>
      <c r="P82" s="156"/>
      <c r="Q82" s="66"/>
      <c r="R82" s="66"/>
      <c r="S82" s="66"/>
      <c r="T82" s="66"/>
      <c r="U82" s="66"/>
      <c r="V82" s="66"/>
      <c r="W82" s="66"/>
    </row>
    <row r="83" ht="20.25" customHeight="1" spans="1:23">
      <c r="A83" s="156" t="str">
        <f t="shared" si="0"/>
        <v>       玉溪市公安局高速公路交巡警大队</v>
      </c>
      <c r="B83" s="156" t="s">
        <v>274</v>
      </c>
      <c r="C83" s="156" t="s">
        <v>203</v>
      </c>
      <c r="D83" s="156" t="s">
        <v>86</v>
      </c>
      <c r="E83" s="156" t="s">
        <v>160</v>
      </c>
      <c r="F83" s="156" t="s">
        <v>204</v>
      </c>
      <c r="G83" s="156" t="s">
        <v>205</v>
      </c>
      <c r="H83" s="160">
        <v>209600</v>
      </c>
      <c r="I83" s="66">
        <v>209600</v>
      </c>
      <c r="J83" s="66"/>
      <c r="K83" s="156"/>
      <c r="L83" s="66">
        <v>209600</v>
      </c>
      <c r="M83" s="156"/>
      <c r="N83" s="66"/>
      <c r="O83" s="66"/>
      <c r="P83" s="156"/>
      <c r="Q83" s="66"/>
      <c r="R83" s="66"/>
      <c r="S83" s="66"/>
      <c r="T83" s="66"/>
      <c r="U83" s="66"/>
      <c r="V83" s="66"/>
      <c r="W83" s="66"/>
    </row>
    <row r="84" ht="20.25" customHeight="1" spans="1:23">
      <c r="A84" s="156" t="str">
        <f t="shared" si="0"/>
        <v>       玉溪市公安局高速公路交巡警大队</v>
      </c>
      <c r="B84" s="156" t="s">
        <v>275</v>
      </c>
      <c r="C84" s="156" t="s">
        <v>134</v>
      </c>
      <c r="D84" s="156" t="s">
        <v>86</v>
      </c>
      <c r="E84" s="156" t="s">
        <v>160</v>
      </c>
      <c r="F84" s="156" t="s">
        <v>235</v>
      </c>
      <c r="G84" s="156" t="s">
        <v>134</v>
      </c>
      <c r="H84" s="160">
        <v>1000</v>
      </c>
      <c r="I84" s="66">
        <v>1000</v>
      </c>
      <c r="J84" s="66"/>
      <c r="K84" s="156"/>
      <c r="L84" s="66">
        <v>1000</v>
      </c>
      <c r="M84" s="156"/>
      <c r="N84" s="66"/>
      <c r="O84" s="66"/>
      <c r="P84" s="156"/>
      <c r="Q84" s="66"/>
      <c r="R84" s="66"/>
      <c r="S84" s="66"/>
      <c r="T84" s="66"/>
      <c r="U84" s="66"/>
      <c r="V84" s="66"/>
      <c r="W84" s="66"/>
    </row>
    <row r="85" ht="20.25" customHeight="1" spans="1:23">
      <c r="A85" s="156" t="str">
        <f t="shared" si="0"/>
        <v>       玉溪市公安局高速公路交巡警大队</v>
      </c>
      <c r="B85" s="156" t="s">
        <v>276</v>
      </c>
      <c r="C85" s="156" t="s">
        <v>277</v>
      </c>
      <c r="D85" s="156" t="s">
        <v>86</v>
      </c>
      <c r="E85" s="156" t="s">
        <v>160</v>
      </c>
      <c r="F85" s="156" t="s">
        <v>228</v>
      </c>
      <c r="G85" s="156" t="s">
        <v>229</v>
      </c>
      <c r="H85" s="160">
        <v>60000</v>
      </c>
      <c r="I85" s="66">
        <v>60000</v>
      </c>
      <c r="J85" s="66"/>
      <c r="K85" s="156"/>
      <c r="L85" s="66">
        <v>60000</v>
      </c>
      <c r="M85" s="156"/>
      <c r="N85" s="66"/>
      <c r="O85" s="66"/>
      <c r="P85" s="156"/>
      <c r="Q85" s="66"/>
      <c r="R85" s="66"/>
      <c r="S85" s="66"/>
      <c r="T85" s="66"/>
      <c r="U85" s="66"/>
      <c r="V85" s="66"/>
      <c r="W85" s="66"/>
    </row>
    <row r="86" ht="20.25" customHeight="1" spans="1:23">
      <c r="A86" s="156" t="str">
        <f t="shared" si="0"/>
        <v>       玉溪市公安局高速公路交巡警大队</v>
      </c>
      <c r="B86" s="156" t="s">
        <v>278</v>
      </c>
      <c r="C86" s="156" t="s">
        <v>241</v>
      </c>
      <c r="D86" s="156" t="s">
        <v>96</v>
      </c>
      <c r="E86" s="156" t="s">
        <v>242</v>
      </c>
      <c r="F86" s="156" t="s">
        <v>243</v>
      </c>
      <c r="G86" s="156" t="s">
        <v>244</v>
      </c>
      <c r="H86" s="160">
        <v>440000</v>
      </c>
      <c r="I86" s="66">
        <v>440000</v>
      </c>
      <c r="J86" s="66"/>
      <c r="K86" s="156"/>
      <c r="L86" s="66">
        <v>440000</v>
      </c>
      <c r="M86" s="156"/>
      <c r="N86" s="66"/>
      <c r="O86" s="66"/>
      <c r="P86" s="156"/>
      <c r="Q86" s="66"/>
      <c r="R86" s="66"/>
      <c r="S86" s="66"/>
      <c r="T86" s="66"/>
      <c r="U86" s="66"/>
      <c r="V86" s="66"/>
      <c r="W86" s="66"/>
    </row>
    <row r="87" ht="20.25" customHeight="1" spans="1:23">
      <c r="A87" s="156" t="str">
        <f t="shared" si="0"/>
        <v>       玉溪市公安局高速公路交巡警大队</v>
      </c>
      <c r="B87" s="156" t="s">
        <v>279</v>
      </c>
      <c r="C87" s="156" t="s">
        <v>252</v>
      </c>
      <c r="D87" s="156" t="s">
        <v>86</v>
      </c>
      <c r="E87" s="156" t="s">
        <v>160</v>
      </c>
      <c r="F87" s="156" t="s">
        <v>193</v>
      </c>
      <c r="G87" s="156" t="s">
        <v>194</v>
      </c>
      <c r="H87" s="160">
        <v>155079</v>
      </c>
      <c r="I87" s="66">
        <v>155079</v>
      </c>
      <c r="J87" s="66"/>
      <c r="K87" s="156"/>
      <c r="L87" s="66">
        <v>155079</v>
      </c>
      <c r="M87" s="156"/>
      <c r="N87" s="66"/>
      <c r="O87" s="66"/>
      <c r="P87" s="156"/>
      <c r="Q87" s="66"/>
      <c r="R87" s="66"/>
      <c r="S87" s="66"/>
      <c r="T87" s="66"/>
      <c r="U87" s="66"/>
      <c r="V87" s="66"/>
      <c r="W87" s="66"/>
    </row>
    <row r="88" ht="20.25" customHeight="1" spans="1:23">
      <c r="A88" s="156" t="str">
        <f t="shared" si="0"/>
        <v>       玉溪市公安局高速公路交巡警大队</v>
      </c>
      <c r="B88" s="156" t="s">
        <v>280</v>
      </c>
      <c r="C88" s="156" t="s">
        <v>250</v>
      </c>
      <c r="D88" s="156" t="s">
        <v>86</v>
      </c>
      <c r="E88" s="156" t="s">
        <v>160</v>
      </c>
      <c r="F88" s="156" t="s">
        <v>188</v>
      </c>
      <c r="G88" s="156" t="s">
        <v>189</v>
      </c>
      <c r="H88" s="160">
        <v>314530</v>
      </c>
      <c r="I88" s="66">
        <v>314530</v>
      </c>
      <c r="J88" s="66">
        <v>314530</v>
      </c>
      <c r="K88" s="156"/>
      <c r="L88" s="66"/>
      <c r="M88" s="156"/>
      <c r="N88" s="66"/>
      <c r="O88" s="66"/>
      <c r="P88" s="156"/>
      <c r="Q88" s="66"/>
      <c r="R88" s="66"/>
      <c r="S88" s="66"/>
      <c r="T88" s="66"/>
      <c r="U88" s="66"/>
      <c r="V88" s="66"/>
      <c r="W88" s="66"/>
    </row>
    <row r="89" ht="20.25" customHeight="1" spans="1:23">
      <c r="A89" s="156" t="str">
        <f t="shared" si="0"/>
        <v>       玉溪市公安局高速公路交巡警大队</v>
      </c>
      <c r="B89" s="156" t="s">
        <v>281</v>
      </c>
      <c r="C89" s="156" t="s">
        <v>282</v>
      </c>
      <c r="D89" s="156" t="s">
        <v>86</v>
      </c>
      <c r="E89" s="156" t="s">
        <v>160</v>
      </c>
      <c r="F89" s="156" t="s">
        <v>228</v>
      </c>
      <c r="G89" s="156" t="s">
        <v>229</v>
      </c>
      <c r="H89" s="160">
        <v>120000</v>
      </c>
      <c r="I89" s="66">
        <v>120000</v>
      </c>
      <c r="J89" s="66"/>
      <c r="K89" s="156"/>
      <c r="L89" s="66">
        <v>120000</v>
      </c>
      <c r="M89" s="156"/>
      <c r="N89" s="66"/>
      <c r="O89" s="66"/>
      <c r="P89" s="156"/>
      <c r="Q89" s="66"/>
      <c r="R89" s="66"/>
      <c r="S89" s="66"/>
      <c r="T89" s="66"/>
      <c r="U89" s="66"/>
      <c r="V89" s="66"/>
      <c r="W89" s="66"/>
    </row>
    <row r="90" ht="20.25" customHeight="1" spans="1:23">
      <c r="A90" s="156" t="str">
        <f t="shared" si="0"/>
        <v>       玉溪市公安局高速公路交巡警大队</v>
      </c>
      <c r="B90" s="156" t="s">
        <v>283</v>
      </c>
      <c r="C90" s="156" t="s">
        <v>259</v>
      </c>
      <c r="D90" s="156" t="s">
        <v>86</v>
      </c>
      <c r="E90" s="156" t="s">
        <v>160</v>
      </c>
      <c r="F90" s="156" t="s">
        <v>260</v>
      </c>
      <c r="G90" s="156" t="s">
        <v>259</v>
      </c>
      <c r="H90" s="160">
        <v>165000</v>
      </c>
      <c r="I90" s="66">
        <v>165000</v>
      </c>
      <c r="J90" s="66"/>
      <c r="K90" s="156"/>
      <c r="L90" s="66">
        <v>165000</v>
      </c>
      <c r="M90" s="156"/>
      <c r="N90" s="66"/>
      <c r="O90" s="66"/>
      <c r="P90" s="156"/>
      <c r="Q90" s="66"/>
      <c r="R90" s="66"/>
      <c r="S90" s="66"/>
      <c r="T90" s="66"/>
      <c r="U90" s="66"/>
      <c r="V90" s="66"/>
      <c r="W90" s="66"/>
    </row>
    <row r="91" ht="20.25" customHeight="1" spans="1:23">
      <c r="A91" s="163" t="s">
        <v>70</v>
      </c>
      <c r="B91" s="156"/>
      <c r="C91" s="156"/>
      <c r="D91" s="156"/>
      <c r="E91" s="156"/>
      <c r="F91" s="156"/>
      <c r="G91" s="156"/>
      <c r="H91" s="160">
        <v>44243005.4</v>
      </c>
      <c r="I91" s="66">
        <v>44243005.4</v>
      </c>
      <c r="J91" s="66">
        <v>13412274.86</v>
      </c>
      <c r="K91" s="156"/>
      <c r="L91" s="66">
        <v>30830730.54</v>
      </c>
      <c r="M91" s="156"/>
      <c r="N91" s="66"/>
      <c r="O91" s="66"/>
      <c r="P91" s="156"/>
      <c r="Q91" s="66"/>
      <c r="R91" s="66"/>
      <c r="S91" s="66"/>
      <c r="T91" s="66"/>
      <c r="U91" s="66"/>
      <c r="V91" s="66"/>
      <c r="W91" s="66"/>
    </row>
    <row r="92" ht="20.25" customHeight="1" spans="1:23">
      <c r="A92" s="156" t="str">
        <f t="shared" ref="A92:A131" si="1">"       "&amp;"玉溪市公安局交警支队直属大队"</f>
        <v>       玉溪市公安局交警支队直属大队</v>
      </c>
      <c r="B92" s="156" t="s">
        <v>284</v>
      </c>
      <c r="C92" s="156" t="s">
        <v>185</v>
      </c>
      <c r="D92" s="156" t="s">
        <v>86</v>
      </c>
      <c r="E92" s="156" t="s">
        <v>160</v>
      </c>
      <c r="F92" s="156" t="s">
        <v>186</v>
      </c>
      <c r="G92" s="156" t="s">
        <v>187</v>
      </c>
      <c r="H92" s="160">
        <v>3428724</v>
      </c>
      <c r="I92" s="66">
        <v>3428724</v>
      </c>
      <c r="J92" s="66">
        <v>1500066.75</v>
      </c>
      <c r="K92" s="156"/>
      <c r="L92" s="66">
        <v>1928657.25</v>
      </c>
      <c r="M92" s="156"/>
      <c r="N92" s="66"/>
      <c r="O92" s="66"/>
      <c r="P92" s="156"/>
      <c r="Q92" s="66"/>
      <c r="R92" s="66"/>
      <c r="S92" s="66"/>
      <c r="T92" s="66"/>
      <c r="U92" s="66"/>
      <c r="V92" s="66"/>
      <c r="W92" s="66"/>
    </row>
    <row r="93" ht="20.25" customHeight="1" spans="1:23">
      <c r="A93" s="156" t="str">
        <f t="shared" si="1"/>
        <v>       玉溪市公安局交警支队直属大队</v>
      </c>
      <c r="B93" s="156" t="s">
        <v>284</v>
      </c>
      <c r="C93" s="156" t="s">
        <v>185</v>
      </c>
      <c r="D93" s="156" t="s">
        <v>86</v>
      </c>
      <c r="E93" s="156" t="s">
        <v>160</v>
      </c>
      <c r="F93" s="156" t="s">
        <v>188</v>
      </c>
      <c r="G93" s="156" t="s">
        <v>189</v>
      </c>
      <c r="H93" s="160">
        <v>6189432</v>
      </c>
      <c r="I93" s="66">
        <v>6189432</v>
      </c>
      <c r="J93" s="66">
        <v>2707876.5</v>
      </c>
      <c r="K93" s="156"/>
      <c r="L93" s="66">
        <v>3481555.5</v>
      </c>
      <c r="M93" s="156"/>
      <c r="N93" s="66"/>
      <c r="O93" s="66"/>
      <c r="P93" s="156"/>
      <c r="Q93" s="66"/>
      <c r="R93" s="66"/>
      <c r="S93" s="66"/>
      <c r="T93" s="66"/>
      <c r="U93" s="66"/>
      <c r="V93" s="66"/>
      <c r="W93" s="66"/>
    </row>
    <row r="94" ht="20.25" customHeight="1" spans="1:23">
      <c r="A94" s="156" t="str">
        <f t="shared" si="1"/>
        <v>       玉溪市公安局交警支队直属大队</v>
      </c>
      <c r="B94" s="156" t="s">
        <v>284</v>
      </c>
      <c r="C94" s="156" t="s">
        <v>185</v>
      </c>
      <c r="D94" s="156" t="s">
        <v>111</v>
      </c>
      <c r="E94" s="156" t="s">
        <v>190</v>
      </c>
      <c r="F94" s="156" t="s">
        <v>188</v>
      </c>
      <c r="G94" s="156" t="s">
        <v>189</v>
      </c>
      <c r="H94" s="160">
        <v>7308</v>
      </c>
      <c r="I94" s="66">
        <v>7308</v>
      </c>
      <c r="J94" s="66">
        <v>1827</v>
      </c>
      <c r="K94" s="156"/>
      <c r="L94" s="66">
        <v>5481</v>
      </c>
      <c r="M94" s="156"/>
      <c r="N94" s="66"/>
      <c r="O94" s="66"/>
      <c r="P94" s="156"/>
      <c r="Q94" s="66"/>
      <c r="R94" s="66"/>
      <c r="S94" s="66"/>
      <c r="T94" s="66"/>
      <c r="U94" s="66"/>
      <c r="V94" s="66"/>
      <c r="W94" s="66"/>
    </row>
    <row r="95" ht="20.25" customHeight="1" spans="1:23">
      <c r="A95" s="156" t="str">
        <f t="shared" si="1"/>
        <v>       玉溪市公安局交警支队直属大队</v>
      </c>
      <c r="B95" s="156" t="s">
        <v>285</v>
      </c>
      <c r="C95" s="156" t="s">
        <v>159</v>
      </c>
      <c r="D95" s="156" t="s">
        <v>86</v>
      </c>
      <c r="E95" s="156" t="s">
        <v>160</v>
      </c>
      <c r="F95" s="156" t="s">
        <v>161</v>
      </c>
      <c r="G95" s="156" t="s">
        <v>162</v>
      </c>
      <c r="H95" s="160">
        <v>6464.22</v>
      </c>
      <c r="I95" s="66">
        <v>6464.22</v>
      </c>
      <c r="J95" s="66">
        <v>1616.06</v>
      </c>
      <c r="K95" s="156"/>
      <c r="L95" s="66">
        <v>4848.16</v>
      </c>
      <c r="M95" s="156"/>
      <c r="N95" s="66"/>
      <c r="O95" s="66"/>
      <c r="P95" s="156"/>
      <c r="Q95" s="66"/>
      <c r="R95" s="66"/>
      <c r="S95" s="66"/>
      <c r="T95" s="66"/>
      <c r="U95" s="66"/>
      <c r="V95" s="66"/>
      <c r="W95" s="66"/>
    </row>
    <row r="96" ht="20.25" customHeight="1" spans="1:23">
      <c r="A96" s="156" t="str">
        <f t="shared" si="1"/>
        <v>       玉溪市公安局交警支队直属大队</v>
      </c>
      <c r="B96" s="156" t="s">
        <v>285</v>
      </c>
      <c r="C96" s="156" t="s">
        <v>159</v>
      </c>
      <c r="D96" s="156" t="s">
        <v>95</v>
      </c>
      <c r="E96" s="156" t="s">
        <v>163</v>
      </c>
      <c r="F96" s="156" t="s">
        <v>164</v>
      </c>
      <c r="G96" s="156" t="s">
        <v>165</v>
      </c>
      <c r="H96" s="160">
        <v>1749215.2</v>
      </c>
      <c r="I96" s="66">
        <v>1749215.2</v>
      </c>
      <c r="J96" s="66">
        <v>437303.8</v>
      </c>
      <c r="K96" s="156"/>
      <c r="L96" s="66">
        <v>1311911.4</v>
      </c>
      <c r="M96" s="156"/>
      <c r="N96" s="66"/>
      <c r="O96" s="66"/>
      <c r="P96" s="156"/>
      <c r="Q96" s="66"/>
      <c r="R96" s="66"/>
      <c r="S96" s="66"/>
      <c r="T96" s="66"/>
      <c r="U96" s="66"/>
      <c r="V96" s="66"/>
      <c r="W96" s="66"/>
    </row>
    <row r="97" ht="20.25" customHeight="1" spans="1:23">
      <c r="A97" s="156" t="str">
        <f t="shared" si="1"/>
        <v>       玉溪市公安局交警支队直属大队</v>
      </c>
      <c r="B97" s="156" t="s">
        <v>285</v>
      </c>
      <c r="C97" s="156" t="s">
        <v>159</v>
      </c>
      <c r="D97" s="156" t="s">
        <v>101</v>
      </c>
      <c r="E97" s="156" t="s">
        <v>166</v>
      </c>
      <c r="F97" s="156" t="s">
        <v>167</v>
      </c>
      <c r="G97" s="156" t="s">
        <v>168</v>
      </c>
      <c r="H97" s="160">
        <v>907405.39</v>
      </c>
      <c r="I97" s="66">
        <v>907405.39</v>
      </c>
      <c r="J97" s="66">
        <v>226851.35</v>
      </c>
      <c r="K97" s="156"/>
      <c r="L97" s="66">
        <v>680554.04</v>
      </c>
      <c r="M97" s="156"/>
      <c r="N97" s="66"/>
      <c r="O97" s="66"/>
      <c r="P97" s="156"/>
      <c r="Q97" s="66"/>
      <c r="R97" s="66"/>
      <c r="S97" s="66"/>
      <c r="T97" s="66"/>
      <c r="U97" s="66"/>
      <c r="V97" s="66"/>
      <c r="W97" s="66"/>
    </row>
    <row r="98" ht="20.25" customHeight="1" spans="1:23">
      <c r="A98" s="156" t="str">
        <f t="shared" si="1"/>
        <v>       玉溪市公安局交警支队直属大队</v>
      </c>
      <c r="B98" s="156" t="s">
        <v>285</v>
      </c>
      <c r="C98" s="156" t="s">
        <v>159</v>
      </c>
      <c r="D98" s="156" t="s">
        <v>103</v>
      </c>
      <c r="E98" s="156" t="s">
        <v>171</v>
      </c>
      <c r="F98" s="156" t="s">
        <v>172</v>
      </c>
      <c r="G98" s="156" t="s">
        <v>173</v>
      </c>
      <c r="H98" s="160">
        <v>544350.95</v>
      </c>
      <c r="I98" s="66">
        <v>544350.95</v>
      </c>
      <c r="J98" s="66">
        <v>136087.74</v>
      </c>
      <c r="K98" s="156"/>
      <c r="L98" s="66">
        <v>408263.21</v>
      </c>
      <c r="M98" s="156"/>
      <c r="N98" s="66"/>
      <c r="O98" s="66"/>
      <c r="P98" s="156"/>
      <c r="Q98" s="66"/>
      <c r="R98" s="66"/>
      <c r="S98" s="66"/>
      <c r="T98" s="66"/>
      <c r="U98" s="66"/>
      <c r="V98" s="66"/>
      <c r="W98" s="66"/>
    </row>
    <row r="99" ht="20.25" customHeight="1" spans="1:23">
      <c r="A99" s="156" t="str">
        <f t="shared" si="1"/>
        <v>       玉溪市公安局交警支队直属大队</v>
      </c>
      <c r="B99" s="156" t="s">
        <v>285</v>
      </c>
      <c r="C99" s="156" t="s">
        <v>159</v>
      </c>
      <c r="D99" s="156" t="s">
        <v>104</v>
      </c>
      <c r="E99" s="156" t="s">
        <v>174</v>
      </c>
      <c r="F99" s="156" t="s">
        <v>161</v>
      </c>
      <c r="G99" s="156" t="s">
        <v>162</v>
      </c>
      <c r="H99" s="160">
        <v>78535.64</v>
      </c>
      <c r="I99" s="66">
        <v>78535.64</v>
      </c>
      <c r="J99" s="66">
        <v>44917.91</v>
      </c>
      <c r="K99" s="156"/>
      <c r="L99" s="66">
        <v>33617.73</v>
      </c>
      <c r="M99" s="156"/>
      <c r="N99" s="66"/>
      <c r="O99" s="66"/>
      <c r="P99" s="156"/>
      <c r="Q99" s="66"/>
      <c r="R99" s="66"/>
      <c r="S99" s="66"/>
      <c r="T99" s="66"/>
      <c r="U99" s="66"/>
      <c r="V99" s="66"/>
      <c r="W99" s="66"/>
    </row>
    <row r="100" ht="20.25" customHeight="1" spans="1:23">
      <c r="A100" s="156" t="str">
        <f t="shared" si="1"/>
        <v>       玉溪市公安局交警支队直属大队</v>
      </c>
      <c r="B100" s="156" t="s">
        <v>286</v>
      </c>
      <c r="C100" s="156" t="s">
        <v>176</v>
      </c>
      <c r="D100" s="156" t="s">
        <v>110</v>
      </c>
      <c r="E100" s="156" t="s">
        <v>176</v>
      </c>
      <c r="F100" s="156" t="s">
        <v>177</v>
      </c>
      <c r="G100" s="156" t="s">
        <v>176</v>
      </c>
      <c r="H100" s="160">
        <v>1614156</v>
      </c>
      <c r="I100" s="66">
        <v>1614156</v>
      </c>
      <c r="J100" s="66">
        <v>403539</v>
      </c>
      <c r="K100" s="156"/>
      <c r="L100" s="66">
        <v>1210617</v>
      </c>
      <c r="M100" s="156"/>
      <c r="N100" s="66"/>
      <c r="O100" s="66"/>
      <c r="P100" s="156"/>
      <c r="Q100" s="66"/>
      <c r="R100" s="66"/>
      <c r="S100" s="66"/>
      <c r="T100" s="66"/>
      <c r="U100" s="66"/>
      <c r="V100" s="66"/>
      <c r="W100" s="66"/>
    </row>
    <row r="101" ht="20.25" customHeight="1" spans="1:23">
      <c r="A101" s="156" t="str">
        <f t="shared" si="1"/>
        <v>       玉溪市公安局交警支队直属大队</v>
      </c>
      <c r="B101" s="156" t="s">
        <v>287</v>
      </c>
      <c r="C101" s="156" t="s">
        <v>179</v>
      </c>
      <c r="D101" s="156" t="s">
        <v>93</v>
      </c>
      <c r="E101" s="156" t="s">
        <v>180</v>
      </c>
      <c r="F101" s="156" t="s">
        <v>181</v>
      </c>
      <c r="G101" s="156" t="s">
        <v>182</v>
      </c>
      <c r="H101" s="160">
        <v>686400</v>
      </c>
      <c r="I101" s="66">
        <v>686400</v>
      </c>
      <c r="J101" s="66">
        <v>686400</v>
      </c>
      <c r="K101" s="156"/>
      <c r="L101" s="66"/>
      <c r="M101" s="156"/>
      <c r="N101" s="66"/>
      <c r="O101" s="66"/>
      <c r="P101" s="156"/>
      <c r="Q101" s="66"/>
      <c r="R101" s="66"/>
      <c r="S101" s="66"/>
      <c r="T101" s="66"/>
      <c r="U101" s="66"/>
      <c r="V101" s="66"/>
      <c r="W101" s="66"/>
    </row>
    <row r="102" ht="20.25" customHeight="1" spans="1:23">
      <c r="A102" s="156" t="str">
        <f t="shared" si="1"/>
        <v>       玉溪市公安局交警支队直属大队</v>
      </c>
      <c r="B102" s="156" t="s">
        <v>288</v>
      </c>
      <c r="C102" s="156" t="s">
        <v>192</v>
      </c>
      <c r="D102" s="156" t="s">
        <v>86</v>
      </c>
      <c r="E102" s="156" t="s">
        <v>160</v>
      </c>
      <c r="F102" s="156" t="s">
        <v>193</v>
      </c>
      <c r="G102" s="156" t="s">
        <v>194</v>
      </c>
      <c r="H102" s="160">
        <v>2524856</v>
      </c>
      <c r="I102" s="66">
        <v>2524856</v>
      </c>
      <c r="J102" s="66">
        <v>712939.5</v>
      </c>
      <c r="K102" s="156"/>
      <c r="L102" s="66">
        <v>1811916.5</v>
      </c>
      <c r="M102" s="156"/>
      <c r="N102" s="66"/>
      <c r="O102" s="66"/>
      <c r="P102" s="156"/>
      <c r="Q102" s="66"/>
      <c r="R102" s="66"/>
      <c r="S102" s="66"/>
      <c r="T102" s="66"/>
      <c r="U102" s="66"/>
      <c r="V102" s="66"/>
      <c r="W102" s="66"/>
    </row>
    <row r="103" ht="20.25" customHeight="1" spans="1:23">
      <c r="A103" s="156" t="str">
        <f t="shared" si="1"/>
        <v>       玉溪市公安局交警支队直属大队</v>
      </c>
      <c r="B103" s="156" t="s">
        <v>289</v>
      </c>
      <c r="C103" s="156" t="s">
        <v>203</v>
      </c>
      <c r="D103" s="156" t="s">
        <v>86</v>
      </c>
      <c r="E103" s="156" t="s">
        <v>160</v>
      </c>
      <c r="F103" s="156" t="s">
        <v>204</v>
      </c>
      <c r="G103" s="156" t="s">
        <v>205</v>
      </c>
      <c r="H103" s="160">
        <v>654000</v>
      </c>
      <c r="I103" s="66">
        <v>654000</v>
      </c>
      <c r="J103" s="66"/>
      <c r="K103" s="156"/>
      <c r="L103" s="66">
        <v>654000</v>
      </c>
      <c r="M103" s="156"/>
      <c r="N103" s="66"/>
      <c r="O103" s="66"/>
      <c r="P103" s="156"/>
      <c r="Q103" s="66"/>
      <c r="R103" s="66"/>
      <c r="S103" s="66"/>
      <c r="T103" s="66"/>
      <c r="U103" s="66"/>
      <c r="V103" s="66"/>
      <c r="W103" s="66"/>
    </row>
    <row r="104" ht="20.25" customHeight="1" spans="1:23">
      <c r="A104" s="156" t="str">
        <f t="shared" si="1"/>
        <v>       玉溪市公安局交警支队直属大队</v>
      </c>
      <c r="B104" s="156" t="s">
        <v>290</v>
      </c>
      <c r="C104" s="156" t="s">
        <v>196</v>
      </c>
      <c r="D104" s="156" t="s">
        <v>86</v>
      </c>
      <c r="E104" s="156" t="s">
        <v>160</v>
      </c>
      <c r="F104" s="156" t="s">
        <v>197</v>
      </c>
      <c r="G104" s="156" t="s">
        <v>198</v>
      </c>
      <c r="H104" s="160">
        <v>678600</v>
      </c>
      <c r="I104" s="66">
        <v>678600</v>
      </c>
      <c r="J104" s="66">
        <v>296887.5</v>
      </c>
      <c r="K104" s="156"/>
      <c r="L104" s="66">
        <v>381712.5</v>
      </c>
      <c r="M104" s="156"/>
      <c r="N104" s="66"/>
      <c r="O104" s="66"/>
      <c r="P104" s="156"/>
      <c r="Q104" s="66"/>
      <c r="R104" s="66"/>
      <c r="S104" s="66"/>
      <c r="T104" s="66"/>
      <c r="U104" s="66"/>
      <c r="V104" s="66"/>
      <c r="W104" s="66"/>
    </row>
    <row r="105" ht="20.25" customHeight="1" spans="1:23">
      <c r="A105" s="156" t="str">
        <f t="shared" si="1"/>
        <v>       玉溪市公安局交警支队直属大队</v>
      </c>
      <c r="B105" s="156" t="s">
        <v>291</v>
      </c>
      <c r="C105" s="156" t="s">
        <v>200</v>
      </c>
      <c r="D105" s="156" t="s">
        <v>86</v>
      </c>
      <c r="E105" s="156" t="s">
        <v>160</v>
      </c>
      <c r="F105" s="156" t="s">
        <v>201</v>
      </c>
      <c r="G105" s="156" t="s">
        <v>200</v>
      </c>
      <c r="H105" s="160">
        <v>192509.28</v>
      </c>
      <c r="I105" s="66">
        <v>192509.28</v>
      </c>
      <c r="J105" s="66"/>
      <c r="K105" s="156"/>
      <c r="L105" s="66">
        <v>192509.28</v>
      </c>
      <c r="M105" s="156"/>
      <c r="N105" s="66"/>
      <c r="O105" s="66"/>
      <c r="P105" s="156"/>
      <c r="Q105" s="66"/>
      <c r="R105" s="66"/>
      <c r="S105" s="66"/>
      <c r="T105" s="66"/>
      <c r="U105" s="66"/>
      <c r="V105" s="66"/>
      <c r="W105" s="66"/>
    </row>
    <row r="106" ht="20.25" customHeight="1" spans="1:23">
      <c r="A106" s="156" t="str">
        <f t="shared" si="1"/>
        <v>       玉溪市公安局交警支队直属大队</v>
      </c>
      <c r="B106" s="156" t="s">
        <v>292</v>
      </c>
      <c r="C106" s="156" t="s">
        <v>207</v>
      </c>
      <c r="D106" s="156" t="s">
        <v>86</v>
      </c>
      <c r="E106" s="156" t="s">
        <v>160</v>
      </c>
      <c r="F106" s="156" t="s">
        <v>208</v>
      </c>
      <c r="G106" s="156" t="s">
        <v>209</v>
      </c>
      <c r="H106" s="160">
        <v>394600</v>
      </c>
      <c r="I106" s="66">
        <v>394600</v>
      </c>
      <c r="J106" s="66">
        <v>89476.75</v>
      </c>
      <c r="K106" s="156"/>
      <c r="L106" s="66">
        <v>305123.25</v>
      </c>
      <c r="M106" s="156"/>
      <c r="N106" s="66"/>
      <c r="O106" s="66"/>
      <c r="P106" s="156"/>
      <c r="Q106" s="66"/>
      <c r="R106" s="66"/>
      <c r="S106" s="66"/>
      <c r="T106" s="66"/>
      <c r="U106" s="66"/>
      <c r="V106" s="66"/>
      <c r="W106" s="66"/>
    </row>
    <row r="107" ht="20.25" customHeight="1" spans="1:23">
      <c r="A107" s="156" t="str">
        <f t="shared" si="1"/>
        <v>       玉溪市公安局交警支队直属大队</v>
      </c>
      <c r="B107" s="156" t="s">
        <v>292</v>
      </c>
      <c r="C107" s="156" t="s">
        <v>207</v>
      </c>
      <c r="D107" s="156" t="s">
        <v>86</v>
      </c>
      <c r="E107" s="156" t="s">
        <v>160</v>
      </c>
      <c r="F107" s="156" t="s">
        <v>210</v>
      </c>
      <c r="G107" s="156" t="s">
        <v>211</v>
      </c>
      <c r="H107" s="160">
        <v>20000</v>
      </c>
      <c r="I107" s="66">
        <v>20000</v>
      </c>
      <c r="J107" s="66">
        <v>5000</v>
      </c>
      <c r="K107" s="156"/>
      <c r="L107" s="66">
        <v>15000</v>
      </c>
      <c r="M107" s="156"/>
      <c r="N107" s="66"/>
      <c r="O107" s="66"/>
      <c r="P107" s="156"/>
      <c r="Q107" s="66"/>
      <c r="R107" s="66"/>
      <c r="S107" s="66"/>
      <c r="T107" s="66"/>
      <c r="U107" s="66"/>
      <c r="V107" s="66"/>
      <c r="W107" s="66"/>
    </row>
    <row r="108" ht="20.25" customHeight="1" spans="1:23">
      <c r="A108" s="156" t="str">
        <f t="shared" si="1"/>
        <v>       玉溪市公安局交警支队直属大队</v>
      </c>
      <c r="B108" s="156" t="s">
        <v>292</v>
      </c>
      <c r="C108" s="156" t="s">
        <v>207</v>
      </c>
      <c r="D108" s="156" t="s">
        <v>86</v>
      </c>
      <c r="E108" s="156" t="s">
        <v>160</v>
      </c>
      <c r="F108" s="156" t="s">
        <v>212</v>
      </c>
      <c r="G108" s="156" t="s">
        <v>213</v>
      </c>
      <c r="H108" s="160">
        <v>400</v>
      </c>
      <c r="I108" s="66">
        <v>400</v>
      </c>
      <c r="J108" s="66">
        <v>100</v>
      </c>
      <c r="K108" s="156"/>
      <c r="L108" s="66">
        <v>300</v>
      </c>
      <c r="M108" s="156"/>
      <c r="N108" s="66"/>
      <c r="O108" s="66"/>
      <c r="P108" s="156"/>
      <c r="Q108" s="66"/>
      <c r="R108" s="66"/>
      <c r="S108" s="66"/>
      <c r="T108" s="66"/>
      <c r="U108" s="66"/>
      <c r="V108" s="66"/>
      <c r="W108" s="66"/>
    </row>
    <row r="109" ht="20.25" customHeight="1" spans="1:23">
      <c r="A109" s="156" t="str">
        <f t="shared" si="1"/>
        <v>       玉溪市公安局交警支队直属大队</v>
      </c>
      <c r="B109" s="156" t="s">
        <v>292</v>
      </c>
      <c r="C109" s="156" t="s">
        <v>207</v>
      </c>
      <c r="D109" s="156" t="s">
        <v>86</v>
      </c>
      <c r="E109" s="156" t="s">
        <v>160</v>
      </c>
      <c r="F109" s="156" t="s">
        <v>214</v>
      </c>
      <c r="G109" s="156" t="s">
        <v>215</v>
      </c>
      <c r="H109" s="160">
        <v>30000</v>
      </c>
      <c r="I109" s="66">
        <v>30000</v>
      </c>
      <c r="J109" s="66">
        <v>7500</v>
      </c>
      <c r="K109" s="156"/>
      <c r="L109" s="66">
        <v>22500</v>
      </c>
      <c r="M109" s="156"/>
      <c r="N109" s="66"/>
      <c r="O109" s="66"/>
      <c r="P109" s="156"/>
      <c r="Q109" s="66"/>
      <c r="R109" s="66"/>
      <c r="S109" s="66"/>
      <c r="T109" s="66"/>
      <c r="U109" s="66"/>
      <c r="V109" s="66"/>
      <c r="W109" s="66"/>
    </row>
    <row r="110" ht="20.25" customHeight="1" spans="1:23">
      <c r="A110" s="156" t="str">
        <f t="shared" si="1"/>
        <v>       玉溪市公安局交警支队直属大队</v>
      </c>
      <c r="B110" s="156" t="s">
        <v>292</v>
      </c>
      <c r="C110" s="156" t="s">
        <v>207</v>
      </c>
      <c r="D110" s="156" t="s">
        <v>86</v>
      </c>
      <c r="E110" s="156" t="s">
        <v>160</v>
      </c>
      <c r="F110" s="156" t="s">
        <v>216</v>
      </c>
      <c r="G110" s="156" t="s">
        <v>217</v>
      </c>
      <c r="H110" s="160">
        <v>150000</v>
      </c>
      <c r="I110" s="66">
        <v>150000</v>
      </c>
      <c r="J110" s="66">
        <v>37500</v>
      </c>
      <c r="K110" s="156"/>
      <c r="L110" s="66">
        <v>112500</v>
      </c>
      <c r="M110" s="156"/>
      <c r="N110" s="66"/>
      <c r="O110" s="66"/>
      <c r="P110" s="156"/>
      <c r="Q110" s="66"/>
      <c r="R110" s="66"/>
      <c r="S110" s="66"/>
      <c r="T110" s="66"/>
      <c r="U110" s="66"/>
      <c r="V110" s="66"/>
      <c r="W110" s="66"/>
    </row>
    <row r="111" ht="20.25" customHeight="1" spans="1:23">
      <c r="A111" s="156" t="str">
        <f t="shared" si="1"/>
        <v>       玉溪市公安局交警支队直属大队</v>
      </c>
      <c r="B111" s="156" t="s">
        <v>292</v>
      </c>
      <c r="C111" s="156" t="s">
        <v>207</v>
      </c>
      <c r="D111" s="156" t="s">
        <v>86</v>
      </c>
      <c r="E111" s="156" t="s">
        <v>160</v>
      </c>
      <c r="F111" s="156" t="s">
        <v>218</v>
      </c>
      <c r="G111" s="156" t="s">
        <v>219</v>
      </c>
      <c r="H111" s="160">
        <v>80000</v>
      </c>
      <c r="I111" s="66">
        <v>80000</v>
      </c>
      <c r="J111" s="66">
        <v>20000</v>
      </c>
      <c r="K111" s="156"/>
      <c r="L111" s="66">
        <v>60000</v>
      </c>
      <c r="M111" s="156"/>
      <c r="N111" s="66"/>
      <c r="O111" s="66"/>
      <c r="P111" s="156"/>
      <c r="Q111" s="66"/>
      <c r="R111" s="66"/>
      <c r="S111" s="66"/>
      <c r="T111" s="66"/>
      <c r="U111" s="66"/>
      <c r="V111" s="66"/>
      <c r="W111" s="66"/>
    </row>
    <row r="112" ht="20.25" customHeight="1" spans="1:23">
      <c r="A112" s="156" t="str">
        <f t="shared" si="1"/>
        <v>       玉溪市公安局交警支队直属大队</v>
      </c>
      <c r="B112" s="156" t="s">
        <v>292</v>
      </c>
      <c r="C112" s="156" t="s">
        <v>207</v>
      </c>
      <c r="D112" s="156" t="s">
        <v>86</v>
      </c>
      <c r="E112" s="156" t="s">
        <v>160</v>
      </c>
      <c r="F112" s="156" t="s">
        <v>272</v>
      </c>
      <c r="G112" s="156" t="s">
        <v>273</v>
      </c>
      <c r="H112" s="160">
        <v>40000</v>
      </c>
      <c r="I112" s="66">
        <v>40000</v>
      </c>
      <c r="J112" s="66">
        <v>10000</v>
      </c>
      <c r="K112" s="156"/>
      <c r="L112" s="66">
        <v>30000</v>
      </c>
      <c r="M112" s="156"/>
      <c r="N112" s="66"/>
      <c r="O112" s="66"/>
      <c r="P112" s="156"/>
      <c r="Q112" s="66"/>
      <c r="R112" s="66"/>
      <c r="S112" s="66"/>
      <c r="T112" s="66"/>
      <c r="U112" s="66"/>
      <c r="V112" s="66"/>
      <c r="W112" s="66"/>
    </row>
    <row r="113" ht="20.25" customHeight="1" spans="1:23">
      <c r="A113" s="156" t="str">
        <f t="shared" si="1"/>
        <v>       玉溪市公安局交警支队直属大队</v>
      </c>
      <c r="B113" s="156" t="s">
        <v>292</v>
      </c>
      <c r="C113" s="156" t="s">
        <v>207</v>
      </c>
      <c r="D113" s="156" t="s">
        <v>86</v>
      </c>
      <c r="E113" s="156" t="s">
        <v>160</v>
      </c>
      <c r="F113" s="156" t="s">
        <v>247</v>
      </c>
      <c r="G113" s="156" t="s">
        <v>248</v>
      </c>
      <c r="H113" s="160">
        <v>60000</v>
      </c>
      <c r="I113" s="66">
        <v>60000</v>
      </c>
      <c r="J113" s="66">
        <v>15000</v>
      </c>
      <c r="K113" s="156"/>
      <c r="L113" s="66">
        <v>45000</v>
      </c>
      <c r="M113" s="156"/>
      <c r="N113" s="66"/>
      <c r="O113" s="66"/>
      <c r="P113" s="156"/>
      <c r="Q113" s="66"/>
      <c r="R113" s="66"/>
      <c r="S113" s="66"/>
      <c r="T113" s="66"/>
      <c r="U113" s="66"/>
      <c r="V113" s="66"/>
      <c r="W113" s="66"/>
    </row>
    <row r="114" ht="20.25" customHeight="1" spans="1:23">
      <c r="A114" s="156" t="str">
        <f t="shared" si="1"/>
        <v>       玉溪市公安局交警支队直属大队</v>
      </c>
      <c r="B114" s="156" t="s">
        <v>292</v>
      </c>
      <c r="C114" s="156" t="s">
        <v>207</v>
      </c>
      <c r="D114" s="156" t="s">
        <v>86</v>
      </c>
      <c r="E114" s="156" t="s">
        <v>160</v>
      </c>
      <c r="F114" s="156" t="s">
        <v>220</v>
      </c>
      <c r="G114" s="156" t="s">
        <v>221</v>
      </c>
      <c r="H114" s="160">
        <v>1000</v>
      </c>
      <c r="I114" s="66">
        <v>1000</v>
      </c>
      <c r="J114" s="66">
        <v>250</v>
      </c>
      <c r="K114" s="156"/>
      <c r="L114" s="66">
        <v>750</v>
      </c>
      <c r="M114" s="156"/>
      <c r="N114" s="66"/>
      <c r="O114" s="66"/>
      <c r="P114" s="156"/>
      <c r="Q114" s="66"/>
      <c r="R114" s="66"/>
      <c r="S114" s="66"/>
      <c r="T114" s="66"/>
      <c r="U114" s="66"/>
      <c r="V114" s="66"/>
      <c r="W114" s="66"/>
    </row>
    <row r="115" ht="20.25" customHeight="1" spans="1:23">
      <c r="A115" s="156" t="str">
        <f t="shared" si="1"/>
        <v>       玉溪市公安局交警支队直属大队</v>
      </c>
      <c r="B115" s="156" t="s">
        <v>292</v>
      </c>
      <c r="C115" s="156" t="s">
        <v>207</v>
      </c>
      <c r="D115" s="156" t="s">
        <v>86</v>
      </c>
      <c r="E115" s="156" t="s">
        <v>160</v>
      </c>
      <c r="F115" s="156" t="s">
        <v>222</v>
      </c>
      <c r="G115" s="156" t="s">
        <v>223</v>
      </c>
      <c r="H115" s="160">
        <v>20000</v>
      </c>
      <c r="I115" s="66">
        <v>20000</v>
      </c>
      <c r="J115" s="66">
        <v>5000</v>
      </c>
      <c r="K115" s="156"/>
      <c r="L115" s="66">
        <v>15000</v>
      </c>
      <c r="M115" s="156"/>
      <c r="N115" s="66"/>
      <c r="O115" s="66"/>
      <c r="P115" s="156"/>
      <c r="Q115" s="66"/>
      <c r="R115" s="66"/>
      <c r="S115" s="66"/>
      <c r="T115" s="66"/>
      <c r="U115" s="66"/>
      <c r="V115" s="66"/>
      <c r="W115" s="66"/>
    </row>
    <row r="116" ht="20.25" customHeight="1" spans="1:23">
      <c r="A116" s="156" t="str">
        <f t="shared" si="1"/>
        <v>       玉溪市公安局交警支队直属大队</v>
      </c>
      <c r="B116" s="156" t="s">
        <v>292</v>
      </c>
      <c r="C116" s="156" t="s">
        <v>207</v>
      </c>
      <c r="D116" s="156" t="s">
        <v>86</v>
      </c>
      <c r="E116" s="156" t="s">
        <v>160</v>
      </c>
      <c r="F116" s="156" t="s">
        <v>293</v>
      </c>
      <c r="G116" s="156" t="s">
        <v>294</v>
      </c>
      <c r="H116" s="160">
        <v>20000</v>
      </c>
      <c r="I116" s="66">
        <v>20000</v>
      </c>
      <c r="J116" s="66">
        <v>5000</v>
      </c>
      <c r="K116" s="156"/>
      <c r="L116" s="66">
        <v>15000</v>
      </c>
      <c r="M116" s="156"/>
      <c r="N116" s="66"/>
      <c r="O116" s="66"/>
      <c r="P116" s="156"/>
      <c r="Q116" s="66"/>
      <c r="R116" s="66"/>
      <c r="S116" s="66"/>
      <c r="T116" s="66"/>
      <c r="U116" s="66"/>
      <c r="V116" s="66"/>
      <c r="W116" s="66"/>
    </row>
    <row r="117" ht="20.25" customHeight="1" spans="1:23">
      <c r="A117" s="156" t="str">
        <f t="shared" si="1"/>
        <v>       玉溪市公安局交警支队直属大队</v>
      </c>
      <c r="B117" s="156" t="s">
        <v>292</v>
      </c>
      <c r="C117" s="156" t="s">
        <v>207</v>
      </c>
      <c r="D117" s="156" t="s">
        <v>86</v>
      </c>
      <c r="E117" s="156" t="s">
        <v>160</v>
      </c>
      <c r="F117" s="156" t="s">
        <v>226</v>
      </c>
      <c r="G117" s="156" t="s">
        <v>227</v>
      </c>
      <c r="H117" s="160">
        <v>3000</v>
      </c>
      <c r="I117" s="66">
        <v>3000</v>
      </c>
      <c r="J117" s="66">
        <v>750</v>
      </c>
      <c r="K117" s="156"/>
      <c r="L117" s="66">
        <v>2250</v>
      </c>
      <c r="M117" s="156"/>
      <c r="N117" s="66"/>
      <c r="O117" s="66"/>
      <c r="P117" s="156"/>
      <c r="Q117" s="66"/>
      <c r="R117" s="66"/>
      <c r="S117" s="66"/>
      <c r="T117" s="66"/>
      <c r="U117" s="66"/>
      <c r="V117" s="66"/>
      <c r="W117" s="66"/>
    </row>
    <row r="118" ht="20.25" customHeight="1" spans="1:23">
      <c r="A118" s="156" t="str">
        <f t="shared" si="1"/>
        <v>       玉溪市公安局交警支队直属大队</v>
      </c>
      <c r="B118" s="156" t="s">
        <v>292</v>
      </c>
      <c r="C118" s="156" t="s">
        <v>207</v>
      </c>
      <c r="D118" s="156" t="s">
        <v>86</v>
      </c>
      <c r="E118" s="156" t="s">
        <v>160</v>
      </c>
      <c r="F118" s="156" t="s">
        <v>228</v>
      </c>
      <c r="G118" s="156" t="s">
        <v>229</v>
      </c>
      <c r="H118" s="160">
        <v>120000</v>
      </c>
      <c r="I118" s="66">
        <v>120000</v>
      </c>
      <c r="J118" s="66">
        <v>30000</v>
      </c>
      <c r="K118" s="156"/>
      <c r="L118" s="66">
        <v>90000</v>
      </c>
      <c r="M118" s="156"/>
      <c r="N118" s="66"/>
      <c r="O118" s="66"/>
      <c r="P118" s="156"/>
      <c r="Q118" s="66"/>
      <c r="R118" s="66"/>
      <c r="S118" s="66"/>
      <c r="T118" s="66"/>
      <c r="U118" s="66"/>
      <c r="V118" s="66"/>
      <c r="W118" s="66"/>
    </row>
    <row r="119" ht="20.25" customHeight="1" spans="1:23">
      <c r="A119" s="156" t="str">
        <f t="shared" si="1"/>
        <v>       玉溪市公安局交警支队直属大队</v>
      </c>
      <c r="B119" s="156" t="s">
        <v>292</v>
      </c>
      <c r="C119" s="156" t="s">
        <v>207</v>
      </c>
      <c r="D119" s="156" t="s">
        <v>86</v>
      </c>
      <c r="E119" s="156" t="s">
        <v>160</v>
      </c>
      <c r="F119" s="156" t="s">
        <v>230</v>
      </c>
      <c r="G119" s="156" t="s">
        <v>231</v>
      </c>
      <c r="H119" s="160">
        <v>76000</v>
      </c>
      <c r="I119" s="66">
        <v>76000</v>
      </c>
      <c r="J119" s="66">
        <v>19000</v>
      </c>
      <c r="K119" s="156"/>
      <c r="L119" s="66">
        <v>57000</v>
      </c>
      <c r="M119" s="156"/>
      <c r="N119" s="66"/>
      <c r="O119" s="66"/>
      <c r="P119" s="156"/>
      <c r="Q119" s="66"/>
      <c r="R119" s="66"/>
      <c r="S119" s="66"/>
      <c r="T119" s="66"/>
      <c r="U119" s="66"/>
      <c r="V119" s="66"/>
      <c r="W119" s="66"/>
    </row>
    <row r="120" ht="20.25" customHeight="1" spans="1:23">
      <c r="A120" s="156" t="str">
        <f t="shared" si="1"/>
        <v>       玉溪市公安局交警支队直属大队</v>
      </c>
      <c r="B120" s="156" t="s">
        <v>292</v>
      </c>
      <c r="C120" s="156" t="s">
        <v>207</v>
      </c>
      <c r="D120" s="156" t="s">
        <v>86</v>
      </c>
      <c r="E120" s="156" t="s">
        <v>160</v>
      </c>
      <c r="F120" s="156" t="s">
        <v>197</v>
      </c>
      <c r="G120" s="156" t="s">
        <v>198</v>
      </c>
      <c r="H120" s="160">
        <v>67860</v>
      </c>
      <c r="I120" s="66">
        <v>67860</v>
      </c>
      <c r="J120" s="66">
        <v>16965</v>
      </c>
      <c r="K120" s="156"/>
      <c r="L120" s="66">
        <v>50895</v>
      </c>
      <c r="M120" s="156"/>
      <c r="N120" s="66"/>
      <c r="O120" s="66"/>
      <c r="P120" s="156"/>
      <c r="Q120" s="66"/>
      <c r="R120" s="66"/>
      <c r="S120" s="66"/>
      <c r="T120" s="66"/>
      <c r="U120" s="66"/>
      <c r="V120" s="66"/>
      <c r="W120" s="66"/>
    </row>
    <row r="121" ht="20.25" customHeight="1" spans="1:23">
      <c r="A121" s="156" t="str">
        <f t="shared" si="1"/>
        <v>       玉溪市公安局交警支队直属大队</v>
      </c>
      <c r="B121" s="156" t="s">
        <v>292</v>
      </c>
      <c r="C121" s="156" t="s">
        <v>207</v>
      </c>
      <c r="D121" s="156" t="s">
        <v>86</v>
      </c>
      <c r="E121" s="156" t="s">
        <v>160</v>
      </c>
      <c r="F121" s="156" t="s">
        <v>295</v>
      </c>
      <c r="G121" s="156" t="s">
        <v>296</v>
      </c>
      <c r="H121" s="160">
        <v>6000</v>
      </c>
      <c r="I121" s="66">
        <v>6000</v>
      </c>
      <c r="J121" s="66"/>
      <c r="K121" s="156"/>
      <c r="L121" s="66">
        <v>6000</v>
      </c>
      <c r="M121" s="156"/>
      <c r="N121" s="66"/>
      <c r="O121" s="66"/>
      <c r="P121" s="156"/>
      <c r="Q121" s="66"/>
      <c r="R121" s="66"/>
      <c r="S121" s="66"/>
      <c r="T121" s="66"/>
      <c r="U121" s="66"/>
      <c r="V121" s="66"/>
      <c r="W121" s="66"/>
    </row>
    <row r="122" ht="20.25" customHeight="1" spans="1:23">
      <c r="A122" s="156" t="str">
        <f t="shared" si="1"/>
        <v>       玉溪市公安局交警支队直属大队</v>
      </c>
      <c r="B122" s="156" t="s">
        <v>292</v>
      </c>
      <c r="C122" s="156" t="s">
        <v>207</v>
      </c>
      <c r="D122" s="156" t="s">
        <v>93</v>
      </c>
      <c r="E122" s="156" t="s">
        <v>180</v>
      </c>
      <c r="F122" s="156" t="s">
        <v>232</v>
      </c>
      <c r="G122" s="156" t="s">
        <v>233</v>
      </c>
      <c r="H122" s="160">
        <v>13200</v>
      </c>
      <c r="I122" s="66">
        <v>13200</v>
      </c>
      <c r="J122" s="66">
        <v>13200</v>
      </c>
      <c r="K122" s="156"/>
      <c r="L122" s="66"/>
      <c r="M122" s="156"/>
      <c r="N122" s="66"/>
      <c r="O122" s="66"/>
      <c r="P122" s="156"/>
      <c r="Q122" s="66"/>
      <c r="R122" s="66"/>
      <c r="S122" s="66"/>
      <c r="T122" s="66"/>
      <c r="U122" s="66"/>
      <c r="V122" s="66"/>
      <c r="W122" s="66"/>
    </row>
    <row r="123" ht="20.25" customHeight="1" spans="1:23">
      <c r="A123" s="156" t="str">
        <f t="shared" si="1"/>
        <v>       玉溪市公安局交警支队直属大队</v>
      </c>
      <c r="B123" s="156" t="s">
        <v>297</v>
      </c>
      <c r="C123" s="156" t="s">
        <v>134</v>
      </c>
      <c r="D123" s="156" t="s">
        <v>86</v>
      </c>
      <c r="E123" s="156" t="s">
        <v>160</v>
      </c>
      <c r="F123" s="156" t="s">
        <v>235</v>
      </c>
      <c r="G123" s="156" t="s">
        <v>134</v>
      </c>
      <c r="H123" s="160">
        <v>2000</v>
      </c>
      <c r="I123" s="66">
        <v>2000</v>
      </c>
      <c r="J123" s="66"/>
      <c r="K123" s="156"/>
      <c r="L123" s="66">
        <v>2000</v>
      </c>
      <c r="M123" s="156"/>
      <c r="N123" s="66"/>
      <c r="O123" s="66"/>
      <c r="P123" s="156"/>
      <c r="Q123" s="66"/>
      <c r="R123" s="66"/>
      <c r="S123" s="66"/>
      <c r="T123" s="66"/>
      <c r="U123" s="66"/>
      <c r="V123" s="66"/>
      <c r="W123" s="66"/>
    </row>
    <row r="124" ht="20.25" customHeight="1" spans="1:23">
      <c r="A124" s="156" t="str">
        <f t="shared" si="1"/>
        <v>       玉溪市公安局交警支队直属大队</v>
      </c>
      <c r="B124" s="156" t="s">
        <v>298</v>
      </c>
      <c r="C124" s="156" t="s">
        <v>277</v>
      </c>
      <c r="D124" s="156" t="s">
        <v>86</v>
      </c>
      <c r="E124" s="156" t="s">
        <v>160</v>
      </c>
      <c r="F124" s="156" t="s">
        <v>228</v>
      </c>
      <c r="G124" s="156" t="s">
        <v>229</v>
      </c>
      <c r="H124" s="160">
        <v>100000</v>
      </c>
      <c r="I124" s="66">
        <v>100000</v>
      </c>
      <c r="J124" s="66"/>
      <c r="K124" s="156"/>
      <c r="L124" s="66">
        <v>100000</v>
      </c>
      <c r="M124" s="156"/>
      <c r="N124" s="66"/>
      <c r="O124" s="66"/>
      <c r="P124" s="156"/>
      <c r="Q124" s="66"/>
      <c r="R124" s="66"/>
      <c r="S124" s="66"/>
      <c r="T124" s="66"/>
      <c r="U124" s="66"/>
      <c r="V124" s="66"/>
      <c r="W124" s="66"/>
    </row>
    <row r="125" ht="20.25" customHeight="1" spans="1:23">
      <c r="A125" s="156" t="str">
        <f t="shared" si="1"/>
        <v>       玉溪市公安局交警支队直属大队</v>
      </c>
      <c r="B125" s="156" t="s">
        <v>299</v>
      </c>
      <c r="C125" s="156" t="s">
        <v>241</v>
      </c>
      <c r="D125" s="156" t="s">
        <v>96</v>
      </c>
      <c r="E125" s="156" t="s">
        <v>242</v>
      </c>
      <c r="F125" s="156" t="s">
        <v>243</v>
      </c>
      <c r="G125" s="156" t="s">
        <v>244</v>
      </c>
      <c r="H125" s="160">
        <v>177241.72</v>
      </c>
      <c r="I125" s="66">
        <v>177241.72</v>
      </c>
      <c r="J125" s="66"/>
      <c r="K125" s="156"/>
      <c r="L125" s="66">
        <v>177241.72</v>
      </c>
      <c r="M125" s="156"/>
      <c r="N125" s="66"/>
      <c r="O125" s="66"/>
      <c r="P125" s="156"/>
      <c r="Q125" s="66"/>
      <c r="R125" s="66"/>
      <c r="S125" s="66"/>
      <c r="T125" s="66"/>
      <c r="U125" s="66"/>
      <c r="V125" s="66"/>
      <c r="W125" s="66"/>
    </row>
    <row r="126" ht="20.25" customHeight="1" spans="1:23">
      <c r="A126" s="156" t="str">
        <f t="shared" si="1"/>
        <v>       玉溪市公安局交警支队直属大队</v>
      </c>
      <c r="B126" s="156" t="s">
        <v>300</v>
      </c>
      <c r="C126" s="156" t="s">
        <v>301</v>
      </c>
      <c r="D126" s="156" t="s">
        <v>87</v>
      </c>
      <c r="E126" s="156" t="s">
        <v>302</v>
      </c>
      <c r="F126" s="156" t="s">
        <v>303</v>
      </c>
      <c r="G126" s="156" t="s">
        <v>192</v>
      </c>
      <c r="H126" s="160">
        <v>21590400</v>
      </c>
      <c r="I126" s="66">
        <v>21590400</v>
      </c>
      <c r="J126" s="66">
        <v>5397600</v>
      </c>
      <c r="K126" s="156"/>
      <c r="L126" s="66">
        <v>16192800</v>
      </c>
      <c r="M126" s="156"/>
      <c r="N126" s="66"/>
      <c r="O126" s="66"/>
      <c r="P126" s="156"/>
      <c r="Q126" s="66"/>
      <c r="R126" s="66"/>
      <c r="S126" s="66"/>
      <c r="T126" s="66"/>
      <c r="U126" s="66"/>
      <c r="V126" s="66"/>
      <c r="W126" s="66"/>
    </row>
    <row r="127" ht="20.25" customHeight="1" spans="1:23">
      <c r="A127" s="156" t="str">
        <f t="shared" si="1"/>
        <v>       玉溪市公安局交警支队直属大队</v>
      </c>
      <c r="B127" s="156" t="s">
        <v>304</v>
      </c>
      <c r="C127" s="156" t="s">
        <v>250</v>
      </c>
      <c r="D127" s="156" t="s">
        <v>86</v>
      </c>
      <c r="E127" s="156" t="s">
        <v>160</v>
      </c>
      <c r="F127" s="156" t="s">
        <v>188</v>
      </c>
      <c r="G127" s="156" t="s">
        <v>189</v>
      </c>
      <c r="H127" s="160">
        <v>583620</v>
      </c>
      <c r="I127" s="66">
        <v>583620</v>
      </c>
      <c r="J127" s="66">
        <v>583620</v>
      </c>
      <c r="K127" s="156"/>
      <c r="L127" s="66"/>
      <c r="M127" s="156"/>
      <c r="N127" s="66"/>
      <c r="O127" s="66"/>
      <c r="P127" s="156"/>
      <c r="Q127" s="66"/>
      <c r="R127" s="66"/>
      <c r="S127" s="66"/>
      <c r="T127" s="66"/>
      <c r="U127" s="66"/>
      <c r="V127" s="66"/>
      <c r="W127" s="66"/>
    </row>
    <row r="128" ht="20.25" customHeight="1" spans="1:23">
      <c r="A128" s="156" t="str">
        <f t="shared" si="1"/>
        <v>       玉溪市公安局交警支队直属大队</v>
      </c>
      <c r="B128" s="156" t="s">
        <v>305</v>
      </c>
      <c r="C128" s="156" t="s">
        <v>252</v>
      </c>
      <c r="D128" s="156" t="s">
        <v>86</v>
      </c>
      <c r="E128" s="156" t="s">
        <v>160</v>
      </c>
      <c r="F128" s="156" t="s">
        <v>193</v>
      </c>
      <c r="G128" s="156" t="s">
        <v>194</v>
      </c>
      <c r="H128" s="160">
        <v>285727</v>
      </c>
      <c r="I128" s="66">
        <v>285727</v>
      </c>
      <c r="J128" s="66"/>
      <c r="K128" s="156"/>
      <c r="L128" s="66">
        <v>285727</v>
      </c>
      <c r="M128" s="156"/>
      <c r="N128" s="66"/>
      <c r="O128" s="66"/>
      <c r="P128" s="156"/>
      <c r="Q128" s="66"/>
      <c r="R128" s="66"/>
      <c r="S128" s="66"/>
      <c r="T128" s="66"/>
      <c r="U128" s="66"/>
      <c r="V128" s="66"/>
      <c r="W128" s="66"/>
    </row>
    <row r="129" ht="20.25" customHeight="1" spans="1:23">
      <c r="A129" s="156" t="str">
        <f t="shared" si="1"/>
        <v>       玉溪市公安局交警支队直属大队</v>
      </c>
      <c r="B129" s="156" t="s">
        <v>306</v>
      </c>
      <c r="C129" s="156" t="s">
        <v>246</v>
      </c>
      <c r="D129" s="156" t="s">
        <v>86</v>
      </c>
      <c r="E129" s="156" t="s">
        <v>160</v>
      </c>
      <c r="F129" s="156" t="s">
        <v>228</v>
      </c>
      <c r="G129" s="156" t="s">
        <v>229</v>
      </c>
      <c r="H129" s="160">
        <v>180000</v>
      </c>
      <c r="I129" s="66">
        <v>180000</v>
      </c>
      <c r="J129" s="66"/>
      <c r="K129" s="156"/>
      <c r="L129" s="66">
        <v>180000</v>
      </c>
      <c r="M129" s="156"/>
      <c r="N129" s="66"/>
      <c r="O129" s="66"/>
      <c r="P129" s="156"/>
      <c r="Q129" s="66"/>
      <c r="R129" s="66"/>
      <c r="S129" s="66"/>
      <c r="T129" s="66"/>
      <c r="U129" s="66"/>
      <c r="V129" s="66"/>
      <c r="W129" s="66"/>
    </row>
    <row r="130" ht="20.25" customHeight="1" spans="1:23">
      <c r="A130" s="156" t="str">
        <f t="shared" si="1"/>
        <v>       玉溪市公安局交警支队直属大队</v>
      </c>
      <c r="B130" s="156" t="s">
        <v>307</v>
      </c>
      <c r="C130" s="156" t="s">
        <v>259</v>
      </c>
      <c r="D130" s="156" t="s">
        <v>86</v>
      </c>
      <c r="E130" s="156" t="s">
        <v>160</v>
      </c>
      <c r="F130" s="156" t="s">
        <v>260</v>
      </c>
      <c r="G130" s="156" t="s">
        <v>259</v>
      </c>
      <c r="H130" s="160">
        <v>670000</v>
      </c>
      <c r="I130" s="66">
        <v>670000</v>
      </c>
      <c r="J130" s="66"/>
      <c r="K130" s="156"/>
      <c r="L130" s="66">
        <v>670000</v>
      </c>
      <c r="M130" s="156"/>
      <c r="N130" s="66"/>
      <c r="O130" s="66"/>
      <c r="P130" s="156"/>
      <c r="Q130" s="66"/>
      <c r="R130" s="66"/>
      <c r="S130" s="66"/>
      <c r="T130" s="66"/>
      <c r="U130" s="66"/>
      <c r="V130" s="66"/>
      <c r="W130" s="66"/>
    </row>
    <row r="131" ht="20.25" customHeight="1" spans="1:23">
      <c r="A131" s="156" t="str">
        <f t="shared" si="1"/>
        <v>       玉溪市公安局交警支队直属大队</v>
      </c>
      <c r="B131" s="156" t="s">
        <v>308</v>
      </c>
      <c r="C131" s="156" t="s">
        <v>262</v>
      </c>
      <c r="D131" s="156" t="s">
        <v>86</v>
      </c>
      <c r="E131" s="156" t="s">
        <v>160</v>
      </c>
      <c r="F131" s="156" t="s">
        <v>263</v>
      </c>
      <c r="G131" s="156" t="s">
        <v>262</v>
      </c>
      <c r="H131" s="160">
        <v>290000</v>
      </c>
      <c r="I131" s="66">
        <v>290000</v>
      </c>
      <c r="J131" s="66"/>
      <c r="K131" s="156"/>
      <c r="L131" s="66">
        <v>290000</v>
      </c>
      <c r="M131" s="156"/>
      <c r="N131" s="66"/>
      <c r="O131" s="66"/>
      <c r="P131" s="156"/>
      <c r="Q131" s="66"/>
      <c r="R131" s="66"/>
      <c r="S131" s="66"/>
      <c r="T131" s="66"/>
      <c r="U131" s="66"/>
      <c r="V131" s="66"/>
      <c r="W131" s="66"/>
    </row>
    <row r="132" ht="20.25" customHeight="1" spans="1:23">
      <c r="A132" s="158" t="s">
        <v>30</v>
      </c>
      <c r="B132" s="158"/>
      <c r="C132" s="158"/>
      <c r="D132" s="158"/>
      <c r="E132" s="158"/>
      <c r="F132" s="158"/>
      <c r="G132" s="158"/>
      <c r="H132" s="66">
        <v>95482704.76</v>
      </c>
      <c r="I132" s="66">
        <v>95482704.76</v>
      </c>
      <c r="J132" s="66">
        <v>30272607.64</v>
      </c>
      <c r="K132" s="66"/>
      <c r="L132" s="66">
        <v>65210097.12</v>
      </c>
      <c r="M132" s="66"/>
      <c r="N132" s="66"/>
      <c r="O132" s="66"/>
      <c r="P132" s="66"/>
      <c r="Q132" s="66"/>
      <c r="R132" s="66"/>
      <c r="S132" s="66"/>
      <c r="T132" s="66"/>
      <c r="U132" s="66"/>
      <c r="V132" s="66"/>
      <c r="W132" s="66"/>
    </row>
  </sheetData>
  <mergeCells count="17">
    <mergeCell ref="A2:W2"/>
    <mergeCell ref="A3:W3"/>
    <mergeCell ref="A4:V4"/>
    <mergeCell ref="H5:W5"/>
    <mergeCell ref="I6:M6"/>
    <mergeCell ref="N6:P6"/>
    <mergeCell ref="R6:W6"/>
    <mergeCell ref="A132:G132"/>
    <mergeCell ref="A5:A7"/>
    <mergeCell ref="B5:B7"/>
    <mergeCell ref="C5:C7"/>
    <mergeCell ref="D5:D7"/>
    <mergeCell ref="E5:E7"/>
    <mergeCell ref="F5:F7"/>
    <mergeCell ref="G5:G7"/>
    <mergeCell ref="H6:H7"/>
    <mergeCell ref="Q6:Q7"/>
  </mergeCells>
  <pageMargins left="0.75" right="0.75" top="1" bottom="1" header="0.5" footer="0.5"/>
  <pageSetup paperSize="9" scale="17" pageOrder="overThenDown"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91"/>
  <sheetViews>
    <sheetView showZeros="0" workbookViewId="0">
      <pane ySplit="1" topLeftCell="A12" activePane="bottomLeft" state="frozen"/>
      <selection/>
      <selection pane="bottomLeft" activeCell="I1" sqref="I$1:N$1048576"/>
    </sheetView>
  </sheetViews>
  <sheetFormatPr defaultColWidth="9.14159292035398" defaultRowHeight="14.25" customHeight="1"/>
  <cols>
    <col min="1" max="4" width="45.4070796460177" customWidth="1"/>
    <col min="5" max="8" width="30.4690265486726" customWidth="1"/>
    <col min="9" max="14" width="45.4070796460177" customWidth="1"/>
    <col min="15" max="23" width="25.4955752212389"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3.5" customHeight="1" spans="2:23">
      <c r="B2" s="136"/>
      <c r="E2" s="147"/>
      <c r="F2" s="147"/>
      <c r="G2" s="147"/>
      <c r="H2" s="147"/>
      <c r="K2" s="136"/>
      <c r="N2" s="136"/>
      <c r="O2" s="136"/>
      <c r="P2" s="136"/>
      <c r="U2" s="152"/>
      <c r="W2" s="137" t="s">
        <v>309</v>
      </c>
    </row>
    <row r="3" ht="27.75" customHeight="1" spans="1:23">
      <c r="A3" s="34" t="s">
        <v>310</v>
      </c>
      <c r="B3" s="34"/>
      <c r="C3" s="34"/>
      <c r="D3" s="34"/>
      <c r="E3" s="34"/>
      <c r="F3" s="34"/>
      <c r="G3" s="34"/>
      <c r="H3" s="34"/>
      <c r="I3" s="34"/>
      <c r="J3" s="34"/>
      <c r="K3" s="34"/>
      <c r="L3" s="34"/>
      <c r="M3" s="34"/>
      <c r="N3" s="34"/>
      <c r="O3" s="34"/>
      <c r="P3" s="34"/>
      <c r="Q3" s="34"/>
      <c r="R3" s="34"/>
      <c r="S3" s="34"/>
      <c r="T3" s="34"/>
      <c r="U3" s="34"/>
      <c r="V3" s="34"/>
      <c r="W3" s="34"/>
    </row>
    <row r="4" ht="13.5" customHeight="1" spans="1:23">
      <c r="A4" s="6" t="str">
        <f t="shared" ref="A4:B4" si="0">"单位名称："&amp;"玉溪市公安局交通警察支队"</f>
        <v>单位名称：玉溪市公安局交通警察支队</v>
      </c>
      <c r="B4" s="148" t="str">
        <f t="shared" si="0"/>
        <v>单位名称：玉溪市公安局交通警察支队</v>
      </c>
      <c r="C4" s="148"/>
      <c r="D4" s="148"/>
      <c r="E4" s="148"/>
      <c r="F4" s="148"/>
      <c r="G4" s="148"/>
      <c r="H4" s="148"/>
      <c r="I4" s="148"/>
      <c r="J4" s="8"/>
      <c r="K4" s="8"/>
      <c r="L4" s="8"/>
      <c r="M4" s="8"/>
      <c r="N4" s="8"/>
      <c r="O4" s="8"/>
      <c r="P4" s="8"/>
      <c r="Q4" s="8"/>
      <c r="U4" s="152"/>
      <c r="W4" s="140" t="s">
        <v>2</v>
      </c>
    </row>
    <row r="5" ht="21.75" customHeight="1" spans="1:23">
      <c r="A5" s="10" t="s">
        <v>311</v>
      </c>
      <c r="B5" s="10" t="s">
        <v>139</v>
      </c>
      <c r="C5" s="10" t="s">
        <v>140</v>
      </c>
      <c r="D5" s="10" t="s">
        <v>312</v>
      </c>
      <c r="E5" s="11" t="s">
        <v>141</v>
      </c>
      <c r="F5" s="11" t="s">
        <v>142</v>
      </c>
      <c r="G5" s="11" t="s">
        <v>143</v>
      </c>
      <c r="H5" s="11" t="s">
        <v>144</v>
      </c>
      <c r="I5" s="21" t="s">
        <v>30</v>
      </c>
      <c r="J5" s="21" t="s">
        <v>313</v>
      </c>
      <c r="K5" s="21"/>
      <c r="L5" s="21"/>
      <c r="M5" s="21"/>
      <c r="N5" s="21" t="s">
        <v>146</v>
      </c>
      <c r="O5" s="21"/>
      <c r="P5" s="21"/>
      <c r="Q5" s="11" t="s">
        <v>36</v>
      </c>
      <c r="R5" s="12" t="s">
        <v>314</v>
      </c>
      <c r="S5" s="13"/>
      <c r="T5" s="13"/>
      <c r="U5" s="13"/>
      <c r="V5" s="13"/>
      <c r="W5" s="14"/>
    </row>
    <row r="6" ht="21.75" customHeight="1" spans="1:23">
      <c r="A6" s="15"/>
      <c r="B6" s="15"/>
      <c r="C6" s="15"/>
      <c r="D6" s="15"/>
      <c r="E6" s="16"/>
      <c r="F6" s="16"/>
      <c r="G6" s="16"/>
      <c r="H6" s="16"/>
      <c r="I6" s="21"/>
      <c r="J6" s="151" t="s">
        <v>33</v>
      </c>
      <c r="K6" s="151"/>
      <c r="L6" s="151" t="s">
        <v>34</v>
      </c>
      <c r="M6" s="151" t="s">
        <v>35</v>
      </c>
      <c r="N6" s="11" t="s">
        <v>33</v>
      </c>
      <c r="O6" s="11" t="s">
        <v>34</v>
      </c>
      <c r="P6" s="11" t="s">
        <v>35</v>
      </c>
      <c r="Q6" s="16"/>
      <c r="R6" s="11" t="s">
        <v>32</v>
      </c>
      <c r="S6" s="11" t="s">
        <v>39</v>
      </c>
      <c r="T6" s="11" t="s">
        <v>152</v>
      </c>
      <c r="U6" s="11" t="s">
        <v>41</v>
      </c>
      <c r="V6" s="11" t="s">
        <v>42</v>
      </c>
      <c r="W6" s="11" t="s">
        <v>43</v>
      </c>
    </row>
    <row r="7" ht="40.5" customHeight="1" spans="1:23">
      <c r="A7" s="18"/>
      <c r="B7" s="18"/>
      <c r="C7" s="18"/>
      <c r="D7" s="18"/>
      <c r="E7" s="19"/>
      <c r="F7" s="19"/>
      <c r="G7" s="19"/>
      <c r="H7" s="19"/>
      <c r="I7" s="21"/>
      <c r="J7" s="151" t="s">
        <v>32</v>
      </c>
      <c r="K7" s="151" t="s">
        <v>315</v>
      </c>
      <c r="L7" s="151"/>
      <c r="M7" s="151"/>
      <c r="N7" s="19"/>
      <c r="O7" s="19"/>
      <c r="P7" s="19"/>
      <c r="Q7" s="19"/>
      <c r="R7" s="19"/>
      <c r="S7" s="19"/>
      <c r="T7" s="19"/>
      <c r="U7" s="20"/>
      <c r="V7" s="19"/>
      <c r="W7" s="19"/>
    </row>
    <row r="8" ht="15" customHeight="1" spans="1:23">
      <c r="A8" s="149">
        <v>1</v>
      </c>
      <c r="B8" s="149">
        <v>2</v>
      </c>
      <c r="C8" s="149">
        <v>3</v>
      </c>
      <c r="D8" s="149">
        <v>4</v>
      </c>
      <c r="E8" s="149">
        <v>5</v>
      </c>
      <c r="F8" s="149">
        <v>6</v>
      </c>
      <c r="G8" s="149">
        <v>7</v>
      </c>
      <c r="H8" s="149">
        <v>8</v>
      </c>
      <c r="I8" s="149">
        <v>9</v>
      </c>
      <c r="J8" s="149">
        <v>10</v>
      </c>
      <c r="K8" s="149">
        <v>11</v>
      </c>
      <c r="L8" s="149">
        <v>12</v>
      </c>
      <c r="M8" s="149">
        <v>13</v>
      </c>
      <c r="N8" s="149">
        <v>14</v>
      </c>
      <c r="O8" s="149">
        <v>15</v>
      </c>
      <c r="P8" s="149">
        <v>16</v>
      </c>
      <c r="Q8" s="149">
        <v>17</v>
      </c>
      <c r="R8" s="149">
        <v>18</v>
      </c>
      <c r="S8" s="149">
        <v>19</v>
      </c>
      <c r="T8" s="149">
        <v>20</v>
      </c>
      <c r="U8" s="149">
        <v>21</v>
      </c>
      <c r="V8" s="149">
        <v>22</v>
      </c>
      <c r="W8" s="149">
        <v>23</v>
      </c>
    </row>
    <row r="9" ht="32.9" customHeight="1" spans="1:23">
      <c r="A9" s="28"/>
      <c r="B9" s="150"/>
      <c r="C9" s="28" t="s">
        <v>316</v>
      </c>
      <c r="D9" s="28"/>
      <c r="E9" s="28"/>
      <c r="F9" s="28"/>
      <c r="G9" s="28"/>
      <c r="H9" s="28"/>
      <c r="I9" s="47">
        <v>3146500</v>
      </c>
      <c r="J9" s="47">
        <v>3146500</v>
      </c>
      <c r="K9" s="47">
        <v>3146500</v>
      </c>
      <c r="L9" s="47"/>
      <c r="M9" s="47"/>
      <c r="N9" s="47"/>
      <c r="O9" s="47"/>
      <c r="P9" s="47"/>
      <c r="Q9" s="47"/>
      <c r="R9" s="47"/>
      <c r="S9" s="47"/>
      <c r="T9" s="47"/>
      <c r="U9" s="47"/>
      <c r="V9" s="47"/>
      <c r="W9" s="47"/>
    </row>
    <row r="10" ht="32.9" customHeight="1" spans="1:23">
      <c r="A10" s="28" t="s">
        <v>317</v>
      </c>
      <c r="B10" s="150" t="s">
        <v>318</v>
      </c>
      <c r="C10" s="28" t="s">
        <v>316</v>
      </c>
      <c r="D10" s="28" t="s">
        <v>66</v>
      </c>
      <c r="E10" s="28" t="s">
        <v>87</v>
      </c>
      <c r="F10" s="28" t="s">
        <v>302</v>
      </c>
      <c r="G10" s="28" t="s">
        <v>228</v>
      </c>
      <c r="H10" s="28" t="s">
        <v>229</v>
      </c>
      <c r="I10" s="47">
        <v>3146500</v>
      </c>
      <c r="J10" s="47">
        <v>3146500</v>
      </c>
      <c r="K10" s="47">
        <v>3146500</v>
      </c>
      <c r="L10" s="47"/>
      <c r="M10" s="47"/>
      <c r="N10" s="47"/>
      <c r="O10" s="47"/>
      <c r="P10" s="47"/>
      <c r="Q10" s="47"/>
      <c r="R10" s="47"/>
      <c r="S10" s="47"/>
      <c r="T10" s="47"/>
      <c r="U10" s="47"/>
      <c r="V10" s="47"/>
      <c r="W10" s="47"/>
    </row>
    <row r="11" ht="32.9" customHeight="1" spans="1:23">
      <c r="A11" s="28"/>
      <c r="B11" s="28"/>
      <c r="C11" s="28" t="s">
        <v>319</v>
      </c>
      <c r="D11" s="28"/>
      <c r="E11" s="28"/>
      <c r="F11" s="28"/>
      <c r="G11" s="28"/>
      <c r="H11" s="28"/>
      <c r="I11" s="47">
        <v>2172753.12</v>
      </c>
      <c r="J11" s="47">
        <v>2172753.12</v>
      </c>
      <c r="K11" s="47">
        <v>2172753.12</v>
      </c>
      <c r="L11" s="47"/>
      <c r="M11" s="47"/>
      <c r="N11" s="47"/>
      <c r="O11" s="47"/>
      <c r="P11" s="47"/>
      <c r="Q11" s="47"/>
      <c r="R11" s="47"/>
      <c r="S11" s="47"/>
      <c r="T11" s="47"/>
      <c r="U11" s="47"/>
      <c r="V11" s="47"/>
      <c r="W11" s="47"/>
    </row>
    <row r="12" ht="32.9" customHeight="1" spans="1:23">
      <c r="A12" s="28" t="s">
        <v>317</v>
      </c>
      <c r="B12" s="150" t="s">
        <v>320</v>
      </c>
      <c r="C12" s="28" t="s">
        <v>319</v>
      </c>
      <c r="D12" s="28" t="s">
        <v>66</v>
      </c>
      <c r="E12" s="28" t="s">
        <v>88</v>
      </c>
      <c r="F12" s="28" t="s">
        <v>321</v>
      </c>
      <c r="G12" s="28" t="s">
        <v>228</v>
      </c>
      <c r="H12" s="28" t="s">
        <v>229</v>
      </c>
      <c r="I12" s="47">
        <v>1972753.12</v>
      </c>
      <c r="J12" s="47">
        <v>1972753.12</v>
      </c>
      <c r="K12" s="47">
        <v>1972753.12</v>
      </c>
      <c r="L12" s="47"/>
      <c r="M12" s="47"/>
      <c r="N12" s="47"/>
      <c r="O12" s="47"/>
      <c r="P12" s="47"/>
      <c r="Q12" s="47"/>
      <c r="R12" s="47"/>
      <c r="S12" s="47"/>
      <c r="T12" s="47"/>
      <c r="U12" s="47"/>
      <c r="V12" s="47"/>
      <c r="W12" s="47"/>
    </row>
    <row r="13" ht="32.9" customHeight="1" spans="1:23">
      <c r="A13" s="28" t="s">
        <v>317</v>
      </c>
      <c r="B13" s="150" t="s">
        <v>320</v>
      </c>
      <c r="C13" s="28" t="s">
        <v>319</v>
      </c>
      <c r="D13" s="28" t="s">
        <v>66</v>
      </c>
      <c r="E13" s="28" t="s">
        <v>88</v>
      </c>
      <c r="F13" s="28" t="s">
        <v>321</v>
      </c>
      <c r="G13" s="28" t="s">
        <v>295</v>
      </c>
      <c r="H13" s="28" t="s">
        <v>296</v>
      </c>
      <c r="I13" s="47">
        <v>200000</v>
      </c>
      <c r="J13" s="47">
        <v>200000</v>
      </c>
      <c r="K13" s="47">
        <v>200000</v>
      </c>
      <c r="L13" s="47"/>
      <c r="M13" s="47"/>
      <c r="N13" s="47"/>
      <c r="O13" s="47"/>
      <c r="P13" s="47"/>
      <c r="Q13" s="47"/>
      <c r="R13" s="47"/>
      <c r="S13" s="47"/>
      <c r="T13" s="47"/>
      <c r="U13" s="47"/>
      <c r="V13" s="47"/>
      <c r="W13" s="47"/>
    </row>
    <row r="14" ht="32.9" customHeight="1" spans="1:23">
      <c r="A14" s="28"/>
      <c r="B14" s="28"/>
      <c r="C14" s="28" t="s">
        <v>322</v>
      </c>
      <c r="D14" s="28"/>
      <c r="E14" s="28"/>
      <c r="F14" s="28"/>
      <c r="G14" s="28"/>
      <c r="H14" s="28"/>
      <c r="I14" s="47">
        <v>1045570.22</v>
      </c>
      <c r="J14" s="47"/>
      <c r="K14" s="47"/>
      <c r="L14" s="47"/>
      <c r="M14" s="47"/>
      <c r="N14" s="47">
        <v>1045570.22</v>
      </c>
      <c r="O14" s="47"/>
      <c r="P14" s="47"/>
      <c r="Q14" s="47"/>
      <c r="R14" s="47"/>
      <c r="S14" s="47"/>
      <c r="T14" s="47"/>
      <c r="U14" s="47"/>
      <c r="V14" s="47"/>
      <c r="W14" s="47"/>
    </row>
    <row r="15" ht="32.9" customHeight="1" spans="1:23">
      <c r="A15" s="28" t="s">
        <v>323</v>
      </c>
      <c r="B15" s="150" t="s">
        <v>324</v>
      </c>
      <c r="C15" s="28" t="s">
        <v>322</v>
      </c>
      <c r="D15" s="28" t="s">
        <v>66</v>
      </c>
      <c r="E15" s="28" t="s">
        <v>107</v>
      </c>
      <c r="F15" s="28" t="s">
        <v>325</v>
      </c>
      <c r="G15" s="28" t="s">
        <v>326</v>
      </c>
      <c r="H15" s="28" t="s">
        <v>327</v>
      </c>
      <c r="I15" s="47">
        <v>1045570.22</v>
      </c>
      <c r="J15" s="47"/>
      <c r="K15" s="47"/>
      <c r="L15" s="47"/>
      <c r="M15" s="47"/>
      <c r="N15" s="47">
        <v>1045570.22</v>
      </c>
      <c r="O15" s="47"/>
      <c r="P15" s="47"/>
      <c r="Q15" s="47"/>
      <c r="R15" s="47"/>
      <c r="S15" s="47"/>
      <c r="T15" s="47"/>
      <c r="U15" s="47"/>
      <c r="V15" s="47"/>
      <c r="W15" s="47"/>
    </row>
    <row r="16" ht="32.9" customHeight="1" spans="1:23">
      <c r="A16" s="28"/>
      <c r="B16" s="28"/>
      <c r="C16" s="28" t="s">
        <v>328</v>
      </c>
      <c r="D16" s="28"/>
      <c r="E16" s="28"/>
      <c r="F16" s="28"/>
      <c r="G16" s="28"/>
      <c r="H16" s="28"/>
      <c r="I16" s="47">
        <v>18063400</v>
      </c>
      <c r="J16" s="47">
        <v>18063400</v>
      </c>
      <c r="K16" s="47">
        <v>18063400</v>
      </c>
      <c r="L16" s="47"/>
      <c r="M16" s="47"/>
      <c r="N16" s="47"/>
      <c r="O16" s="47"/>
      <c r="P16" s="47"/>
      <c r="Q16" s="47"/>
      <c r="R16" s="47"/>
      <c r="S16" s="47"/>
      <c r="T16" s="47"/>
      <c r="U16" s="47"/>
      <c r="V16" s="47"/>
      <c r="W16" s="47"/>
    </row>
    <row r="17" ht="32.9" customHeight="1" spans="1:23">
      <c r="A17" s="28" t="s">
        <v>317</v>
      </c>
      <c r="B17" s="150" t="s">
        <v>329</v>
      </c>
      <c r="C17" s="28" t="s">
        <v>328</v>
      </c>
      <c r="D17" s="28" t="s">
        <v>66</v>
      </c>
      <c r="E17" s="28" t="s">
        <v>87</v>
      </c>
      <c r="F17" s="28" t="s">
        <v>302</v>
      </c>
      <c r="G17" s="28" t="s">
        <v>247</v>
      </c>
      <c r="H17" s="28" t="s">
        <v>248</v>
      </c>
      <c r="I17" s="47">
        <v>611000</v>
      </c>
      <c r="J17" s="47">
        <v>611000</v>
      </c>
      <c r="K17" s="47">
        <v>611000</v>
      </c>
      <c r="L17" s="47"/>
      <c r="M17" s="47"/>
      <c r="N17" s="47"/>
      <c r="O17" s="47"/>
      <c r="P17" s="47"/>
      <c r="Q17" s="47"/>
      <c r="R17" s="47"/>
      <c r="S17" s="47"/>
      <c r="T17" s="47"/>
      <c r="U17" s="47"/>
      <c r="V17" s="47"/>
      <c r="W17" s="47"/>
    </row>
    <row r="18" ht="32.9" customHeight="1" spans="1:23">
      <c r="A18" s="28" t="s">
        <v>317</v>
      </c>
      <c r="B18" s="150" t="s">
        <v>329</v>
      </c>
      <c r="C18" s="28" t="s">
        <v>328</v>
      </c>
      <c r="D18" s="28" t="s">
        <v>66</v>
      </c>
      <c r="E18" s="28" t="s">
        <v>87</v>
      </c>
      <c r="F18" s="28" t="s">
        <v>302</v>
      </c>
      <c r="G18" s="28" t="s">
        <v>293</v>
      </c>
      <c r="H18" s="28" t="s">
        <v>294</v>
      </c>
      <c r="I18" s="47">
        <v>6650000</v>
      </c>
      <c r="J18" s="47">
        <v>6650000</v>
      </c>
      <c r="K18" s="47">
        <v>6650000</v>
      </c>
      <c r="L18" s="47"/>
      <c r="M18" s="47"/>
      <c r="N18" s="47"/>
      <c r="O18" s="47"/>
      <c r="P18" s="47"/>
      <c r="Q18" s="47"/>
      <c r="R18" s="47"/>
      <c r="S18" s="47"/>
      <c r="T18" s="47"/>
      <c r="U18" s="47"/>
      <c r="V18" s="47"/>
      <c r="W18" s="47"/>
    </row>
    <row r="19" ht="32.9" customHeight="1" spans="1:23">
      <c r="A19" s="28" t="s">
        <v>317</v>
      </c>
      <c r="B19" s="150" t="s">
        <v>329</v>
      </c>
      <c r="C19" s="28" t="s">
        <v>328</v>
      </c>
      <c r="D19" s="28" t="s">
        <v>66</v>
      </c>
      <c r="E19" s="28" t="s">
        <v>87</v>
      </c>
      <c r="F19" s="28" t="s">
        <v>302</v>
      </c>
      <c r="G19" s="28" t="s">
        <v>228</v>
      </c>
      <c r="H19" s="28" t="s">
        <v>229</v>
      </c>
      <c r="I19" s="47">
        <v>10485400</v>
      </c>
      <c r="J19" s="47">
        <v>10485400</v>
      </c>
      <c r="K19" s="47">
        <v>10485400</v>
      </c>
      <c r="L19" s="47"/>
      <c r="M19" s="47"/>
      <c r="N19" s="47"/>
      <c r="O19" s="47"/>
      <c r="P19" s="47"/>
      <c r="Q19" s="47"/>
      <c r="R19" s="47"/>
      <c r="S19" s="47"/>
      <c r="T19" s="47"/>
      <c r="U19" s="47"/>
      <c r="V19" s="47"/>
      <c r="W19" s="47"/>
    </row>
    <row r="20" ht="32.9" customHeight="1" spans="1:23">
      <c r="A20" s="28" t="s">
        <v>317</v>
      </c>
      <c r="B20" s="150" t="s">
        <v>329</v>
      </c>
      <c r="C20" s="28" t="s">
        <v>328</v>
      </c>
      <c r="D20" s="28" t="s">
        <v>66</v>
      </c>
      <c r="E20" s="28" t="s">
        <v>87</v>
      </c>
      <c r="F20" s="28" t="s">
        <v>302</v>
      </c>
      <c r="G20" s="28" t="s">
        <v>330</v>
      </c>
      <c r="H20" s="28" t="s">
        <v>331</v>
      </c>
      <c r="I20" s="47">
        <v>317000</v>
      </c>
      <c r="J20" s="47">
        <v>317000</v>
      </c>
      <c r="K20" s="47">
        <v>317000</v>
      </c>
      <c r="L20" s="47"/>
      <c r="M20" s="47"/>
      <c r="N20" s="47"/>
      <c r="O20" s="47"/>
      <c r="P20" s="47"/>
      <c r="Q20" s="47"/>
      <c r="R20" s="47"/>
      <c r="S20" s="47"/>
      <c r="T20" s="47"/>
      <c r="U20" s="47"/>
      <c r="V20" s="47"/>
      <c r="W20" s="47"/>
    </row>
    <row r="21" ht="32.9" customHeight="1" spans="1:23">
      <c r="A21" s="28"/>
      <c r="B21" s="28"/>
      <c r="C21" s="28" t="s">
        <v>332</v>
      </c>
      <c r="D21" s="28"/>
      <c r="E21" s="28"/>
      <c r="F21" s="28"/>
      <c r="G21" s="28"/>
      <c r="H21" s="28"/>
      <c r="I21" s="47">
        <v>5000</v>
      </c>
      <c r="J21" s="47"/>
      <c r="K21" s="47"/>
      <c r="L21" s="47"/>
      <c r="M21" s="47"/>
      <c r="N21" s="47"/>
      <c r="O21" s="47"/>
      <c r="P21" s="47"/>
      <c r="Q21" s="47"/>
      <c r="R21" s="47">
        <v>5000</v>
      </c>
      <c r="S21" s="47"/>
      <c r="T21" s="47"/>
      <c r="U21" s="47"/>
      <c r="V21" s="47"/>
      <c r="W21" s="47">
        <v>5000</v>
      </c>
    </row>
    <row r="22" ht="32.9" customHeight="1" spans="1:23">
      <c r="A22" s="28" t="s">
        <v>323</v>
      </c>
      <c r="B22" s="150" t="s">
        <v>333</v>
      </c>
      <c r="C22" s="28" t="s">
        <v>332</v>
      </c>
      <c r="D22" s="28" t="s">
        <v>66</v>
      </c>
      <c r="E22" s="28" t="s">
        <v>90</v>
      </c>
      <c r="F22" s="28" t="s">
        <v>334</v>
      </c>
      <c r="G22" s="28" t="s">
        <v>228</v>
      </c>
      <c r="H22" s="28" t="s">
        <v>229</v>
      </c>
      <c r="I22" s="47">
        <v>5000</v>
      </c>
      <c r="J22" s="47"/>
      <c r="K22" s="47"/>
      <c r="L22" s="47"/>
      <c r="M22" s="47"/>
      <c r="N22" s="47"/>
      <c r="O22" s="47"/>
      <c r="P22" s="47"/>
      <c r="Q22" s="47"/>
      <c r="R22" s="47">
        <v>5000</v>
      </c>
      <c r="S22" s="47"/>
      <c r="T22" s="47"/>
      <c r="U22" s="47"/>
      <c r="V22" s="47"/>
      <c r="W22" s="47">
        <v>5000</v>
      </c>
    </row>
    <row r="23" ht="32.9" customHeight="1" spans="1:23">
      <c r="A23" s="28"/>
      <c r="B23" s="28"/>
      <c r="C23" s="28" t="s">
        <v>335</v>
      </c>
      <c r="D23" s="28"/>
      <c r="E23" s="28"/>
      <c r="F23" s="28"/>
      <c r="G23" s="28"/>
      <c r="H23" s="28"/>
      <c r="I23" s="47">
        <v>42311.15</v>
      </c>
      <c r="J23" s="47"/>
      <c r="K23" s="47"/>
      <c r="L23" s="47"/>
      <c r="M23" s="47"/>
      <c r="N23" s="47">
        <v>42311.15</v>
      </c>
      <c r="O23" s="47"/>
      <c r="P23" s="47"/>
      <c r="Q23" s="47"/>
      <c r="R23" s="47"/>
      <c r="S23" s="47"/>
      <c r="T23" s="47"/>
      <c r="U23" s="47"/>
      <c r="V23" s="47"/>
      <c r="W23" s="47"/>
    </row>
    <row r="24" ht="32.9" customHeight="1" spans="1:23">
      <c r="A24" s="28" t="s">
        <v>317</v>
      </c>
      <c r="B24" s="150" t="s">
        <v>336</v>
      </c>
      <c r="C24" s="28" t="s">
        <v>335</v>
      </c>
      <c r="D24" s="28" t="s">
        <v>66</v>
      </c>
      <c r="E24" s="28" t="s">
        <v>89</v>
      </c>
      <c r="F24" s="28" t="s">
        <v>337</v>
      </c>
      <c r="G24" s="28" t="s">
        <v>272</v>
      </c>
      <c r="H24" s="28" t="s">
        <v>273</v>
      </c>
      <c r="I24" s="47">
        <v>42311.15</v>
      </c>
      <c r="J24" s="47"/>
      <c r="K24" s="47"/>
      <c r="L24" s="47"/>
      <c r="M24" s="47"/>
      <c r="N24" s="47">
        <v>42311.15</v>
      </c>
      <c r="O24" s="47"/>
      <c r="P24" s="47"/>
      <c r="Q24" s="47"/>
      <c r="R24" s="47"/>
      <c r="S24" s="47"/>
      <c r="T24" s="47"/>
      <c r="U24" s="47"/>
      <c r="V24" s="47"/>
      <c r="W24" s="47"/>
    </row>
    <row r="25" ht="32.9" customHeight="1" spans="1:23">
      <c r="A25" s="28"/>
      <c r="B25" s="28"/>
      <c r="C25" s="28" t="s">
        <v>338</v>
      </c>
      <c r="D25" s="28"/>
      <c r="E25" s="28"/>
      <c r="F25" s="28"/>
      <c r="G25" s="28"/>
      <c r="H25" s="28"/>
      <c r="I25" s="47">
        <v>1953</v>
      </c>
      <c r="J25" s="47"/>
      <c r="K25" s="47"/>
      <c r="L25" s="47"/>
      <c r="M25" s="47"/>
      <c r="N25" s="47">
        <v>1953</v>
      </c>
      <c r="O25" s="47"/>
      <c r="P25" s="47"/>
      <c r="Q25" s="47"/>
      <c r="R25" s="47"/>
      <c r="S25" s="47"/>
      <c r="T25" s="47"/>
      <c r="U25" s="47"/>
      <c r="V25" s="47"/>
      <c r="W25" s="47"/>
    </row>
    <row r="26" ht="32.9" customHeight="1" spans="1:23">
      <c r="A26" s="28" t="s">
        <v>317</v>
      </c>
      <c r="B26" s="150" t="s">
        <v>339</v>
      </c>
      <c r="C26" s="28" t="s">
        <v>338</v>
      </c>
      <c r="D26" s="28" t="s">
        <v>66</v>
      </c>
      <c r="E26" s="28" t="s">
        <v>88</v>
      </c>
      <c r="F26" s="28" t="s">
        <v>321</v>
      </c>
      <c r="G26" s="28" t="s">
        <v>340</v>
      </c>
      <c r="H26" s="28" t="s">
        <v>341</v>
      </c>
      <c r="I26" s="47">
        <v>1953</v>
      </c>
      <c r="J26" s="47"/>
      <c r="K26" s="47"/>
      <c r="L26" s="47"/>
      <c r="M26" s="47"/>
      <c r="N26" s="47">
        <v>1953</v>
      </c>
      <c r="O26" s="47"/>
      <c r="P26" s="47"/>
      <c r="Q26" s="47"/>
      <c r="R26" s="47"/>
      <c r="S26" s="47"/>
      <c r="T26" s="47"/>
      <c r="U26" s="47"/>
      <c r="V26" s="47"/>
      <c r="W26" s="47"/>
    </row>
    <row r="27" ht="32.9" customHeight="1" spans="1:23">
      <c r="A27" s="28"/>
      <c r="B27" s="28"/>
      <c r="C27" s="28" t="s">
        <v>342</v>
      </c>
      <c r="D27" s="28"/>
      <c r="E27" s="28"/>
      <c r="F27" s="28"/>
      <c r="G27" s="28"/>
      <c r="H27" s="28"/>
      <c r="I27" s="47">
        <v>34000</v>
      </c>
      <c r="J27" s="47"/>
      <c r="K27" s="47"/>
      <c r="L27" s="47"/>
      <c r="M27" s="47"/>
      <c r="N27" s="47">
        <v>34000</v>
      </c>
      <c r="O27" s="47"/>
      <c r="P27" s="47"/>
      <c r="Q27" s="47"/>
      <c r="R27" s="47"/>
      <c r="S27" s="47"/>
      <c r="T27" s="47"/>
      <c r="U27" s="47"/>
      <c r="V27" s="47"/>
      <c r="W27" s="47"/>
    </row>
    <row r="28" ht="32.9" customHeight="1" spans="1:23">
      <c r="A28" s="28" t="s">
        <v>317</v>
      </c>
      <c r="B28" s="150" t="s">
        <v>343</v>
      </c>
      <c r="C28" s="28" t="s">
        <v>342</v>
      </c>
      <c r="D28" s="28" t="s">
        <v>66</v>
      </c>
      <c r="E28" s="28" t="s">
        <v>90</v>
      </c>
      <c r="F28" s="28" t="s">
        <v>334</v>
      </c>
      <c r="G28" s="28" t="s">
        <v>228</v>
      </c>
      <c r="H28" s="28" t="s">
        <v>229</v>
      </c>
      <c r="I28" s="47">
        <v>34000</v>
      </c>
      <c r="J28" s="47"/>
      <c r="K28" s="47"/>
      <c r="L28" s="47"/>
      <c r="M28" s="47"/>
      <c r="N28" s="47">
        <v>34000</v>
      </c>
      <c r="O28" s="47"/>
      <c r="P28" s="47"/>
      <c r="Q28" s="47"/>
      <c r="R28" s="47"/>
      <c r="S28" s="47"/>
      <c r="T28" s="47"/>
      <c r="U28" s="47"/>
      <c r="V28" s="47"/>
      <c r="W28" s="47"/>
    </row>
    <row r="29" ht="32.9" customHeight="1" spans="1:23">
      <c r="A29" s="28"/>
      <c r="B29" s="28"/>
      <c r="C29" s="28" t="s">
        <v>344</v>
      </c>
      <c r="D29" s="28"/>
      <c r="E29" s="28"/>
      <c r="F29" s="28"/>
      <c r="G29" s="28"/>
      <c r="H29" s="28"/>
      <c r="I29" s="47">
        <v>30</v>
      </c>
      <c r="J29" s="47"/>
      <c r="K29" s="47"/>
      <c r="L29" s="47"/>
      <c r="M29" s="47"/>
      <c r="N29" s="47">
        <v>30</v>
      </c>
      <c r="O29" s="47"/>
      <c r="P29" s="47"/>
      <c r="Q29" s="47"/>
      <c r="R29" s="47"/>
      <c r="S29" s="47"/>
      <c r="T29" s="47"/>
      <c r="U29" s="47"/>
      <c r="V29" s="47"/>
      <c r="W29" s="47"/>
    </row>
    <row r="30" ht="32.9" customHeight="1" spans="1:23">
      <c r="A30" s="28" t="s">
        <v>317</v>
      </c>
      <c r="B30" s="150" t="s">
        <v>345</v>
      </c>
      <c r="C30" s="28" t="s">
        <v>344</v>
      </c>
      <c r="D30" s="28" t="s">
        <v>66</v>
      </c>
      <c r="E30" s="28" t="s">
        <v>90</v>
      </c>
      <c r="F30" s="28" t="s">
        <v>334</v>
      </c>
      <c r="G30" s="28" t="s">
        <v>224</v>
      </c>
      <c r="H30" s="28" t="s">
        <v>225</v>
      </c>
      <c r="I30" s="47">
        <v>30</v>
      </c>
      <c r="J30" s="47"/>
      <c r="K30" s="47"/>
      <c r="L30" s="47"/>
      <c r="M30" s="47"/>
      <c r="N30" s="47">
        <v>30</v>
      </c>
      <c r="O30" s="47"/>
      <c r="P30" s="47"/>
      <c r="Q30" s="47"/>
      <c r="R30" s="47"/>
      <c r="S30" s="47"/>
      <c r="T30" s="47"/>
      <c r="U30" s="47"/>
      <c r="V30" s="47"/>
      <c r="W30" s="47"/>
    </row>
    <row r="31" ht="32.9" customHeight="1" spans="1:23">
      <c r="A31" s="28"/>
      <c r="B31" s="28"/>
      <c r="C31" s="28" t="s">
        <v>346</v>
      </c>
      <c r="D31" s="28"/>
      <c r="E31" s="28"/>
      <c r="F31" s="28"/>
      <c r="G31" s="28"/>
      <c r="H31" s="28"/>
      <c r="I31" s="47">
        <v>2164754.6</v>
      </c>
      <c r="J31" s="47"/>
      <c r="K31" s="47"/>
      <c r="L31" s="47"/>
      <c r="M31" s="47"/>
      <c r="N31" s="47">
        <v>2164754.6</v>
      </c>
      <c r="O31" s="47"/>
      <c r="P31" s="47"/>
      <c r="Q31" s="47"/>
      <c r="R31" s="47"/>
      <c r="S31" s="47"/>
      <c r="T31" s="47"/>
      <c r="U31" s="47"/>
      <c r="V31" s="47"/>
      <c r="W31" s="47"/>
    </row>
    <row r="32" ht="32.9" customHeight="1" spans="1:23">
      <c r="A32" s="28" t="s">
        <v>317</v>
      </c>
      <c r="B32" s="150" t="s">
        <v>347</v>
      </c>
      <c r="C32" s="28" t="s">
        <v>346</v>
      </c>
      <c r="D32" s="28" t="s">
        <v>66</v>
      </c>
      <c r="E32" s="28" t="s">
        <v>89</v>
      </c>
      <c r="F32" s="28" t="s">
        <v>337</v>
      </c>
      <c r="G32" s="28" t="s">
        <v>228</v>
      </c>
      <c r="H32" s="28" t="s">
        <v>229</v>
      </c>
      <c r="I32" s="47">
        <v>24400</v>
      </c>
      <c r="J32" s="47"/>
      <c r="K32" s="47"/>
      <c r="L32" s="47"/>
      <c r="M32" s="47"/>
      <c r="N32" s="47">
        <v>24400</v>
      </c>
      <c r="O32" s="47"/>
      <c r="P32" s="47"/>
      <c r="Q32" s="47"/>
      <c r="R32" s="47"/>
      <c r="S32" s="47"/>
      <c r="T32" s="47"/>
      <c r="U32" s="47"/>
      <c r="V32" s="47"/>
      <c r="W32" s="47"/>
    </row>
    <row r="33" ht="32.9" customHeight="1" spans="1:23">
      <c r="A33" s="28" t="s">
        <v>317</v>
      </c>
      <c r="B33" s="150" t="s">
        <v>347</v>
      </c>
      <c r="C33" s="28" t="s">
        <v>346</v>
      </c>
      <c r="D33" s="28" t="s">
        <v>66</v>
      </c>
      <c r="E33" s="28" t="s">
        <v>89</v>
      </c>
      <c r="F33" s="28" t="s">
        <v>337</v>
      </c>
      <c r="G33" s="28" t="s">
        <v>340</v>
      </c>
      <c r="H33" s="28" t="s">
        <v>341</v>
      </c>
      <c r="I33" s="47">
        <v>2140354.6</v>
      </c>
      <c r="J33" s="47"/>
      <c r="K33" s="47"/>
      <c r="L33" s="47"/>
      <c r="M33" s="47"/>
      <c r="N33" s="47">
        <v>2140354.6</v>
      </c>
      <c r="O33" s="47"/>
      <c r="P33" s="47"/>
      <c r="Q33" s="47"/>
      <c r="R33" s="47"/>
      <c r="S33" s="47"/>
      <c r="T33" s="47"/>
      <c r="U33" s="47"/>
      <c r="V33" s="47"/>
      <c r="W33" s="47"/>
    </row>
    <row r="34" ht="32.9" customHeight="1" spans="1:23">
      <c r="A34" s="28"/>
      <c r="B34" s="28"/>
      <c r="C34" s="28" t="s">
        <v>348</v>
      </c>
      <c r="D34" s="28"/>
      <c r="E34" s="28"/>
      <c r="F34" s="28"/>
      <c r="G34" s="28"/>
      <c r="H34" s="28"/>
      <c r="I34" s="47">
        <v>85348</v>
      </c>
      <c r="J34" s="47">
        <v>85348</v>
      </c>
      <c r="K34" s="47">
        <v>85348</v>
      </c>
      <c r="L34" s="47"/>
      <c r="M34" s="47"/>
      <c r="N34" s="47"/>
      <c r="O34" s="47"/>
      <c r="P34" s="47"/>
      <c r="Q34" s="47"/>
      <c r="R34" s="47"/>
      <c r="S34" s="47"/>
      <c r="T34" s="47"/>
      <c r="U34" s="47"/>
      <c r="V34" s="47"/>
      <c r="W34" s="47"/>
    </row>
    <row r="35" ht="32.9" customHeight="1" spans="1:23">
      <c r="A35" s="28" t="s">
        <v>349</v>
      </c>
      <c r="B35" s="150" t="s">
        <v>350</v>
      </c>
      <c r="C35" s="28" t="s">
        <v>348</v>
      </c>
      <c r="D35" s="28" t="s">
        <v>66</v>
      </c>
      <c r="E35" s="28" t="s">
        <v>98</v>
      </c>
      <c r="F35" s="28" t="s">
        <v>255</v>
      </c>
      <c r="G35" s="28" t="s">
        <v>181</v>
      </c>
      <c r="H35" s="28" t="s">
        <v>182</v>
      </c>
      <c r="I35" s="47">
        <v>85348</v>
      </c>
      <c r="J35" s="47">
        <v>85348</v>
      </c>
      <c r="K35" s="47">
        <v>85348</v>
      </c>
      <c r="L35" s="47"/>
      <c r="M35" s="47"/>
      <c r="N35" s="47"/>
      <c r="O35" s="47"/>
      <c r="P35" s="47"/>
      <c r="Q35" s="47"/>
      <c r="R35" s="47"/>
      <c r="S35" s="47"/>
      <c r="T35" s="47"/>
      <c r="U35" s="47"/>
      <c r="V35" s="47"/>
      <c r="W35" s="47"/>
    </row>
    <row r="36" ht="32.9" customHeight="1" spans="1:23">
      <c r="A36" s="28"/>
      <c r="B36" s="28"/>
      <c r="C36" s="28" t="s">
        <v>351</v>
      </c>
      <c r="D36" s="28"/>
      <c r="E36" s="28"/>
      <c r="F36" s="28"/>
      <c r="G36" s="28"/>
      <c r="H36" s="28"/>
      <c r="I36" s="47">
        <v>1453571.66</v>
      </c>
      <c r="J36" s="47"/>
      <c r="K36" s="47"/>
      <c r="L36" s="47"/>
      <c r="M36" s="47"/>
      <c r="N36" s="47">
        <v>1453571.66</v>
      </c>
      <c r="O36" s="47"/>
      <c r="P36" s="47"/>
      <c r="Q36" s="47"/>
      <c r="R36" s="47"/>
      <c r="S36" s="47"/>
      <c r="T36" s="47"/>
      <c r="U36" s="47"/>
      <c r="V36" s="47"/>
      <c r="W36" s="47"/>
    </row>
    <row r="37" ht="32.9" customHeight="1" spans="1:23">
      <c r="A37" s="28" t="s">
        <v>317</v>
      </c>
      <c r="B37" s="150" t="s">
        <v>352</v>
      </c>
      <c r="C37" s="28" t="s">
        <v>351</v>
      </c>
      <c r="D37" s="28" t="s">
        <v>66</v>
      </c>
      <c r="E37" s="28" t="s">
        <v>88</v>
      </c>
      <c r="F37" s="28" t="s">
        <v>321</v>
      </c>
      <c r="G37" s="28" t="s">
        <v>228</v>
      </c>
      <c r="H37" s="28" t="s">
        <v>229</v>
      </c>
      <c r="I37" s="47">
        <v>170000</v>
      </c>
      <c r="J37" s="47"/>
      <c r="K37" s="47"/>
      <c r="L37" s="47"/>
      <c r="M37" s="47"/>
      <c r="N37" s="47">
        <v>170000</v>
      </c>
      <c r="O37" s="47"/>
      <c r="P37" s="47"/>
      <c r="Q37" s="47"/>
      <c r="R37" s="47"/>
      <c r="S37" s="47"/>
      <c r="T37" s="47"/>
      <c r="U37" s="47"/>
      <c r="V37" s="47"/>
      <c r="W37" s="47"/>
    </row>
    <row r="38" ht="32.9" customHeight="1" spans="1:23">
      <c r="A38" s="28" t="s">
        <v>317</v>
      </c>
      <c r="B38" s="150" t="s">
        <v>352</v>
      </c>
      <c r="C38" s="28" t="s">
        <v>351</v>
      </c>
      <c r="D38" s="28" t="s">
        <v>66</v>
      </c>
      <c r="E38" s="28" t="s">
        <v>89</v>
      </c>
      <c r="F38" s="28" t="s">
        <v>337</v>
      </c>
      <c r="G38" s="28" t="s">
        <v>272</v>
      </c>
      <c r="H38" s="28" t="s">
        <v>273</v>
      </c>
      <c r="I38" s="47">
        <v>700000</v>
      </c>
      <c r="J38" s="47"/>
      <c r="K38" s="47"/>
      <c r="L38" s="47"/>
      <c r="M38" s="47"/>
      <c r="N38" s="47">
        <v>700000</v>
      </c>
      <c r="O38" s="47"/>
      <c r="P38" s="47"/>
      <c r="Q38" s="47"/>
      <c r="R38" s="47"/>
      <c r="S38" s="47"/>
      <c r="T38" s="47"/>
      <c r="U38" s="47"/>
      <c r="V38" s="47"/>
      <c r="W38" s="47"/>
    </row>
    <row r="39" ht="32.9" customHeight="1" spans="1:23">
      <c r="A39" s="28" t="s">
        <v>317</v>
      </c>
      <c r="B39" s="150" t="s">
        <v>352</v>
      </c>
      <c r="C39" s="28" t="s">
        <v>351</v>
      </c>
      <c r="D39" s="28" t="s">
        <v>66</v>
      </c>
      <c r="E39" s="28" t="s">
        <v>89</v>
      </c>
      <c r="F39" s="28" t="s">
        <v>337</v>
      </c>
      <c r="G39" s="28" t="s">
        <v>260</v>
      </c>
      <c r="H39" s="28" t="s">
        <v>259</v>
      </c>
      <c r="I39" s="47">
        <v>180000</v>
      </c>
      <c r="J39" s="47"/>
      <c r="K39" s="47"/>
      <c r="L39" s="47"/>
      <c r="M39" s="47"/>
      <c r="N39" s="47">
        <v>180000</v>
      </c>
      <c r="O39" s="47"/>
      <c r="P39" s="47"/>
      <c r="Q39" s="47"/>
      <c r="R39" s="47"/>
      <c r="S39" s="47"/>
      <c r="T39" s="47"/>
      <c r="U39" s="47"/>
      <c r="V39" s="47"/>
      <c r="W39" s="47"/>
    </row>
    <row r="40" ht="32.9" customHeight="1" spans="1:23">
      <c r="A40" s="28" t="s">
        <v>317</v>
      </c>
      <c r="B40" s="150" t="s">
        <v>352</v>
      </c>
      <c r="C40" s="28" t="s">
        <v>351</v>
      </c>
      <c r="D40" s="28" t="s">
        <v>66</v>
      </c>
      <c r="E40" s="28" t="s">
        <v>89</v>
      </c>
      <c r="F40" s="28" t="s">
        <v>337</v>
      </c>
      <c r="G40" s="28" t="s">
        <v>222</v>
      </c>
      <c r="H40" s="28" t="s">
        <v>223</v>
      </c>
      <c r="I40" s="47">
        <v>30000</v>
      </c>
      <c r="J40" s="47"/>
      <c r="K40" s="47"/>
      <c r="L40" s="47"/>
      <c r="M40" s="47"/>
      <c r="N40" s="47">
        <v>30000</v>
      </c>
      <c r="O40" s="47"/>
      <c r="P40" s="47"/>
      <c r="Q40" s="47"/>
      <c r="R40" s="47"/>
      <c r="S40" s="47"/>
      <c r="T40" s="47"/>
      <c r="U40" s="47"/>
      <c r="V40" s="47"/>
      <c r="W40" s="47"/>
    </row>
    <row r="41" ht="32.9" customHeight="1" spans="1:23">
      <c r="A41" s="28" t="s">
        <v>317</v>
      </c>
      <c r="B41" s="150" t="s">
        <v>352</v>
      </c>
      <c r="C41" s="28" t="s">
        <v>351</v>
      </c>
      <c r="D41" s="28" t="s">
        <v>66</v>
      </c>
      <c r="E41" s="28" t="s">
        <v>89</v>
      </c>
      <c r="F41" s="28" t="s">
        <v>337</v>
      </c>
      <c r="G41" s="28" t="s">
        <v>293</v>
      </c>
      <c r="H41" s="28" t="s">
        <v>294</v>
      </c>
      <c r="I41" s="47">
        <v>262341.66</v>
      </c>
      <c r="J41" s="47"/>
      <c r="K41" s="47"/>
      <c r="L41" s="47"/>
      <c r="M41" s="47"/>
      <c r="N41" s="47">
        <v>262341.66</v>
      </c>
      <c r="O41" s="47"/>
      <c r="P41" s="47"/>
      <c r="Q41" s="47"/>
      <c r="R41" s="47"/>
      <c r="S41" s="47"/>
      <c r="T41" s="47"/>
      <c r="U41" s="47"/>
      <c r="V41" s="47"/>
      <c r="W41" s="47"/>
    </row>
    <row r="42" ht="32.9" customHeight="1" spans="1:23">
      <c r="A42" s="28" t="s">
        <v>317</v>
      </c>
      <c r="B42" s="150" t="s">
        <v>352</v>
      </c>
      <c r="C42" s="28" t="s">
        <v>351</v>
      </c>
      <c r="D42" s="28" t="s">
        <v>66</v>
      </c>
      <c r="E42" s="28" t="s">
        <v>89</v>
      </c>
      <c r="F42" s="28" t="s">
        <v>337</v>
      </c>
      <c r="G42" s="28" t="s">
        <v>228</v>
      </c>
      <c r="H42" s="28" t="s">
        <v>229</v>
      </c>
      <c r="I42" s="47">
        <v>46200</v>
      </c>
      <c r="J42" s="47"/>
      <c r="K42" s="47"/>
      <c r="L42" s="47"/>
      <c r="M42" s="47"/>
      <c r="N42" s="47">
        <v>46200</v>
      </c>
      <c r="O42" s="47"/>
      <c r="P42" s="47"/>
      <c r="Q42" s="47"/>
      <c r="R42" s="47"/>
      <c r="S42" s="47"/>
      <c r="T42" s="47"/>
      <c r="U42" s="47"/>
      <c r="V42" s="47"/>
      <c r="W42" s="47"/>
    </row>
    <row r="43" ht="32.9" customHeight="1" spans="1:23">
      <c r="A43" s="28" t="s">
        <v>317</v>
      </c>
      <c r="B43" s="150" t="s">
        <v>352</v>
      </c>
      <c r="C43" s="28" t="s">
        <v>351</v>
      </c>
      <c r="D43" s="28" t="s">
        <v>66</v>
      </c>
      <c r="E43" s="28" t="s">
        <v>89</v>
      </c>
      <c r="F43" s="28" t="s">
        <v>337</v>
      </c>
      <c r="G43" s="28" t="s">
        <v>232</v>
      </c>
      <c r="H43" s="28" t="s">
        <v>233</v>
      </c>
      <c r="I43" s="47">
        <v>65030</v>
      </c>
      <c r="J43" s="47"/>
      <c r="K43" s="47"/>
      <c r="L43" s="47"/>
      <c r="M43" s="47"/>
      <c r="N43" s="47">
        <v>65030</v>
      </c>
      <c r="O43" s="47"/>
      <c r="P43" s="47"/>
      <c r="Q43" s="47"/>
      <c r="R43" s="47"/>
      <c r="S43" s="47"/>
      <c r="T43" s="47"/>
      <c r="U43" s="47"/>
      <c r="V43" s="47"/>
      <c r="W43" s="47"/>
    </row>
    <row r="44" ht="32.9" customHeight="1" spans="1:23">
      <c r="A44" s="28"/>
      <c r="B44" s="28"/>
      <c r="C44" s="28" t="s">
        <v>353</v>
      </c>
      <c r="D44" s="28"/>
      <c r="E44" s="28"/>
      <c r="F44" s="28"/>
      <c r="G44" s="28"/>
      <c r="H44" s="28"/>
      <c r="I44" s="47">
        <v>117069</v>
      </c>
      <c r="J44" s="47"/>
      <c r="K44" s="47"/>
      <c r="L44" s="47"/>
      <c r="M44" s="47"/>
      <c r="N44" s="47">
        <v>117069</v>
      </c>
      <c r="O44" s="47"/>
      <c r="P44" s="47"/>
      <c r="Q44" s="47"/>
      <c r="R44" s="47"/>
      <c r="S44" s="47"/>
      <c r="T44" s="47"/>
      <c r="U44" s="47"/>
      <c r="V44" s="47"/>
      <c r="W44" s="47"/>
    </row>
    <row r="45" ht="32.9" customHeight="1" spans="1:23">
      <c r="A45" s="28" t="s">
        <v>317</v>
      </c>
      <c r="B45" s="150" t="s">
        <v>354</v>
      </c>
      <c r="C45" s="28" t="s">
        <v>353</v>
      </c>
      <c r="D45" s="28" t="s">
        <v>66</v>
      </c>
      <c r="E45" s="28" t="s">
        <v>88</v>
      </c>
      <c r="F45" s="28" t="s">
        <v>321</v>
      </c>
      <c r="G45" s="28" t="s">
        <v>340</v>
      </c>
      <c r="H45" s="28" t="s">
        <v>341</v>
      </c>
      <c r="I45" s="47">
        <v>90000</v>
      </c>
      <c r="J45" s="47"/>
      <c r="K45" s="47"/>
      <c r="L45" s="47"/>
      <c r="M45" s="47"/>
      <c r="N45" s="47">
        <v>90000</v>
      </c>
      <c r="O45" s="47"/>
      <c r="P45" s="47"/>
      <c r="Q45" s="47"/>
      <c r="R45" s="47"/>
      <c r="S45" s="47"/>
      <c r="T45" s="47"/>
      <c r="U45" s="47"/>
      <c r="V45" s="47"/>
      <c r="W45" s="47"/>
    </row>
    <row r="46" ht="32.9" customHeight="1" spans="1:23">
      <c r="A46" s="28" t="s">
        <v>317</v>
      </c>
      <c r="B46" s="150" t="s">
        <v>354</v>
      </c>
      <c r="C46" s="28" t="s">
        <v>353</v>
      </c>
      <c r="D46" s="28" t="s">
        <v>66</v>
      </c>
      <c r="E46" s="28" t="s">
        <v>89</v>
      </c>
      <c r="F46" s="28" t="s">
        <v>337</v>
      </c>
      <c r="G46" s="28" t="s">
        <v>224</v>
      </c>
      <c r="H46" s="28" t="s">
        <v>225</v>
      </c>
      <c r="I46" s="47">
        <v>27069</v>
      </c>
      <c r="J46" s="47"/>
      <c r="K46" s="47"/>
      <c r="L46" s="47"/>
      <c r="M46" s="47"/>
      <c r="N46" s="47">
        <v>27069</v>
      </c>
      <c r="O46" s="47"/>
      <c r="P46" s="47"/>
      <c r="Q46" s="47"/>
      <c r="R46" s="47"/>
      <c r="S46" s="47"/>
      <c r="T46" s="47"/>
      <c r="U46" s="47"/>
      <c r="V46" s="47"/>
      <c r="W46" s="47"/>
    </row>
    <row r="47" ht="32.9" customHeight="1" spans="1:23">
      <c r="A47" s="28"/>
      <c r="B47" s="28"/>
      <c r="C47" s="28" t="s">
        <v>355</v>
      </c>
      <c r="D47" s="28"/>
      <c r="E47" s="28"/>
      <c r="F47" s="28"/>
      <c r="G47" s="28"/>
      <c r="H47" s="28"/>
      <c r="I47" s="47">
        <v>1290000</v>
      </c>
      <c r="J47" s="47">
        <v>1290000</v>
      </c>
      <c r="K47" s="47">
        <v>1290000</v>
      </c>
      <c r="L47" s="47"/>
      <c r="M47" s="47"/>
      <c r="N47" s="47"/>
      <c r="O47" s="47"/>
      <c r="P47" s="47"/>
      <c r="Q47" s="47"/>
      <c r="R47" s="47"/>
      <c r="S47" s="47"/>
      <c r="T47" s="47"/>
      <c r="U47" s="47"/>
      <c r="V47" s="47"/>
      <c r="W47" s="47"/>
    </row>
    <row r="48" ht="32.9" customHeight="1" spans="1:23">
      <c r="A48" s="28" t="s">
        <v>317</v>
      </c>
      <c r="B48" s="150" t="s">
        <v>356</v>
      </c>
      <c r="C48" s="28" t="s">
        <v>355</v>
      </c>
      <c r="D48" s="28" t="s">
        <v>68</v>
      </c>
      <c r="E48" s="28" t="s">
        <v>88</v>
      </c>
      <c r="F48" s="28" t="s">
        <v>321</v>
      </c>
      <c r="G48" s="28" t="s">
        <v>260</v>
      </c>
      <c r="H48" s="28" t="s">
        <v>259</v>
      </c>
      <c r="I48" s="47">
        <v>400000</v>
      </c>
      <c r="J48" s="47">
        <v>400000</v>
      </c>
      <c r="K48" s="47">
        <v>400000</v>
      </c>
      <c r="L48" s="47"/>
      <c r="M48" s="47"/>
      <c r="N48" s="47"/>
      <c r="O48" s="47"/>
      <c r="P48" s="47"/>
      <c r="Q48" s="47"/>
      <c r="R48" s="47"/>
      <c r="S48" s="47"/>
      <c r="T48" s="47"/>
      <c r="U48" s="47"/>
      <c r="V48" s="47"/>
      <c r="W48" s="47"/>
    </row>
    <row r="49" ht="32.9" customHeight="1" spans="1:23">
      <c r="A49" s="28" t="s">
        <v>317</v>
      </c>
      <c r="B49" s="150" t="s">
        <v>356</v>
      </c>
      <c r="C49" s="28" t="s">
        <v>355</v>
      </c>
      <c r="D49" s="28" t="s">
        <v>68</v>
      </c>
      <c r="E49" s="28" t="s">
        <v>89</v>
      </c>
      <c r="F49" s="28" t="s">
        <v>337</v>
      </c>
      <c r="G49" s="28" t="s">
        <v>247</v>
      </c>
      <c r="H49" s="28" t="s">
        <v>248</v>
      </c>
      <c r="I49" s="47">
        <v>840000</v>
      </c>
      <c r="J49" s="47">
        <v>840000</v>
      </c>
      <c r="K49" s="47">
        <v>840000</v>
      </c>
      <c r="L49" s="47"/>
      <c r="M49" s="47"/>
      <c r="N49" s="47"/>
      <c r="O49" s="47"/>
      <c r="P49" s="47"/>
      <c r="Q49" s="47"/>
      <c r="R49" s="47"/>
      <c r="S49" s="47"/>
      <c r="T49" s="47"/>
      <c r="U49" s="47"/>
      <c r="V49" s="47"/>
      <c r="W49" s="47"/>
    </row>
    <row r="50" ht="32.9" customHeight="1" spans="1:23">
      <c r="A50" s="28" t="s">
        <v>317</v>
      </c>
      <c r="B50" s="150" t="s">
        <v>356</v>
      </c>
      <c r="C50" s="28" t="s">
        <v>355</v>
      </c>
      <c r="D50" s="28" t="s">
        <v>68</v>
      </c>
      <c r="E50" s="28" t="s">
        <v>89</v>
      </c>
      <c r="F50" s="28" t="s">
        <v>337</v>
      </c>
      <c r="G50" s="28" t="s">
        <v>228</v>
      </c>
      <c r="H50" s="28" t="s">
        <v>229</v>
      </c>
      <c r="I50" s="47">
        <v>50000</v>
      </c>
      <c r="J50" s="47">
        <v>50000</v>
      </c>
      <c r="K50" s="47">
        <v>50000</v>
      </c>
      <c r="L50" s="47"/>
      <c r="M50" s="47"/>
      <c r="N50" s="47"/>
      <c r="O50" s="47"/>
      <c r="P50" s="47"/>
      <c r="Q50" s="47"/>
      <c r="R50" s="47"/>
      <c r="S50" s="47"/>
      <c r="T50" s="47"/>
      <c r="U50" s="47"/>
      <c r="V50" s="47"/>
      <c r="W50" s="47"/>
    </row>
    <row r="51" ht="32.9" customHeight="1" spans="1:23">
      <c r="A51" s="28"/>
      <c r="B51" s="28"/>
      <c r="C51" s="28" t="s">
        <v>357</v>
      </c>
      <c r="D51" s="28"/>
      <c r="E51" s="28"/>
      <c r="F51" s="28"/>
      <c r="G51" s="28"/>
      <c r="H51" s="28"/>
      <c r="I51" s="47">
        <v>93768</v>
      </c>
      <c r="J51" s="47">
        <v>93768</v>
      </c>
      <c r="K51" s="47">
        <v>93768</v>
      </c>
      <c r="L51" s="47"/>
      <c r="M51" s="47"/>
      <c r="N51" s="47"/>
      <c r="O51" s="47"/>
      <c r="P51" s="47"/>
      <c r="Q51" s="47"/>
      <c r="R51" s="47"/>
      <c r="S51" s="47"/>
      <c r="T51" s="47"/>
      <c r="U51" s="47"/>
      <c r="V51" s="47"/>
      <c r="W51" s="47"/>
    </row>
    <row r="52" ht="32.9" customHeight="1" spans="1:23">
      <c r="A52" s="28" t="s">
        <v>349</v>
      </c>
      <c r="B52" s="150" t="s">
        <v>358</v>
      </c>
      <c r="C52" s="28" t="s">
        <v>357</v>
      </c>
      <c r="D52" s="28" t="s">
        <v>68</v>
      </c>
      <c r="E52" s="28" t="s">
        <v>98</v>
      </c>
      <c r="F52" s="28" t="s">
        <v>255</v>
      </c>
      <c r="G52" s="28" t="s">
        <v>181</v>
      </c>
      <c r="H52" s="28" t="s">
        <v>182</v>
      </c>
      <c r="I52" s="47">
        <v>93768</v>
      </c>
      <c r="J52" s="47">
        <v>93768</v>
      </c>
      <c r="K52" s="47">
        <v>93768</v>
      </c>
      <c r="L52" s="47"/>
      <c r="M52" s="47"/>
      <c r="N52" s="47"/>
      <c r="O52" s="47"/>
      <c r="P52" s="47"/>
      <c r="Q52" s="47"/>
      <c r="R52" s="47"/>
      <c r="S52" s="47"/>
      <c r="T52" s="47"/>
      <c r="U52" s="47"/>
      <c r="V52" s="47"/>
      <c r="W52" s="47"/>
    </row>
    <row r="53" ht="32.9" customHeight="1" spans="1:23">
      <c r="A53" s="28"/>
      <c r="B53" s="28"/>
      <c r="C53" s="28" t="s">
        <v>359</v>
      </c>
      <c r="D53" s="28"/>
      <c r="E53" s="28"/>
      <c r="F53" s="28"/>
      <c r="G53" s="28"/>
      <c r="H53" s="28"/>
      <c r="I53" s="47">
        <v>426387.37</v>
      </c>
      <c r="J53" s="47"/>
      <c r="K53" s="47"/>
      <c r="L53" s="47"/>
      <c r="M53" s="47"/>
      <c r="N53" s="47">
        <v>426387.37</v>
      </c>
      <c r="O53" s="47"/>
      <c r="P53" s="47"/>
      <c r="Q53" s="47"/>
      <c r="R53" s="47"/>
      <c r="S53" s="47"/>
      <c r="T53" s="47"/>
      <c r="U53" s="47"/>
      <c r="V53" s="47"/>
      <c r="W53" s="47"/>
    </row>
    <row r="54" ht="32.9" customHeight="1" spans="1:23">
      <c r="A54" s="28" t="s">
        <v>317</v>
      </c>
      <c r="B54" s="150" t="s">
        <v>360</v>
      </c>
      <c r="C54" s="28" t="s">
        <v>359</v>
      </c>
      <c r="D54" s="28" t="s">
        <v>68</v>
      </c>
      <c r="E54" s="28" t="s">
        <v>89</v>
      </c>
      <c r="F54" s="28" t="s">
        <v>337</v>
      </c>
      <c r="G54" s="28" t="s">
        <v>208</v>
      </c>
      <c r="H54" s="28" t="s">
        <v>209</v>
      </c>
      <c r="I54" s="47">
        <v>77355.95</v>
      </c>
      <c r="J54" s="47"/>
      <c r="K54" s="47"/>
      <c r="L54" s="47"/>
      <c r="M54" s="47"/>
      <c r="N54" s="47">
        <v>77355.95</v>
      </c>
      <c r="O54" s="47"/>
      <c r="P54" s="47"/>
      <c r="Q54" s="47"/>
      <c r="R54" s="47"/>
      <c r="S54" s="47"/>
      <c r="T54" s="47"/>
      <c r="U54" s="47"/>
      <c r="V54" s="47"/>
      <c r="W54" s="47"/>
    </row>
    <row r="55" ht="32.9" customHeight="1" spans="1:23">
      <c r="A55" s="28" t="s">
        <v>317</v>
      </c>
      <c r="B55" s="150" t="s">
        <v>360</v>
      </c>
      <c r="C55" s="28" t="s">
        <v>359</v>
      </c>
      <c r="D55" s="28" t="s">
        <v>68</v>
      </c>
      <c r="E55" s="28" t="s">
        <v>89</v>
      </c>
      <c r="F55" s="28" t="s">
        <v>337</v>
      </c>
      <c r="G55" s="28" t="s">
        <v>247</v>
      </c>
      <c r="H55" s="28" t="s">
        <v>248</v>
      </c>
      <c r="I55" s="47">
        <v>49040</v>
      </c>
      <c r="J55" s="47"/>
      <c r="K55" s="47"/>
      <c r="L55" s="47"/>
      <c r="M55" s="47"/>
      <c r="N55" s="47">
        <v>49040</v>
      </c>
      <c r="O55" s="47"/>
      <c r="P55" s="47"/>
      <c r="Q55" s="47"/>
      <c r="R55" s="47"/>
      <c r="S55" s="47"/>
      <c r="T55" s="47"/>
      <c r="U55" s="47"/>
      <c r="V55" s="47"/>
      <c r="W55" s="47"/>
    </row>
    <row r="56" ht="32.9" customHeight="1" spans="1:23">
      <c r="A56" s="28" t="s">
        <v>317</v>
      </c>
      <c r="B56" s="150" t="s">
        <v>360</v>
      </c>
      <c r="C56" s="28" t="s">
        <v>359</v>
      </c>
      <c r="D56" s="28" t="s">
        <v>68</v>
      </c>
      <c r="E56" s="28" t="s">
        <v>89</v>
      </c>
      <c r="F56" s="28" t="s">
        <v>337</v>
      </c>
      <c r="G56" s="28" t="s">
        <v>260</v>
      </c>
      <c r="H56" s="28" t="s">
        <v>259</v>
      </c>
      <c r="I56" s="47">
        <v>36163.52</v>
      </c>
      <c r="J56" s="47"/>
      <c r="K56" s="47"/>
      <c r="L56" s="47"/>
      <c r="M56" s="47"/>
      <c r="N56" s="47">
        <v>36163.52</v>
      </c>
      <c r="O56" s="47"/>
      <c r="P56" s="47"/>
      <c r="Q56" s="47"/>
      <c r="R56" s="47"/>
      <c r="S56" s="47"/>
      <c r="T56" s="47"/>
      <c r="U56" s="47"/>
      <c r="V56" s="47"/>
      <c r="W56" s="47"/>
    </row>
    <row r="57" ht="32.9" customHeight="1" spans="1:23">
      <c r="A57" s="28" t="s">
        <v>317</v>
      </c>
      <c r="B57" s="150" t="s">
        <v>360</v>
      </c>
      <c r="C57" s="28" t="s">
        <v>359</v>
      </c>
      <c r="D57" s="28" t="s">
        <v>68</v>
      </c>
      <c r="E57" s="28" t="s">
        <v>89</v>
      </c>
      <c r="F57" s="28" t="s">
        <v>337</v>
      </c>
      <c r="G57" s="28" t="s">
        <v>222</v>
      </c>
      <c r="H57" s="28" t="s">
        <v>223</v>
      </c>
      <c r="I57" s="47">
        <v>14550</v>
      </c>
      <c r="J57" s="47"/>
      <c r="K57" s="47"/>
      <c r="L57" s="47"/>
      <c r="M57" s="47"/>
      <c r="N57" s="47">
        <v>14550</v>
      </c>
      <c r="O57" s="47"/>
      <c r="P57" s="47"/>
      <c r="Q57" s="47"/>
      <c r="R57" s="47"/>
      <c r="S57" s="47"/>
      <c r="T57" s="47"/>
      <c r="U57" s="47"/>
      <c r="V57" s="47"/>
      <c r="W57" s="47"/>
    </row>
    <row r="58" ht="32.9" customHeight="1" spans="1:23">
      <c r="A58" s="28" t="s">
        <v>317</v>
      </c>
      <c r="B58" s="150" t="s">
        <v>360</v>
      </c>
      <c r="C58" s="28" t="s">
        <v>359</v>
      </c>
      <c r="D58" s="28" t="s">
        <v>68</v>
      </c>
      <c r="E58" s="28" t="s">
        <v>89</v>
      </c>
      <c r="F58" s="28" t="s">
        <v>337</v>
      </c>
      <c r="G58" s="28" t="s">
        <v>293</v>
      </c>
      <c r="H58" s="28" t="s">
        <v>294</v>
      </c>
      <c r="I58" s="47">
        <v>68322.77</v>
      </c>
      <c r="J58" s="47"/>
      <c r="K58" s="47"/>
      <c r="L58" s="47"/>
      <c r="M58" s="47"/>
      <c r="N58" s="47">
        <v>68322.77</v>
      </c>
      <c r="O58" s="47"/>
      <c r="P58" s="47"/>
      <c r="Q58" s="47"/>
      <c r="R58" s="47"/>
      <c r="S58" s="47"/>
      <c r="T58" s="47"/>
      <c r="U58" s="47"/>
      <c r="V58" s="47"/>
      <c r="W58" s="47"/>
    </row>
    <row r="59" ht="32.9" customHeight="1" spans="1:23">
      <c r="A59" s="28" t="s">
        <v>317</v>
      </c>
      <c r="B59" s="150" t="s">
        <v>360</v>
      </c>
      <c r="C59" s="28" t="s">
        <v>359</v>
      </c>
      <c r="D59" s="28" t="s">
        <v>68</v>
      </c>
      <c r="E59" s="28" t="s">
        <v>89</v>
      </c>
      <c r="F59" s="28" t="s">
        <v>337</v>
      </c>
      <c r="G59" s="28" t="s">
        <v>228</v>
      </c>
      <c r="H59" s="28" t="s">
        <v>229</v>
      </c>
      <c r="I59" s="47">
        <v>108859.13</v>
      </c>
      <c r="J59" s="47"/>
      <c r="K59" s="47"/>
      <c r="L59" s="47"/>
      <c r="M59" s="47"/>
      <c r="N59" s="47">
        <v>108859.13</v>
      </c>
      <c r="O59" s="47"/>
      <c r="P59" s="47"/>
      <c r="Q59" s="47"/>
      <c r="R59" s="47"/>
      <c r="S59" s="47"/>
      <c r="T59" s="47"/>
      <c r="U59" s="47"/>
      <c r="V59" s="47"/>
      <c r="W59" s="47"/>
    </row>
    <row r="60" ht="32.9" customHeight="1" spans="1:23">
      <c r="A60" s="28" t="s">
        <v>317</v>
      </c>
      <c r="B60" s="150" t="s">
        <v>360</v>
      </c>
      <c r="C60" s="28" t="s">
        <v>359</v>
      </c>
      <c r="D60" s="28" t="s">
        <v>68</v>
      </c>
      <c r="E60" s="28" t="s">
        <v>89</v>
      </c>
      <c r="F60" s="28" t="s">
        <v>337</v>
      </c>
      <c r="G60" s="28" t="s">
        <v>232</v>
      </c>
      <c r="H60" s="28" t="s">
        <v>233</v>
      </c>
      <c r="I60" s="47">
        <v>72096</v>
      </c>
      <c r="J60" s="47"/>
      <c r="K60" s="47"/>
      <c r="L60" s="47"/>
      <c r="M60" s="47"/>
      <c r="N60" s="47">
        <v>72096</v>
      </c>
      <c r="O60" s="47"/>
      <c r="P60" s="47"/>
      <c r="Q60" s="47"/>
      <c r="R60" s="47"/>
      <c r="S60" s="47"/>
      <c r="T60" s="47"/>
      <c r="U60" s="47"/>
      <c r="V60" s="47"/>
      <c r="W60" s="47"/>
    </row>
    <row r="61" ht="32.9" customHeight="1" spans="1:23">
      <c r="A61" s="28"/>
      <c r="B61" s="28"/>
      <c r="C61" s="28" t="s">
        <v>361</v>
      </c>
      <c r="D61" s="28"/>
      <c r="E61" s="28"/>
      <c r="F61" s="28"/>
      <c r="G61" s="28"/>
      <c r="H61" s="28"/>
      <c r="I61" s="47">
        <v>129173.69</v>
      </c>
      <c r="J61" s="47"/>
      <c r="K61" s="47"/>
      <c r="L61" s="47"/>
      <c r="M61" s="47"/>
      <c r="N61" s="47">
        <v>129173.69</v>
      </c>
      <c r="O61" s="47"/>
      <c r="P61" s="47"/>
      <c r="Q61" s="47"/>
      <c r="R61" s="47"/>
      <c r="S61" s="47"/>
      <c r="T61" s="47"/>
      <c r="U61" s="47"/>
      <c r="V61" s="47"/>
      <c r="W61" s="47"/>
    </row>
    <row r="62" ht="32.9" customHeight="1" spans="1:23">
      <c r="A62" s="28" t="s">
        <v>317</v>
      </c>
      <c r="B62" s="150" t="s">
        <v>362</v>
      </c>
      <c r="C62" s="28" t="s">
        <v>361</v>
      </c>
      <c r="D62" s="28" t="s">
        <v>68</v>
      </c>
      <c r="E62" s="28" t="s">
        <v>89</v>
      </c>
      <c r="F62" s="28" t="s">
        <v>337</v>
      </c>
      <c r="G62" s="28" t="s">
        <v>224</v>
      </c>
      <c r="H62" s="28" t="s">
        <v>225</v>
      </c>
      <c r="I62" s="47">
        <v>55754</v>
      </c>
      <c r="J62" s="47"/>
      <c r="K62" s="47"/>
      <c r="L62" s="47"/>
      <c r="M62" s="47"/>
      <c r="N62" s="47">
        <v>55754</v>
      </c>
      <c r="O62" s="47"/>
      <c r="P62" s="47"/>
      <c r="Q62" s="47"/>
      <c r="R62" s="47"/>
      <c r="S62" s="47"/>
      <c r="T62" s="47"/>
      <c r="U62" s="47"/>
      <c r="V62" s="47"/>
      <c r="W62" s="47"/>
    </row>
    <row r="63" ht="32.9" customHeight="1" spans="1:23">
      <c r="A63" s="28" t="s">
        <v>317</v>
      </c>
      <c r="B63" s="150" t="s">
        <v>362</v>
      </c>
      <c r="C63" s="28" t="s">
        <v>361</v>
      </c>
      <c r="D63" s="28" t="s">
        <v>68</v>
      </c>
      <c r="E63" s="28" t="s">
        <v>89</v>
      </c>
      <c r="F63" s="28" t="s">
        <v>337</v>
      </c>
      <c r="G63" s="28" t="s">
        <v>340</v>
      </c>
      <c r="H63" s="28" t="s">
        <v>341</v>
      </c>
      <c r="I63" s="47">
        <v>73419.69</v>
      </c>
      <c r="J63" s="47"/>
      <c r="K63" s="47"/>
      <c r="L63" s="47"/>
      <c r="M63" s="47"/>
      <c r="N63" s="47">
        <v>73419.69</v>
      </c>
      <c r="O63" s="47"/>
      <c r="P63" s="47"/>
      <c r="Q63" s="47"/>
      <c r="R63" s="47"/>
      <c r="S63" s="47"/>
      <c r="T63" s="47"/>
      <c r="U63" s="47"/>
      <c r="V63" s="47"/>
      <c r="W63" s="47"/>
    </row>
    <row r="64" ht="32.9" customHeight="1" spans="1:23">
      <c r="A64" s="28"/>
      <c r="B64" s="28"/>
      <c r="C64" s="28" t="s">
        <v>363</v>
      </c>
      <c r="D64" s="28"/>
      <c r="E64" s="28"/>
      <c r="F64" s="28"/>
      <c r="G64" s="28"/>
      <c r="H64" s="28"/>
      <c r="I64" s="47">
        <v>400000</v>
      </c>
      <c r="J64" s="47">
        <v>400000</v>
      </c>
      <c r="K64" s="47">
        <v>400000</v>
      </c>
      <c r="L64" s="47"/>
      <c r="M64" s="47"/>
      <c r="N64" s="47"/>
      <c r="O64" s="47"/>
      <c r="P64" s="47"/>
      <c r="Q64" s="47"/>
      <c r="R64" s="47"/>
      <c r="S64" s="47"/>
      <c r="T64" s="47"/>
      <c r="U64" s="47"/>
      <c r="V64" s="47"/>
      <c r="W64" s="47"/>
    </row>
    <row r="65" ht="32.9" customHeight="1" spans="1:23">
      <c r="A65" s="28" t="s">
        <v>317</v>
      </c>
      <c r="B65" s="150" t="s">
        <v>364</v>
      </c>
      <c r="C65" s="28" t="s">
        <v>363</v>
      </c>
      <c r="D65" s="28" t="s">
        <v>70</v>
      </c>
      <c r="E65" s="28" t="s">
        <v>89</v>
      </c>
      <c r="F65" s="28" t="s">
        <v>337</v>
      </c>
      <c r="G65" s="28" t="s">
        <v>228</v>
      </c>
      <c r="H65" s="28" t="s">
        <v>229</v>
      </c>
      <c r="I65" s="47">
        <v>400000</v>
      </c>
      <c r="J65" s="47">
        <v>400000</v>
      </c>
      <c r="K65" s="47">
        <v>400000</v>
      </c>
      <c r="L65" s="47"/>
      <c r="M65" s="47"/>
      <c r="N65" s="47"/>
      <c r="O65" s="47"/>
      <c r="P65" s="47"/>
      <c r="Q65" s="47"/>
      <c r="R65" s="47"/>
      <c r="S65" s="47"/>
      <c r="T65" s="47"/>
      <c r="U65" s="47"/>
      <c r="V65" s="47"/>
      <c r="W65" s="47"/>
    </row>
    <row r="66" ht="32.9" customHeight="1" spans="1:23">
      <c r="A66" s="28"/>
      <c r="B66" s="28"/>
      <c r="C66" s="28" t="s">
        <v>365</v>
      </c>
      <c r="D66" s="28"/>
      <c r="E66" s="28"/>
      <c r="F66" s="28"/>
      <c r="G66" s="28"/>
      <c r="H66" s="28"/>
      <c r="I66" s="47">
        <v>2520000</v>
      </c>
      <c r="J66" s="47">
        <v>2520000</v>
      </c>
      <c r="K66" s="47">
        <v>2520000</v>
      </c>
      <c r="L66" s="47"/>
      <c r="M66" s="47"/>
      <c r="N66" s="47"/>
      <c r="O66" s="47"/>
      <c r="P66" s="47"/>
      <c r="Q66" s="47"/>
      <c r="R66" s="47"/>
      <c r="S66" s="47"/>
      <c r="T66" s="47"/>
      <c r="U66" s="47"/>
      <c r="V66" s="47"/>
      <c r="W66" s="47"/>
    </row>
    <row r="67" ht="32.9" customHeight="1" spans="1:23">
      <c r="A67" s="28" t="s">
        <v>317</v>
      </c>
      <c r="B67" s="150" t="s">
        <v>366</v>
      </c>
      <c r="C67" s="28" t="s">
        <v>365</v>
      </c>
      <c r="D67" s="28" t="s">
        <v>70</v>
      </c>
      <c r="E67" s="28" t="s">
        <v>87</v>
      </c>
      <c r="F67" s="28" t="s">
        <v>302</v>
      </c>
      <c r="G67" s="28" t="s">
        <v>228</v>
      </c>
      <c r="H67" s="28" t="s">
        <v>229</v>
      </c>
      <c r="I67" s="47">
        <v>2520000</v>
      </c>
      <c r="J67" s="47">
        <v>2520000</v>
      </c>
      <c r="K67" s="47">
        <v>2520000</v>
      </c>
      <c r="L67" s="47"/>
      <c r="M67" s="47"/>
      <c r="N67" s="47"/>
      <c r="O67" s="47"/>
      <c r="P67" s="47"/>
      <c r="Q67" s="47"/>
      <c r="R67" s="47"/>
      <c r="S67" s="47"/>
      <c r="T67" s="47"/>
      <c r="U67" s="47"/>
      <c r="V67" s="47"/>
      <c r="W67" s="47"/>
    </row>
    <row r="68" ht="32.9" customHeight="1" spans="1:23">
      <c r="A68" s="28"/>
      <c r="B68" s="28"/>
      <c r="C68" s="28" t="s">
        <v>367</v>
      </c>
      <c r="D68" s="28"/>
      <c r="E68" s="28"/>
      <c r="F68" s="28"/>
      <c r="G68" s="28"/>
      <c r="H68" s="28"/>
      <c r="I68" s="47">
        <v>5000</v>
      </c>
      <c r="J68" s="47"/>
      <c r="K68" s="47"/>
      <c r="L68" s="47"/>
      <c r="M68" s="47"/>
      <c r="N68" s="47"/>
      <c r="O68" s="47"/>
      <c r="P68" s="47"/>
      <c r="Q68" s="47"/>
      <c r="R68" s="47">
        <v>5000</v>
      </c>
      <c r="S68" s="47"/>
      <c r="T68" s="47"/>
      <c r="U68" s="47"/>
      <c r="V68" s="47"/>
      <c r="W68" s="47">
        <v>5000</v>
      </c>
    </row>
    <row r="69" ht="32.9" customHeight="1" spans="1:23">
      <c r="A69" s="28" t="s">
        <v>317</v>
      </c>
      <c r="B69" s="150" t="s">
        <v>368</v>
      </c>
      <c r="C69" s="28" t="s">
        <v>367</v>
      </c>
      <c r="D69" s="28" t="s">
        <v>70</v>
      </c>
      <c r="E69" s="28" t="s">
        <v>87</v>
      </c>
      <c r="F69" s="28" t="s">
        <v>302</v>
      </c>
      <c r="G69" s="28" t="s">
        <v>228</v>
      </c>
      <c r="H69" s="28" t="s">
        <v>229</v>
      </c>
      <c r="I69" s="47">
        <v>5000</v>
      </c>
      <c r="J69" s="47"/>
      <c r="K69" s="47"/>
      <c r="L69" s="47"/>
      <c r="M69" s="47"/>
      <c r="N69" s="47"/>
      <c r="O69" s="47"/>
      <c r="P69" s="47"/>
      <c r="Q69" s="47"/>
      <c r="R69" s="47">
        <v>5000</v>
      </c>
      <c r="S69" s="47"/>
      <c r="T69" s="47"/>
      <c r="U69" s="47"/>
      <c r="V69" s="47"/>
      <c r="W69" s="47">
        <v>5000</v>
      </c>
    </row>
    <row r="70" ht="32.9" customHeight="1" spans="1:23">
      <c r="A70" s="28"/>
      <c r="B70" s="28"/>
      <c r="C70" s="28" t="s">
        <v>369</v>
      </c>
      <c r="D70" s="28"/>
      <c r="E70" s="28"/>
      <c r="F70" s="28"/>
      <c r="G70" s="28"/>
      <c r="H70" s="28"/>
      <c r="I70" s="47">
        <v>752800</v>
      </c>
      <c r="J70" s="47">
        <v>752800</v>
      </c>
      <c r="K70" s="47">
        <v>752800</v>
      </c>
      <c r="L70" s="47"/>
      <c r="M70" s="47"/>
      <c r="N70" s="47"/>
      <c r="O70" s="47"/>
      <c r="P70" s="47"/>
      <c r="Q70" s="47"/>
      <c r="R70" s="47"/>
      <c r="S70" s="47"/>
      <c r="T70" s="47"/>
      <c r="U70" s="47"/>
      <c r="V70" s="47"/>
      <c r="W70" s="47"/>
    </row>
    <row r="71" ht="32.9" customHeight="1" spans="1:23">
      <c r="A71" s="28" t="s">
        <v>349</v>
      </c>
      <c r="B71" s="150" t="s">
        <v>370</v>
      </c>
      <c r="C71" s="28" t="s">
        <v>369</v>
      </c>
      <c r="D71" s="28" t="s">
        <v>70</v>
      </c>
      <c r="E71" s="28" t="s">
        <v>89</v>
      </c>
      <c r="F71" s="28" t="s">
        <v>337</v>
      </c>
      <c r="G71" s="28" t="s">
        <v>216</v>
      </c>
      <c r="H71" s="28" t="s">
        <v>217</v>
      </c>
      <c r="I71" s="47">
        <v>350000</v>
      </c>
      <c r="J71" s="47">
        <v>350000</v>
      </c>
      <c r="K71" s="47">
        <v>350000</v>
      </c>
      <c r="L71" s="47"/>
      <c r="M71" s="47"/>
      <c r="N71" s="47"/>
      <c r="O71" s="47"/>
      <c r="P71" s="47"/>
      <c r="Q71" s="47"/>
      <c r="R71" s="47"/>
      <c r="S71" s="47"/>
      <c r="T71" s="47"/>
      <c r="U71" s="47"/>
      <c r="V71" s="47"/>
      <c r="W71" s="47"/>
    </row>
    <row r="72" ht="32.9" customHeight="1" spans="1:23">
      <c r="A72" s="28" t="s">
        <v>349</v>
      </c>
      <c r="B72" s="150" t="s">
        <v>370</v>
      </c>
      <c r="C72" s="28" t="s">
        <v>369</v>
      </c>
      <c r="D72" s="28" t="s">
        <v>70</v>
      </c>
      <c r="E72" s="28" t="s">
        <v>89</v>
      </c>
      <c r="F72" s="28" t="s">
        <v>337</v>
      </c>
      <c r="G72" s="28" t="s">
        <v>228</v>
      </c>
      <c r="H72" s="28" t="s">
        <v>229</v>
      </c>
      <c r="I72" s="47">
        <v>402800</v>
      </c>
      <c r="J72" s="47">
        <v>402800</v>
      </c>
      <c r="K72" s="47">
        <v>402800</v>
      </c>
      <c r="L72" s="47"/>
      <c r="M72" s="47"/>
      <c r="N72" s="47"/>
      <c r="O72" s="47"/>
      <c r="P72" s="47"/>
      <c r="Q72" s="47"/>
      <c r="R72" s="47"/>
      <c r="S72" s="47"/>
      <c r="T72" s="47"/>
      <c r="U72" s="47"/>
      <c r="V72" s="47"/>
      <c r="W72" s="47"/>
    </row>
    <row r="73" ht="32.9" customHeight="1" spans="1:23">
      <c r="A73" s="28"/>
      <c r="B73" s="28"/>
      <c r="C73" s="28" t="s">
        <v>371</v>
      </c>
      <c r="D73" s="28"/>
      <c r="E73" s="28"/>
      <c r="F73" s="28"/>
      <c r="G73" s="28"/>
      <c r="H73" s="28"/>
      <c r="I73" s="47">
        <v>360000</v>
      </c>
      <c r="J73" s="47">
        <v>360000</v>
      </c>
      <c r="K73" s="47">
        <v>360000</v>
      </c>
      <c r="L73" s="47"/>
      <c r="M73" s="47"/>
      <c r="N73" s="47"/>
      <c r="O73" s="47"/>
      <c r="P73" s="47"/>
      <c r="Q73" s="47"/>
      <c r="R73" s="47"/>
      <c r="S73" s="47"/>
      <c r="T73" s="47"/>
      <c r="U73" s="47"/>
      <c r="V73" s="47"/>
      <c r="W73" s="47"/>
    </row>
    <row r="74" ht="32.9" customHeight="1" spans="1:23">
      <c r="A74" s="28" t="s">
        <v>317</v>
      </c>
      <c r="B74" s="150" t="s">
        <v>372</v>
      </c>
      <c r="C74" s="28" t="s">
        <v>371</v>
      </c>
      <c r="D74" s="28" t="s">
        <v>70</v>
      </c>
      <c r="E74" s="28" t="s">
        <v>87</v>
      </c>
      <c r="F74" s="28" t="s">
        <v>302</v>
      </c>
      <c r="G74" s="28" t="s">
        <v>293</v>
      </c>
      <c r="H74" s="28" t="s">
        <v>294</v>
      </c>
      <c r="I74" s="47">
        <v>3500</v>
      </c>
      <c r="J74" s="47">
        <v>3500</v>
      </c>
      <c r="K74" s="47">
        <v>3500</v>
      </c>
      <c r="L74" s="47"/>
      <c r="M74" s="47"/>
      <c r="N74" s="47"/>
      <c r="O74" s="47"/>
      <c r="P74" s="47"/>
      <c r="Q74" s="47"/>
      <c r="R74" s="47"/>
      <c r="S74" s="47"/>
      <c r="T74" s="47"/>
      <c r="U74" s="47"/>
      <c r="V74" s="47"/>
      <c r="W74" s="47"/>
    </row>
    <row r="75" ht="32.9" customHeight="1" spans="1:23">
      <c r="A75" s="28" t="s">
        <v>317</v>
      </c>
      <c r="B75" s="150" t="s">
        <v>372</v>
      </c>
      <c r="C75" s="28" t="s">
        <v>371</v>
      </c>
      <c r="D75" s="28" t="s">
        <v>70</v>
      </c>
      <c r="E75" s="28" t="s">
        <v>87</v>
      </c>
      <c r="F75" s="28" t="s">
        <v>302</v>
      </c>
      <c r="G75" s="28" t="s">
        <v>228</v>
      </c>
      <c r="H75" s="28" t="s">
        <v>229</v>
      </c>
      <c r="I75" s="47">
        <v>356500</v>
      </c>
      <c r="J75" s="47">
        <v>356500</v>
      </c>
      <c r="K75" s="47">
        <v>356500</v>
      </c>
      <c r="L75" s="47"/>
      <c r="M75" s="47"/>
      <c r="N75" s="47"/>
      <c r="O75" s="47"/>
      <c r="P75" s="47"/>
      <c r="Q75" s="47"/>
      <c r="R75" s="47"/>
      <c r="S75" s="47"/>
      <c r="T75" s="47"/>
      <c r="U75" s="47"/>
      <c r="V75" s="47"/>
      <c r="W75" s="47"/>
    </row>
    <row r="76" ht="32.9" customHeight="1" spans="1:23">
      <c r="A76" s="28"/>
      <c r="B76" s="28"/>
      <c r="C76" s="28" t="s">
        <v>373</v>
      </c>
      <c r="D76" s="28"/>
      <c r="E76" s="28"/>
      <c r="F76" s="28"/>
      <c r="G76" s="28"/>
      <c r="H76" s="28"/>
      <c r="I76" s="47">
        <v>4011.57</v>
      </c>
      <c r="J76" s="47"/>
      <c r="K76" s="47"/>
      <c r="L76" s="47"/>
      <c r="M76" s="47"/>
      <c r="N76" s="47">
        <v>4011.57</v>
      </c>
      <c r="O76" s="47"/>
      <c r="P76" s="47"/>
      <c r="Q76" s="47"/>
      <c r="R76" s="47"/>
      <c r="S76" s="47"/>
      <c r="T76" s="47"/>
      <c r="U76" s="47"/>
      <c r="V76" s="47"/>
      <c r="W76" s="47"/>
    </row>
    <row r="77" ht="32.9" customHeight="1" spans="1:23">
      <c r="A77" s="28" t="s">
        <v>317</v>
      </c>
      <c r="B77" s="150" t="s">
        <v>374</v>
      </c>
      <c r="C77" s="28" t="s">
        <v>373</v>
      </c>
      <c r="D77" s="28" t="s">
        <v>70</v>
      </c>
      <c r="E77" s="28" t="s">
        <v>89</v>
      </c>
      <c r="F77" s="28" t="s">
        <v>337</v>
      </c>
      <c r="G77" s="28" t="s">
        <v>340</v>
      </c>
      <c r="H77" s="28" t="s">
        <v>341</v>
      </c>
      <c r="I77" s="47">
        <v>4011.57</v>
      </c>
      <c r="J77" s="47"/>
      <c r="K77" s="47"/>
      <c r="L77" s="47"/>
      <c r="M77" s="47"/>
      <c r="N77" s="47">
        <v>4011.57</v>
      </c>
      <c r="O77" s="47"/>
      <c r="P77" s="47"/>
      <c r="Q77" s="47"/>
      <c r="R77" s="47"/>
      <c r="S77" s="47"/>
      <c r="T77" s="47"/>
      <c r="U77" s="47"/>
      <c r="V77" s="47"/>
      <c r="W77" s="47"/>
    </row>
    <row r="78" ht="32.9" customHeight="1" spans="1:23">
      <c r="A78" s="28"/>
      <c r="B78" s="28"/>
      <c r="C78" s="28" t="s">
        <v>375</v>
      </c>
      <c r="D78" s="28"/>
      <c r="E78" s="28"/>
      <c r="F78" s="28"/>
      <c r="G78" s="28"/>
      <c r="H78" s="28"/>
      <c r="I78" s="47">
        <v>535000</v>
      </c>
      <c r="J78" s="47">
        <v>535000</v>
      </c>
      <c r="K78" s="47">
        <v>535000</v>
      </c>
      <c r="L78" s="47"/>
      <c r="M78" s="47"/>
      <c r="N78" s="47"/>
      <c r="O78" s="47"/>
      <c r="P78" s="47"/>
      <c r="Q78" s="47"/>
      <c r="R78" s="47"/>
      <c r="S78" s="47"/>
      <c r="T78" s="47"/>
      <c r="U78" s="47"/>
      <c r="V78" s="47"/>
      <c r="W78" s="47"/>
    </row>
    <row r="79" ht="32.9" customHeight="1" spans="1:23">
      <c r="A79" s="28" t="s">
        <v>317</v>
      </c>
      <c r="B79" s="150" t="s">
        <v>376</v>
      </c>
      <c r="C79" s="28" t="s">
        <v>375</v>
      </c>
      <c r="D79" s="28" t="s">
        <v>70</v>
      </c>
      <c r="E79" s="28" t="s">
        <v>89</v>
      </c>
      <c r="F79" s="28" t="s">
        <v>337</v>
      </c>
      <c r="G79" s="28" t="s">
        <v>228</v>
      </c>
      <c r="H79" s="28" t="s">
        <v>229</v>
      </c>
      <c r="I79" s="47">
        <v>535000</v>
      </c>
      <c r="J79" s="47">
        <v>535000</v>
      </c>
      <c r="K79" s="47">
        <v>535000</v>
      </c>
      <c r="L79" s="47"/>
      <c r="M79" s="47"/>
      <c r="N79" s="47"/>
      <c r="O79" s="47"/>
      <c r="P79" s="47"/>
      <c r="Q79" s="47"/>
      <c r="R79" s="47"/>
      <c r="S79" s="47"/>
      <c r="T79" s="47"/>
      <c r="U79" s="47"/>
      <c r="V79" s="47"/>
      <c r="W79" s="47"/>
    </row>
    <row r="80" ht="32.9" customHeight="1" spans="1:23">
      <c r="A80" s="28"/>
      <c r="B80" s="28"/>
      <c r="C80" s="28" t="s">
        <v>377</v>
      </c>
      <c r="D80" s="28"/>
      <c r="E80" s="28"/>
      <c r="F80" s="28"/>
      <c r="G80" s="28"/>
      <c r="H80" s="28"/>
      <c r="I80" s="47">
        <v>1046112.1</v>
      </c>
      <c r="J80" s="47"/>
      <c r="K80" s="47"/>
      <c r="L80" s="47"/>
      <c r="M80" s="47"/>
      <c r="N80" s="47">
        <v>1046112.1</v>
      </c>
      <c r="O80" s="47"/>
      <c r="P80" s="47"/>
      <c r="Q80" s="47"/>
      <c r="R80" s="47"/>
      <c r="S80" s="47"/>
      <c r="T80" s="47"/>
      <c r="U80" s="47"/>
      <c r="V80" s="47"/>
      <c r="W80" s="47"/>
    </row>
    <row r="81" ht="32.9" customHeight="1" spans="1:23">
      <c r="A81" s="28" t="s">
        <v>317</v>
      </c>
      <c r="B81" s="150" t="s">
        <v>378</v>
      </c>
      <c r="C81" s="28" t="s">
        <v>377</v>
      </c>
      <c r="D81" s="28" t="s">
        <v>70</v>
      </c>
      <c r="E81" s="28" t="s">
        <v>89</v>
      </c>
      <c r="F81" s="28" t="s">
        <v>337</v>
      </c>
      <c r="G81" s="28" t="s">
        <v>228</v>
      </c>
      <c r="H81" s="28" t="s">
        <v>229</v>
      </c>
      <c r="I81" s="47">
        <v>1046112.1</v>
      </c>
      <c r="J81" s="47"/>
      <c r="K81" s="47"/>
      <c r="L81" s="47"/>
      <c r="M81" s="47"/>
      <c r="N81" s="47">
        <v>1046112.1</v>
      </c>
      <c r="O81" s="47"/>
      <c r="P81" s="47"/>
      <c r="Q81" s="47"/>
      <c r="R81" s="47"/>
      <c r="S81" s="47"/>
      <c r="T81" s="47"/>
      <c r="U81" s="47"/>
      <c r="V81" s="47"/>
      <c r="W81" s="47"/>
    </row>
    <row r="82" ht="32.9" customHeight="1" spans="1:23">
      <c r="A82" s="28"/>
      <c r="B82" s="28"/>
      <c r="C82" s="28" t="s">
        <v>379</v>
      </c>
      <c r="D82" s="28"/>
      <c r="E82" s="28"/>
      <c r="F82" s="28"/>
      <c r="G82" s="28"/>
      <c r="H82" s="28"/>
      <c r="I82" s="47">
        <v>1131428</v>
      </c>
      <c r="J82" s="47"/>
      <c r="K82" s="47"/>
      <c r="L82" s="47"/>
      <c r="M82" s="47"/>
      <c r="N82" s="47">
        <v>1131428</v>
      </c>
      <c r="O82" s="47"/>
      <c r="P82" s="47"/>
      <c r="Q82" s="47"/>
      <c r="R82" s="47"/>
      <c r="S82" s="47"/>
      <c r="T82" s="47"/>
      <c r="U82" s="47"/>
      <c r="V82" s="47"/>
      <c r="W82" s="47"/>
    </row>
    <row r="83" ht="32.9" customHeight="1" spans="1:23">
      <c r="A83" s="28" t="s">
        <v>317</v>
      </c>
      <c r="B83" s="150" t="s">
        <v>380</v>
      </c>
      <c r="C83" s="28" t="s">
        <v>379</v>
      </c>
      <c r="D83" s="28" t="s">
        <v>70</v>
      </c>
      <c r="E83" s="28" t="s">
        <v>89</v>
      </c>
      <c r="F83" s="28" t="s">
        <v>337</v>
      </c>
      <c r="G83" s="28" t="s">
        <v>218</v>
      </c>
      <c r="H83" s="28" t="s">
        <v>219</v>
      </c>
      <c r="I83" s="47">
        <v>116448</v>
      </c>
      <c r="J83" s="47"/>
      <c r="K83" s="47"/>
      <c r="L83" s="47"/>
      <c r="M83" s="47"/>
      <c r="N83" s="47">
        <v>116448</v>
      </c>
      <c r="O83" s="47"/>
      <c r="P83" s="47"/>
      <c r="Q83" s="47"/>
      <c r="R83" s="47"/>
      <c r="S83" s="47"/>
      <c r="T83" s="47"/>
      <c r="U83" s="47"/>
      <c r="V83" s="47"/>
      <c r="W83" s="47"/>
    </row>
    <row r="84" ht="32.9" customHeight="1" spans="1:23">
      <c r="A84" s="28" t="s">
        <v>317</v>
      </c>
      <c r="B84" s="150" t="s">
        <v>380</v>
      </c>
      <c r="C84" s="28" t="s">
        <v>379</v>
      </c>
      <c r="D84" s="28" t="s">
        <v>70</v>
      </c>
      <c r="E84" s="28" t="s">
        <v>89</v>
      </c>
      <c r="F84" s="28" t="s">
        <v>337</v>
      </c>
      <c r="G84" s="28" t="s">
        <v>272</v>
      </c>
      <c r="H84" s="28" t="s">
        <v>273</v>
      </c>
      <c r="I84" s="47">
        <v>60000</v>
      </c>
      <c r="J84" s="47"/>
      <c r="K84" s="47"/>
      <c r="L84" s="47"/>
      <c r="M84" s="47"/>
      <c r="N84" s="47">
        <v>60000</v>
      </c>
      <c r="O84" s="47"/>
      <c r="P84" s="47"/>
      <c r="Q84" s="47"/>
      <c r="R84" s="47"/>
      <c r="S84" s="47"/>
      <c r="T84" s="47"/>
      <c r="U84" s="47"/>
      <c r="V84" s="47"/>
      <c r="W84" s="47"/>
    </row>
    <row r="85" ht="32.9" customHeight="1" spans="1:23">
      <c r="A85" s="28" t="s">
        <v>317</v>
      </c>
      <c r="B85" s="150" t="s">
        <v>380</v>
      </c>
      <c r="C85" s="28" t="s">
        <v>379</v>
      </c>
      <c r="D85" s="28" t="s">
        <v>70</v>
      </c>
      <c r="E85" s="28" t="s">
        <v>89</v>
      </c>
      <c r="F85" s="28" t="s">
        <v>337</v>
      </c>
      <c r="G85" s="28" t="s">
        <v>228</v>
      </c>
      <c r="H85" s="28" t="s">
        <v>229</v>
      </c>
      <c r="I85" s="47">
        <v>740000</v>
      </c>
      <c r="J85" s="47"/>
      <c r="K85" s="47"/>
      <c r="L85" s="47"/>
      <c r="M85" s="47"/>
      <c r="N85" s="47">
        <v>740000</v>
      </c>
      <c r="O85" s="47"/>
      <c r="P85" s="47"/>
      <c r="Q85" s="47"/>
      <c r="R85" s="47"/>
      <c r="S85" s="47"/>
      <c r="T85" s="47"/>
      <c r="U85" s="47"/>
      <c r="V85" s="47"/>
      <c r="W85" s="47"/>
    </row>
    <row r="86" ht="32.9" customHeight="1" spans="1:23">
      <c r="A86" s="28" t="s">
        <v>317</v>
      </c>
      <c r="B86" s="150" t="s">
        <v>380</v>
      </c>
      <c r="C86" s="28" t="s">
        <v>379</v>
      </c>
      <c r="D86" s="28" t="s">
        <v>70</v>
      </c>
      <c r="E86" s="28" t="s">
        <v>89</v>
      </c>
      <c r="F86" s="28" t="s">
        <v>337</v>
      </c>
      <c r="G86" s="28" t="s">
        <v>197</v>
      </c>
      <c r="H86" s="28" t="s">
        <v>198</v>
      </c>
      <c r="I86" s="47">
        <v>110000</v>
      </c>
      <c r="J86" s="47"/>
      <c r="K86" s="47"/>
      <c r="L86" s="47"/>
      <c r="M86" s="47"/>
      <c r="N86" s="47">
        <v>110000</v>
      </c>
      <c r="O86" s="47"/>
      <c r="P86" s="47"/>
      <c r="Q86" s="47"/>
      <c r="R86" s="47"/>
      <c r="S86" s="47"/>
      <c r="T86" s="47"/>
      <c r="U86" s="47"/>
      <c r="V86" s="47"/>
      <c r="W86" s="47"/>
    </row>
    <row r="87" ht="32.9" customHeight="1" spans="1:23">
      <c r="A87" s="28" t="s">
        <v>317</v>
      </c>
      <c r="B87" s="150" t="s">
        <v>380</v>
      </c>
      <c r="C87" s="28" t="s">
        <v>379</v>
      </c>
      <c r="D87" s="28" t="s">
        <v>70</v>
      </c>
      <c r="E87" s="28" t="s">
        <v>89</v>
      </c>
      <c r="F87" s="28" t="s">
        <v>337</v>
      </c>
      <c r="G87" s="28" t="s">
        <v>232</v>
      </c>
      <c r="H87" s="28" t="s">
        <v>233</v>
      </c>
      <c r="I87" s="47">
        <v>104980</v>
      </c>
      <c r="J87" s="47"/>
      <c r="K87" s="47"/>
      <c r="L87" s="47"/>
      <c r="M87" s="47"/>
      <c r="N87" s="47">
        <v>104980</v>
      </c>
      <c r="O87" s="47"/>
      <c r="P87" s="47"/>
      <c r="Q87" s="47"/>
      <c r="R87" s="47"/>
      <c r="S87" s="47"/>
      <c r="T87" s="47"/>
      <c r="U87" s="47"/>
      <c r="V87" s="47"/>
      <c r="W87" s="47"/>
    </row>
    <row r="88" ht="32.9" customHeight="1" spans="1:23">
      <c r="A88" s="28"/>
      <c r="B88" s="28"/>
      <c r="C88" s="28" t="s">
        <v>381</v>
      </c>
      <c r="D88" s="28"/>
      <c r="E88" s="28"/>
      <c r="F88" s="28"/>
      <c r="G88" s="28"/>
      <c r="H88" s="28"/>
      <c r="I88" s="47">
        <v>44402</v>
      </c>
      <c r="J88" s="47"/>
      <c r="K88" s="47"/>
      <c r="L88" s="47"/>
      <c r="M88" s="47"/>
      <c r="N88" s="47">
        <v>44402</v>
      </c>
      <c r="O88" s="47"/>
      <c r="P88" s="47"/>
      <c r="Q88" s="47"/>
      <c r="R88" s="47"/>
      <c r="S88" s="47"/>
      <c r="T88" s="47"/>
      <c r="U88" s="47"/>
      <c r="V88" s="47"/>
      <c r="W88" s="47"/>
    </row>
    <row r="89" ht="32.9" customHeight="1" spans="1:23">
      <c r="A89" s="28" t="s">
        <v>317</v>
      </c>
      <c r="B89" s="150" t="s">
        <v>382</v>
      </c>
      <c r="C89" s="28" t="s">
        <v>381</v>
      </c>
      <c r="D89" s="28" t="s">
        <v>70</v>
      </c>
      <c r="E89" s="28" t="s">
        <v>89</v>
      </c>
      <c r="F89" s="28" t="s">
        <v>337</v>
      </c>
      <c r="G89" s="28" t="s">
        <v>224</v>
      </c>
      <c r="H89" s="28" t="s">
        <v>225</v>
      </c>
      <c r="I89" s="47">
        <v>4402</v>
      </c>
      <c r="J89" s="47"/>
      <c r="K89" s="47"/>
      <c r="L89" s="47"/>
      <c r="M89" s="47"/>
      <c r="N89" s="47">
        <v>4402</v>
      </c>
      <c r="O89" s="47"/>
      <c r="P89" s="47"/>
      <c r="Q89" s="47"/>
      <c r="R89" s="47"/>
      <c r="S89" s="47"/>
      <c r="T89" s="47"/>
      <c r="U89" s="47"/>
      <c r="V89" s="47"/>
      <c r="W89" s="47"/>
    </row>
    <row r="90" ht="32.9" customHeight="1" spans="1:23">
      <c r="A90" s="28" t="s">
        <v>317</v>
      </c>
      <c r="B90" s="150" t="s">
        <v>382</v>
      </c>
      <c r="C90" s="28" t="s">
        <v>381</v>
      </c>
      <c r="D90" s="28" t="s">
        <v>70</v>
      </c>
      <c r="E90" s="28" t="s">
        <v>89</v>
      </c>
      <c r="F90" s="28" t="s">
        <v>337</v>
      </c>
      <c r="G90" s="28" t="s">
        <v>340</v>
      </c>
      <c r="H90" s="28" t="s">
        <v>341</v>
      </c>
      <c r="I90" s="47">
        <v>40000</v>
      </c>
      <c r="J90" s="47"/>
      <c r="K90" s="47"/>
      <c r="L90" s="47"/>
      <c r="M90" s="47"/>
      <c r="N90" s="47">
        <v>40000</v>
      </c>
      <c r="O90" s="47"/>
      <c r="P90" s="47"/>
      <c r="Q90" s="47"/>
      <c r="R90" s="47"/>
      <c r="S90" s="47"/>
      <c r="T90" s="47"/>
      <c r="U90" s="47"/>
      <c r="V90" s="47"/>
      <c r="W90" s="47"/>
    </row>
    <row r="91" ht="18.75" customHeight="1" spans="1:23">
      <c r="A91" s="48" t="s">
        <v>383</v>
      </c>
      <c r="B91" s="49"/>
      <c r="C91" s="49"/>
      <c r="D91" s="49"/>
      <c r="E91" s="49"/>
      <c r="F91" s="49"/>
      <c r="G91" s="49"/>
      <c r="H91" s="50"/>
      <c r="I91" s="47">
        <v>37070343.48</v>
      </c>
      <c r="J91" s="47">
        <v>29419569.12</v>
      </c>
      <c r="K91" s="47">
        <v>29419569.12</v>
      </c>
      <c r="L91" s="47"/>
      <c r="M91" s="47"/>
      <c r="N91" s="47">
        <v>7640774.36</v>
      </c>
      <c r="O91" s="47"/>
      <c r="P91" s="47"/>
      <c r="Q91" s="47"/>
      <c r="R91" s="47">
        <v>10000</v>
      </c>
      <c r="S91" s="47"/>
      <c r="T91" s="47"/>
      <c r="U91" s="47"/>
      <c r="V91" s="47"/>
      <c r="W91" s="47">
        <v>10000</v>
      </c>
    </row>
  </sheetData>
  <mergeCells count="28">
    <mergeCell ref="A3:W3"/>
    <mergeCell ref="A4:I4"/>
    <mergeCell ref="J5:M5"/>
    <mergeCell ref="N5:P5"/>
    <mergeCell ref="R5:W5"/>
    <mergeCell ref="J6:K6"/>
    <mergeCell ref="A91:H91"/>
    <mergeCell ref="A5:A7"/>
    <mergeCell ref="B5:B7"/>
    <mergeCell ref="C5:C7"/>
    <mergeCell ref="D5:D7"/>
    <mergeCell ref="E5:E7"/>
    <mergeCell ref="F5:F7"/>
    <mergeCell ref="G5:G7"/>
    <mergeCell ref="H5:H7"/>
    <mergeCell ref="I5:I7"/>
    <mergeCell ref="L6:L7"/>
    <mergeCell ref="M6:M7"/>
    <mergeCell ref="N6:N7"/>
    <mergeCell ref="O6:O7"/>
    <mergeCell ref="P6:P7"/>
    <mergeCell ref="Q5:Q7"/>
    <mergeCell ref="R6:R7"/>
    <mergeCell ref="S6:S7"/>
    <mergeCell ref="T6:T7"/>
    <mergeCell ref="U6:U7"/>
    <mergeCell ref="V6:V7"/>
    <mergeCell ref="W6:W7"/>
  </mergeCells>
  <pageMargins left="0.75" right="0.75" top="1" bottom="1" header="0.5" footer="0.5"/>
  <pageSetup paperSize="9" scale="15"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116"/>
  <sheetViews>
    <sheetView showZeros="0" workbookViewId="0">
      <pane ySplit="1" topLeftCell="A12" activePane="bottomLeft" state="frozen"/>
      <selection/>
      <selection pane="bottomLeft" activeCell="C1" sqref="C$1:J$1048576"/>
    </sheetView>
  </sheetViews>
  <sheetFormatPr defaultColWidth="9.14159292035398" defaultRowHeight="12" customHeight="1"/>
  <cols>
    <col min="1" max="1" width="43.6814159292035" customWidth="1"/>
    <col min="2" max="2" width="54.5044247787611" customWidth="1"/>
    <col min="3" max="10" width="50.3805309734513" customWidth="1"/>
  </cols>
  <sheetData>
    <row r="1" customHeight="1" spans="1:10">
      <c r="A1" s="1"/>
      <c r="B1" s="1"/>
      <c r="C1" s="1"/>
      <c r="D1" s="1"/>
      <c r="E1" s="1"/>
      <c r="F1" s="1"/>
      <c r="G1" s="1"/>
      <c r="H1" s="1"/>
      <c r="I1" s="1"/>
      <c r="J1" s="1"/>
    </row>
    <row r="2" customHeight="1" spans="10:10">
      <c r="J2" s="146" t="s">
        <v>384</v>
      </c>
    </row>
    <row r="3" ht="28.5" customHeight="1" spans="1:10">
      <c r="A3" s="144" t="s">
        <v>385</v>
      </c>
      <c r="B3" s="34"/>
      <c r="C3" s="34"/>
      <c r="D3" s="34"/>
      <c r="E3" s="34"/>
      <c r="F3" s="105"/>
      <c r="G3" s="34"/>
      <c r="H3" s="105"/>
      <c r="I3" s="105"/>
      <c r="J3" s="34"/>
    </row>
    <row r="4" ht="15" customHeight="1" spans="1:1">
      <c r="A4" s="6" t="str">
        <f>"单位名称："&amp;"玉溪市公安局交通警察支队"</f>
        <v>单位名称：玉溪市公安局交通警察支队</v>
      </c>
    </row>
    <row r="5" ht="14.25" customHeight="1" spans="1:10">
      <c r="A5" s="71" t="s">
        <v>386</v>
      </c>
      <c r="B5" s="71" t="s">
        <v>387</v>
      </c>
      <c r="C5" s="71" t="s">
        <v>388</v>
      </c>
      <c r="D5" s="71" t="s">
        <v>389</v>
      </c>
      <c r="E5" s="71" t="s">
        <v>390</v>
      </c>
      <c r="F5" s="56" t="s">
        <v>391</v>
      </c>
      <c r="G5" s="71" t="s">
        <v>392</v>
      </c>
      <c r="H5" s="56" t="s">
        <v>393</v>
      </c>
      <c r="I5" s="56" t="s">
        <v>394</v>
      </c>
      <c r="J5" s="71" t="s">
        <v>395</v>
      </c>
    </row>
    <row r="6" ht="14.25" customHeight="1" spans="1:10">
      <c r="A6" s="71">
        <v>1</v>
      </c>
      <c r="B6" s="71">
        <v>2</v>
      </c>
      <c r="C6" s="71">
        <v>3</v>
      </c>
      <c r="D6" s="71">
        <v>4</v>
      </c>
      <c r="E6" s="71">
        <v>5</v>
      </c>
      <c r="F6" s="56">
        <v>6</v>
      </c>
      <c r="G6" s="71">
        <v>7</v>
      </c>
      <c r="H6" s="56">
        <v>8</v>
      </c>
      <c r="I6" s="56">
        <v>9</v>
      </c>
      <c r="J6" s="71">
        <v>10</v>
      </c>
    </row>
    <row r="7" ht="15" customHeight="1" spans="1:10">
      <c r="A7" s="28" t="s">
        <v>64</v>
      </c>
      <c r="B7" s="72"/>
      <c r="C7" s="72"/>
      <c r="D7" s="72"/>
      <c r="E7" s="73"/>
      <c r="F7" s="74"/>
      <c r="G7" s="73"/>
      <c r="H7" s="74"/>
      <c r="I7" s="74"/>
      <c r="J7" s="73"/>
    </row>
    <row r="8" ht="33.75" customHeight="1" spans="1:10">
      <c r="A8" s="145" t="s">
        <v>66</v>
      </c>
      <c r="B8" s="28"/>
      <c r="C8" s="28"/>
      <c r="D8" s="28"/>
      <c r="E8" s="28"/>
      <c r="F8" s="28"/>
      <c r="G8" s="45"/>
      <c r="H8" s="28"/>
      <c r="I8" s="28"/>
      <c r="J8" s="28"/>
    </row>
    <row r="9" ht="33.75" customHeight="1" spans="1:10">
      <c r="A9" s="28" t="s">
        <v>328</v>
      </c>
      <c r="B9" s="28" t="s">
        <v>396</v>
      </c>
      <c r="C9" s="28" t="s">
        <v>397</v>
      </c>
      <c r="D9" s="28" t="s">
        <v>398</v>
      </c>
      <c r="E9" s="28" t="s">
        <v>399</v>
      </c>
      <c r="F9" s="28" t="s">
        <v>400</v>
      </c>
      <c r="G9" s="45" t="s">
        <v>47</v>
      </c>
      <c r="H9" s="28" t="s">
        <v>401</v>
      </c>
      <c r="I9" s="28" t="s">
        <v>402</v>
      </c>
      <c r="J9" s="28" t="s">
        <v>403</v>
      </c>
    </row>
    <row r="10" ht="33.75" customHeight="1" spans="1:10">
      <c r="A10" s="28" t="s">
        <v>328</v>
      </c>
      <c r="B10" s="28" t="s">
        <v>396</v>
      </c>
      <c r="C10" s="28" t="s">
        <v>397</v>
      </c>
      <c r="D10" s="28" t="s">
        <v>398</v>
      </c>
      <c r="E10" s="28" t="s">
        <v>404</v>
      </c>
      <c r="F10" s="28" t="s">
        <v>400</v>
      </c>
      <c r="G10" s="45" t="s">
        <v>153</v>
      </c>
      <c r="H10" s="28" t="s">
        <v>405</v>
      </c>
      <c r="I10" s="28" t="s">
        <v>402</v>
      </c>
      <c r="J10" s="28" t="s">
        <v>406</v>
      </c>
    </row>
    <row r="11" ht="33.75" customHeight="1" spans="1:10">
      <c r="A11" s="28" t="s">
        <v>328</v>
      </c>
      <c r="B11" s="28" t="s">
        <v>396</v>
      </c>
      <c r="C11" s="28" t="s">
        <v>397</v>
      </c>
      <c r="D11" s="28" t="s">
        <v>398</v>
      </c>
      <c r="E11" s="28" t="s">
        <v>407</v>
      </c>
      <c r="F11" s="28" t="s">
        <v>400</v>
      </c>
      <c r="G11" s="45" t="s">
        <v>408</v>
      </c>
      <c r="H11" s="28" t="s">
        <v>409</v>
      </c>
      <c r="I11" s="28" t="s">
        <v>402</v>
      </c>
      <c r="J11" s="28" t="s">
        <v>410</v>
      </c>
    </row>
    <row r="12" ht="33.75" customHeight="1" spans="1:10">
      <c r="A12" s="28" t="s">
        <v>328</v>
      </c>
      <c r="B12" s="28" t="s">
        <v>396</v>
      </c>
      <c r="C12" s="28" t="s">
        <v>397</v>
      </c>
      <c r="D12" s="28" t="s">
        <v>398</v>
      </c>
      <c r="E12" s="28" t="s">
        <v>411</v>
      </c>
      <c r="F12" s="28" t="s">
        <v>400</v>
      </c>
      <c r="G12" s="45" t="s">
        <v>412</v>
      </c>
      <c r="H12" s="28" t="s">
        <v>409</v>
      </c>
      <c r="I12" s="28" t="s">
        <v>402</v>
      </c>
      <c r="J12" s="28" t="s">
        <v>413</v>
      </c>
    </row>
    <row r="13" ht="33.75" customHeight="1" spans="1:10">
      <c r="A13" s="28" t="s">
        <v>328</v>
      </c>
      <c r="B13" s="28" t="s">
        <v>396</v>
      </c>
      <c r="C13" s="28" t="s">
        <v>397</v>
      </c>
      <c r="D13" s="28" t="s">
        <v>398</v>
      </c>
      <c r="E13" s="28" t="s">
        <v>414</v>
      </c>
      <c r="F13" s="28" t="s">
        <v>400</v>
      </c>
      <c r="G13" s="45" t="s">
        <v>44</v>
      </c>
      <c r="H13" s="28" t="s">
        <v>401</v>
      </c>
      <c r="I13" s="28" t="s">
        <v>402</v>
      </c>
      <c r="J13" s="28" t="s">
        <v>415</v>
      </c>
    </row>
    <row r="14" ht="33.75" customHeight="1" spans="1:10">
      <c r="A14" s="28" t="s">
        <v>328</v>
      </c>
      <c r="B14" s="28" t="s">
        <v>396</v>
      </c>
      <c r="C14" s="28" t="s">
        <v>397</v>
      </c>
      <c r="D14" s="28" t="s">
        <v>416</v>
      </c>
      <c r="E14" s="28" t="s">
        <v>417</v>
      </c>
      <c r="F14" s="28" t="s">
        <v>400</v>
      </c>
      <c r="G14" s="45" t="s">
        <v>418</v>
      </c>
      <c r="H14" s="28" t="s">
        <v>419</v>
      </c>
      <c r="I14" s="28" t="s">
        <v>402</v>
      </c>
      <c r="J14" s="28" t="s">
        <v>420</v>
      </c>
    </row>
    <row r="15" ht="33.75" customHeight="1" spans="1:10">
      <c r="A15" s="28" t="s">
        <v>328</v>
      </c>
      <c r="B15" s="28" t="s">
        <v>396</v>
      </c>
      <c r="C15" s="28" t="s">
        <v>397</v>
      </c>
      <c r="D15" s="28" t="s">
        <v>416</v>
      </c>
      <c r="E15" s="28" t="s">
        <v>421</v>
      </c>
      <c r="F15" s="28" t="s">
        <v>400</v>
      </c>
      <c r="G15" s="45" t="s">
        <v>418</v>
      </c>
      <c r="H15" s="28" t="s">
        <v>419</v>
      </c>
      <c r="I15" s="28" t="s">
        <v>402</v>
      </c>
      <c r="J15" s="28" t="s">
        <v>422</v>
      </c>
    </row>
    <row r="16" ht="33.75" customHeight="1" spans="1:10">
      <c r="A16" s="28" t="s">
        <v>328</v>
      </c>
      <c r="B16" s="28" t="s">
        <v>396</v>
      </c>
      <c r="C16" s="28" t="s">
        <v>423</v>
      </c>
      <c r="D16" s="28" t="s">
        <v>424</v>
      </c>
      <c r="E16" s="28" t="s">
        <v>425</v>
      </c>
      <c r="F16" s="28" t="s">
        <v>400</v>
      </c>
      <c r="G16" s="45" t="s">
        <v>426</v>
      </c>
      <c r="H16" s="28" t="s">
        <v>419</v>
      </c>
      <c r="I16" s="28" t="s">
        <v>402</v>
      </c>
      <c r="J16" s="28" t="s">
        <v>427</v>
      </c>
    </row>
    <row r="17" ht="33.75" customHeight="1" spans="1:10">
      <c r="A17" s="28" t="s">
        <v>328</v>
      </c>
      <c r="B17" s="28" t="s">
        <v>396</v>
      </c>
      <c r="C17" s="28" t="s">
        <v>428</v>
      </c>
      <c r="D17" s="28" t="s">
        <v>429</v>
      </c>
      <c r="E17" s="28" t="s">
        <v>430</v>
      </c>
      <c r="F17" s="28" t="s">
        <v>400</v>
      </c>
      <c r="G17" s="45" t="s">
        <v>431</v>
      </c>
      <c r="H17" s="28" t="s">
        <v>419</v>
      </c>
      <c r="I17" s="28" t="s">
        <v>402</v>
      </c>
      <c r="J17" s="28" t="s">
        <v>432</v>
      </c>
    </row>
    <row r="18" ht="33.75" customHeight="1" spans="1:10">
      <c r="A18" s="28" t="s">
        <v>348</v>
      </c>
      <c r="B18" s="28" t="s">
        <v>433</v>
      </c>
      <c r="C18" s="28" t="s">
        <v>397</v>
      </c>
      <c r="D18" s="28" t="s">
        <v>398</v>
      </c>
      <c r="E18" s="28" t="s">
        <v>434</v>
      </c>
      <c r="F18" s="28" t="s">
        <v>400</v>
      </c>
      <c r="G18" s="45" t="s">
        <v>47</v>
      </c>
      <c r="H18" s="28" t="s">
        <v>435</v>
      </c>
      <c r="I18" s="28" t="s">
        <v>402</v>
      </c>
      <c r="J18" s="28" t="s">
        <v>436</v>
      </c>
    </row>
    <row r="19" ht="33.75" customHeight="1" spans="1:10">
      <c r="A19" s="28" t="s">
        <v>348</v>
      </c>
      <c r="B19" s="28" t="s">
        <v>433</v>
      </c>
      <c r="C19" s="28" t="s">
        <v>397</v>
      </c>
      <c r="D19" s="28" t="s">
        <v>416</v>
      </c>
      <c r="E19" s="28" t="s">
        <v>437</v>
      </c>
      <c r="F19" s="28" t="s">
        <v>400</v>
      </c>
      <c r="G19" s="45" t="s">
        <v>438</v>
      </c>
      <c r="H19" s="28" t="s">
        <v>439</v>
      </c>
      <c r="I19" s="28" t="s">
        <v>402</v>
      </c>
      <c r="J19" s="28" t="s">
        <v>440</v>
      </c>
    </row>
    <row r="20" ht="33.75" customHeight="1" spans="1:10">
      <c r="A20" s="28" t="s">
        <v>348</v>
      </c>
      <c r="B20" s="28" t="s">
        <v>433</v>
      </c>
      <c r="C20" s="28" t="s">
        <v>397</v>
      </c>
      <c r="D20" s="28" t="s">
        <v>441</v>
      </c>
      <c r="E20" s="28" t="s">
        <v>442</v>
      </c>
      <c r="F20" s="28" t="s">
        <v>443</v>
      </c>
      <c r="G20" s="45" t="s">
        <v>55</v>
      </c>
      <c r="H20" s="28" t="s">
        <v>444</v>
      </c>
      <c r="I20" s="28" t="s">
        <v>402</v>
      </c>
      <c r="J20" s="28" t="s">
        <v>445</v>
      </c>
    </row>
    <row r="21" ht="33.75" customHeight="1" spans="1:10">
      <c r="A21" s="28" t="s">
        <v>348</v>
      </c>
      <c r="B21" s="28" t="s">
        <v>433</v>
      </c>
      <c r="C21" s="28" t="s">
        <v>423</v>
      </c>
      <c r="D21" s="28" t="s">
        <v>424</v>
      </c>
      <c r="E21" s="28" t="s">
        <v>446</v>
      </c>
      <c r="F21" s="28" t="s">
        <v>443</v>
      </c>
      <c r="G21" s="45" t="s">
        <v>447</v>
      </c>
      <c r="H21" s="28" t="s">
        <v>448</v>
      </c>
      <c r="I21" s="28" t="s">
        <v>402</v>
      </c>
      <c r="J21" s="28" t="s">
        <v>449</v>
      </c>
    </row>
    <row r="22" ht="33.75" customHeight="1" spans="1:10">
      <c r="A22" s="28" t="s">
        <v>348</v>
      </c>
      <c r="B22" s="28" t="s">
        <v>433</v>
      </c>
      <c r="C22" s="28" t="s">
        <v>428</v>
      </c>
      <c r="D22" s="28" t="s">
        <v>429</v>
      </c>
      <c r="E22" s="28" t="s">
        <v>450</v>
      </c>
      <c r="F22" s="28" t="s">
        <v>400</v>
      </c>
      <c r="G22" s="45" t="s">
        <v>451</v>
      </c>
      <c r="H22" s="28" t="s">
        <v>419</v>
      </c>
      <c r="I22" s="28" t="s">
        <v>402</v>
      </c>
      <c r="J22" s="28" t="s">
        <v>452</v>
      </c>
    </row>
    <row r="23" ht="33.75" customHeight="1" spans="1:10">
      <c r="A23" s="28" t="s">
        <v>316</v>
      </c>
      <c r="B23" s="28" t="s">
        <v>453</v>
      </c>
      <c r="C23" s="28" t="s">
        <v>397</v>
      </c>
      <c r="D23" s="28" t="s">
        <v>398</v>
      </c>
      <c r="E23" s="28" t="s">
        <v>454</v>
      </c>
      <c r="F23" s="28" t="s">
        <v>400</v>
      </c>
      <c r="G23" s="45" t="s">
        <v>455</v>
      </c>
      <c r="H23" s="28" t="s">
        <v>456</v>
      </c>
      <c r="I23" s="28" t="s">
        <v>402</v>
      </c>
      <c r="J23" s="28" t="s">
        <v>457</v>
      </c>
    </row>
    <row r="24" ht="33.75" customHeight="1" spans="1:10">
      <c r="A24" s="28" t="s">
        <v>316</v>
      </c>
      <c r="B24" s="28" t="s">
        <v>453</v>
      </c>
      <c r="C24" s="28" t="s">
        <v>397</v>
      </c>
      <c r="D24" s="28" t="s">
        <v>398</v>
      </c>
      <c r="E24" s="28" t="s">
        <v>458</v>
      </c>
      <c r="F24" s="28" t="s">
        <v>400</v>
      </c>
      <c r="G24" s="45" t="s">
        <v>459</v>
      </c>
      <c r="H24" s="28" t="s">
        <v>460</v>
      </c>
      <c r="I24" s="28" t="s">
        <v>402</v>
      </c>
      <c r="J24" s="28" t="s">
        <v>461</v>
      </c>
    </row>
    <row r="25" ht="33.75" customHeight="1" spans="1:10">
      <c r="A25" s="28" t="s">
        <v>316</v>
      </c>
      <c r="B25" s="28" t="s">
        <v>453</v>
      </c>
      <c r="C25" s="28" t="s">
        <v>397</v>
      </c>
      <c r="D25" s="28" t="s">
        <v>398</v>
      </c>
      <c r="E25" s="28" t="s">
        <v>462</v>
      </c>
      <c r="F25" s="28" t="s">
        <v>400</v>
      </c>
      <c r="G25" s="45" t="s">
        <v>46</v>
      </c>
      <c r="H25" s="28" t="s">
        <v>463</v>
      </c>
      <c r="I25" s="28" t="s">
        <v>402</v>
      </c>
      <c r="J25" s="28" t="s">
        <v>464</v>
      </c>
    </row>
    <row r="26" ht="33.75" customHeight="1" spans="1:10">
      <c r="A26" s="28" t="s">
        <v>316</v>
      </c>
      <c r="B26" s="28" t="s">
        <v>453</v>
      </c>
      <c r="C26" s="28" t="s">
        <v>397</v>
      </c>
      <c r="D26" s="28" t="s">
        <v>398</v>
      </c>
      <c r="E26" s="28" t="s">
        <v>465</v>
      </c>
      <c r="F26" s="28" t="s">
        <v>400</v>
      </c>
      <c r="G26" s="45" t="s">
        <v>56</v>
      </c>
      <c r="H26" s="28" t="s">
        <v>466</v>
      </c>
      <c r="I26" s="28" t="s">
        <v>402</v>
      </c>
      <c r="J26" s="28" t="s">
        <v>467</v>
      </c>
    </row>
    <row r="27" ht="33.75" customHeight="1" spans="1:10">
      <c r="A27" s="28" t="s">
        <v>316</v>
      </c>
      <c r="B27" s="28" t="s">
        <v>453</v>
      </c>
      <c r="C27" s="28" t="s">
        <v>397</v>
      </c>
      <c r="D27" s="28" t="s">
        <v>416</v>
      </c>
      <c r="E27" s="28" t="s">
        <v>468</v>
      </c>
      <c r="F27" s="28" t="s">
        <v>400</v>
      </c>
      <c r="G27" s="45" t="s">
        <v>418</v>
      </c>
      <c r="H27" s="28" t="s">
        <v>419</v>
      </c>
      <c r="I27" s="28" t="s">
        <v>402</v>
      </c>
      <c r="J27" s="28" t="s">
        <v>469</v>
      </c>
    </row>
    <row r="28" ht="33.75" customHeight="1" spans="1:10">
      <c r="A28" s="28" t="s">
        <v>316</v>
      </c>
      <c r="B28" s="28" t="s">
        <v>453</v>
      </c>
      <c r="C28" s="28" t="s">
        <v>397</v>
      </c>
      <c r="D28" s="28" t="s">
        <v>416</v>
      </c>
      <c r="E28" s="28" t="s">
        <v>470</v>
      </c>
      <c r="F28" s="28" t="s">
        <v>400</v>
      </c>
      <c r="G28" s="45" t="s">
        <v>418</v>
      </c>
      <c r="H28" s="28" t="s">
        <v>419</v>
      </c>
      <c r="I28" s="28" t="s">
        <v>402</v>
      </c>
      <c r="J28" s="28" t="s">
        <v>471</v>
      </c>
    </row>
    <row r="29" ht="33.75" customHeight="1" spans="1:10">
      <c r="A29" s="28" t="s">
        <v>316</v>
      </c>
      <c r="B29" s="28" t="s">
        <v>453</v>
      </c>
      <c r="C29" s="28" t="s">
        <v>397</v>
      </c>
      <c r="D29" s="28" t="s">
        <v>441</v>
      </c>
      <c r="E29" s="28" t="s">
        <v>472</v>
      </c>
      <c r="F29" s="28" t="s">
        <v>473</v>
      </c>
      <c r="G29" s="45" t="s">
        <v>474</v>
      </c>
      <c r="H29" s="28" t="s">
        <v>475</v>
      </c>
      <c r="I29" s="28" t="s">
        <v>402</v>
      </c>
      <c r="J29" s="28" t="s">
        <v>476</v>
      </c>
    </row>
    <row r="30" ht="33.75" customHeight="1" spans="1:10">
      <c r="A30" s="28" t="s">
        <v>316</v>
      </c>
      <c r="B30" s="28" t="s">
        <v>453</v>
      </c>
      <c r="C30" s="28" t="s">
        <v>423</v>
      </c>
      <c r="D30" s="28" t="s">
        <v>424</v>
      </c>
      <c r="E30" s="28" t="s">
        <v>477</v>
      </c>
      <c r="F30" s="28" t="s">
        <v>400</v>
      </c>
      <c r="G30" s="45" t="s">
        <v>478</v>
      </c>
      <c r="H30" s="28" t="s">
        <v>419</v>
      </c>
      <c r="I30" s="28" t="s">
        <v>402</v>
      </c>
      <c r="J30" s="28" t="s">
        <v>479</v>
      </c>
    </row>
    <row r="31" ht="33.75" customHeight="1" spans="1:10">
      <c r="A31" s="28" t="s">
        <v>316</v>
      </c>
      <c r="B31" s="28" t="s">
        <v>453</v>
      </c>
      <c r="C31" s="28" t="s">
        <v>428</v>
      </c>
      <c r="D31" s="28" t="s">
        <v>429</v>
      </c>
      <c r="E31" s="28" t="s">
        <v>480</v>
      </c>
      <c r="F31" s="28" t="s">
        <v>400</v>
      </c>
      <c r="G31" s="45" t="s">
        <v>478</v>
      </c>
      <c r="H31" s="28" t="s">
        <v>419</v>
      </c>
      <c r="I31" s="28" t="s">
        <v>402</v>
      </c>
      <c r="J31" s="28" t="s">
        <v>481</v>
      </c>
    </row>
    <row r="32" ht="33.75" customHeight="1" spans="1:10">
      <c r="A32" s="28" t="s">
        <v>332</v>
      </c>
      <c r="B32" s="28" t="s">
        <v>482</v>
      </c>
      <c r="C32" s="28" t="s">
        <v>397</v>
      </c>
      <c r="D32" s="28" t="s">
        <v>398</v>
      </c>
      <c r="E32" s="28" t="s">
        <v>483</v>
      </c>
      <c r="F32" s="28" t="s">
        <v>400</v>
      </c>
      <c r="G32" s="45" t="s">
        <v>431</v>
      </c>
      <c r="H32" s="28" t="s">
        <v>419</v>
      </c>
      <c r="I32" s="28" t="s">
        <v>402</v>
      </c>
      <c r="J32" s="28" t="s">
        <v>484</v>
      </c>
    </row>
    <row r="33" ht="33.75" customHeight="1" spans="1:10">
      <c r="A33" s="28" t="s">
        <v>332</v>
      </c>
      <c r="B33" s="28" t="s">
        <v>482</v>
      </c>
      <c r="C33" s="28" t="s">
        <v>397</v>
      </c>
      <c r="D33" s="28" t="s">
        <v>398</v>
      </c>
      <c r="E33" s="28" t="s">
        <v>485</v>
      </c>
      <c r="F33" s="28" t="s">
        <v>486</v>
      </c>
      <c r="G33" s="45" t="s">
        <v>487</v>
      </c>
      <c r="H33" s="28" t="s">
        <v>488</v>
      </c>
      <c r="I33" s="28" t="s">
        <v>402</v>
      </c>
      <c r="J33" s="28" t="s">
        <v>484</v>
      </c>
    </row>
    <row r="34" ht="33.75" customHeight="1" spans="1:10">
      <c r="A34" s="28" t="s">
        <v>332</v>
      </c>
      <c r="B34" s="28" t="s">
        <v>482</v>
      </c>
      <c r="C34" s="28" t="s">
        <v>397</v>
      </c>
      <c r="D34" s="28" t="s">
        <v>398</v>
      </c>
      <c r="E34" s="28" t="s">
        <v>489</v>
      </c>
      <c r="F34" s="28" t="s">
        <v>400</v>
      </c>
      <c r="G34" s="45" t="s">
        <v>490</v>
      </c>
      <c r="H34" s="28" t="s">
        <v>491</v>
      </c>
      <c r="I34" s="28" t="s">
        <v>402</v>
      </c>
      <c r="J34" s="28" t="s">
        <v>492</v>
      </c>
    </row>
    <row r="35" ht="33.75" customHeight="1" spans="1:10">
      <c r="A35" s="28" t="s">
        <v>332</v>
      </c>
      <c r="B35" s="28" t="s">
        <v>482</v>
      </c>
      <c r="C35" s="28" t="s">
        <v>397</v>
      </c>
      <c r="D35" s="28" t="s">
        <v>441</v>
      </c>
      <c r="E35" s="28" t="s">
        <v>493</v>
      </c>
      <c r="F35" s="28" t="s">
        <v>443</v>
      </c>
      <c r="G35" s="45" t="s">
        <v>474</v>
      </c>
      <c r="H35" s="28" t="s">
        <v>475</v>
      </c>
      <c r="I35" s="28" t="s">
        <v>402</v>
      </c>
      <c r="J35" s="28" t="s">
        <v>494</v>
      </c>
    </row>
    <row r="36" ht="33.75" customHeight="1" spans="1:10">
      <c r="A36" s="28" t="s">
        <v>332</v>
      </c>
      <c r="B36" s="28" t="s">
        <v>482</v>
      </c>
      <c r="C36" s="28" t="s">
        <v>397</v>
      </c>
      <c r="D36" s="28" t="s">
        <v>441</v>
      </c>
      <c r="E36" s="28" t="s">
        <v>495</v>
      </c>
      <c r="F36" s="28" t="s">
        <v>400</v>
      </c>
      <c r="G36" s="45" t="s">
        <v>431</v>
      </c>
      <c r="H36" s="28" t="s">
        <v>419</v>
      </c>
      <c r="I36" s="28" t="s">
        <v>402</v>
      </c>
      <c r="J36" s="28" t="s">
        <v>496</v>
      </c>
    </row>
    <row r="37" ht="33.75" customHeight="1" spans="1:10">
      <c r="A37" s="28" t="s">
        <v>332</v>
      </c>
      <c r="B37" s="28" t="s">
        <v>482</v>
      </c>
      <c r="C37" s="28" t="s">
        <v>397</v>
      </c>
      <c r="D37" s="28" t="s">
        <v>441</v>
      </c>
      <c r="E37" s="28" t="s">
        <v>497</v>
      </c>
      <c r="F37" s="28" t="s">
        <v>400</v>
      </c>
      <c r="G37" s="45" t="s">
        <v>46</v>
      </c>
      <c r="H37" s="28" t="s">
        <v>419</v>
      </c>
      <c r="I37" s="28" t="s">
        <v>402</v>
      </c>
      <c r="J37" s="28" t="s">
        <v>498</v>
      </c>
    </row>
    <row r="38" ht="33.75" customHeight="1" spans="1:10">
      <c r="A38" s="28" t="s">
        <v>332</v>
      </c>
      <c r="B38" s="28" t="s">
        <v>482</v>
      </c>
      <c r="C38" s="28" t="s">
        <v>423</v>
      </c>
      <c r="D38" s="28" t="s">
        <v>499</v>
      </c>
      <c r="E38" s="28" t="s">
        <v>500</v>
      </c>
      <c r="F38" s="28" t="s">
        <v>486</v>
      </c>
      <c r="G38" s="45" t="s">
        <v>431</v>
      </c>
      <c r="H38" s="28" t="s">
        <v>419</v>
      </c>
      <c r="I38" s="28" t="s">
        <v>402</v>
      </c>
      <c r="J38" s="28" t="s">
        <v>501</v>
      </c>
    </row>
    <row r="39" ht="33.75" customHeight="1" spans="1:10">
      <c r="A39" s="28" t="s">
        <v>332</v>
      </c>
      <c r="B39" s="28" t="s">
        <v>482</v>
      </c>
      <c r="C39" s="28" t="s">
        <v>428</v>
      </c>
      <c r="D39" s="28" t="s">
        <v>429</v>
      </c>
      <c r="E39" s="28" t="s">
        <v>502</v>
      </c>
      <c r="F39" s="28" t="s">
        <v>400</v>
      </c>
      <c r="G39" s="45" t="s">
        <v>431</v>
      </c>
      <c r="H39" s="28" t="s">
        <v>419</v>
      </c>
      <c r="I39" s="28" t="s">
        <v>402</v>
      </c>
      <c r="J39" s="28" t="s">
        <v>503</v>
      </c>
    </row>
    <row r="40" ht="33.75" customHeight="1" spans="1:10">
      <c r="A40" s="28" t="s">
        <v>319</v>
      </c>
      <c r="B40" s="28" t="s">
        <v>504</v>
      </c>
      <c r="C40" s="28" t="s">
        <v>397</v>
      </c>
      <c r="D40" s="28" t="s">
        <v>398</v>
      </c>
      <c r="E40" s="28" t="s">
        <v>505</v>
      </c>
      <c r="F40" s="28" t="s">
        <v>443</v>
      </c>
      <c r="G40" s="45" t="s">
        <v>478</v>
      </c>
      <c r="H40" s="28" t="s">
        <v>466</v>
      </c>
      <c r="I40" s="28" t="s">
        <v>402</v>
      </c>
      <c r="J40" s="28" t="s">
        <v>506</v>
      </c>
    </row>
    <row r="41" ht="33.75" customHeight="1" spans="1:10">
      <c r="A41" s="28" t="s">
        <v>319</v>
      </c>
      <c r="B41" s="28" t="s">
        <v>504</v>
      </c>
      <c r="C41" s="28" t="s">
        <v>397</v>
      </c>
      <c r="D41" s="28" t="s">
        <v>398</v>
      </c>
      <c r="E41" s="28" t="s">
        <v>507</v>
      </c>
      <c r="F41" s="28" t="s">
        <v>443</v>
      </c>
      <c r="G41" s="45" t="s">
        <v>50</v>
      </c>
      <c r="H41" s="28" t="s">
        <v>508</v>
      </c>
      <c r="I41" s="28" t="s">
        <v>402</v>
      </c>
      <c r="J41" s="28" t="s">
        <v>509</v>
      </c>
    </row>
    <row r="42" ht="33.75" customHeight="1" spans="1:10">
      <c r="A42" s="28" t="s">
        <v>319</v>
      </c>
      <c r="B42" s="28" t="s">
        <v>504</v>
      </c>
      <c r="C42" s="28" t="s">
        <v>397</v>
      </c>
      <c r="D42" s="28" t="s">
        <v>398</v>
      </c>
      <c r="E42" s="28" t="s">
        <v>510</v>
      </c>
      <c r="F42" s="28" t="s">
        <v>400</v>
      </c>
      <c r="G42" s="45" t="s">
        <v>45</v>
      </c>
      <c r="H42" s="28" t="s">
        <v>435</v>
      </c>
      <c r="I42" s="28" t="s">
        <v>402</v>
      </c>
      <c r="J42" s="28" t="s">
        <v>511</v>
      </c>
    </row>
    <row r="43" ht="33.75" customHeight="1" spans="1:10">
      <c r="A43" s="28" t="s">
        <v>319</v>
      </c>
      <c r="B43" s="28" t="s">
        <v>504</v>
      </c>
      <c r="C43" s="28" t="s">
        <v>397</v>
      </c>
      <c r="D43" s="28" t="s">
        <v>398</v>
      </c>
      <c r="E43" s="28" t="s">
        <v>512</v>
      </c>
      <c r="F43" s="28" t="s">
        <v>473</v>
      </c>
      <c r="G43" s="45" t="s">
        <v>513</v>
      </c>
      <c r="H43" s="28" t="s">
        <v>514</v>
      </c>
      <c r="I43" s="28" t="s">
        <v>402</v>
      </c>
      <c r="J43" s="28" t="s">
        <v>515</v>
      </c>
    </row>
    <row r="44" ht="33.75" customHeight="1" spans="1:10">
      <c r="A44" s="28" t="s">
        <v>319</v>
      </c>
      <c r="B44" s="28" t="s">
        <v>504</v>
      </c>
      <c r="C44" s="28" t="s">
        <v>397</v>
      </c>
      <c r="D44" s="28" t="s">
        <v>416</v>
      </c>
      <c r="E44" s="28" t="s">
        <v>516</v>
      </c>
      <c r="F44" s="28" t="s">
        <v>400</v>
      </c>
      <c r="G44" s="45" t="s">
        <v>451</v>
      </c>
      <c r="H44" s="28" t="s">
        <v>419</v>
      </c>
      <c r="I44" s="28" t="s">
        <v>402</v>
      </c>
      <c r="J44" s="28" t="s">
        <v>517</v>
      </c>
    </row>
    <row r="45" ht="33.75" customHeight="1" spans="1:10">
      <c r="A45" s="28" t="s">
        <v>319</v>
      </c>
      <c r="B45" s="28" t="s">
        <v>504</v>
      </c>
      <c r="C45" s="28" t="s">
        <v>397</v>
      </c>
      <c r="D45" s="28" t="s">
        <v>416</v>
      </c>
      <c r="E45" s="28" t="s">
        <v>518</v>
      </c>
      <c r="F45" s="28" t="s">
        <v>400</v>
      </c>
      <c r="G45" s="45" t="s">
        <v>431</v>
      </c>
      <c r="H45" s="28" t="s">
        <v>419</v>
      </c>
      <c r="I45" s="28" t="s">
        <v>402</v>
      </c>
      <c r="J45" s="28" t="s">
        <v>517</v>
      </c>
    </row>
    <row r="46" ht="33.75" customHeight="1" spans="1:10">
      <c r="A46" s="28" t="s">
        <v>319</v>
      </c>
      <c r="B46" s="28" t="s">
        <v>504</v>
      </c>
      <c r="C46" s="28" t="s">
        <v>397</v>
      </c>
      <c r="D46" s="28" t="s">
        <v>416</v>
      </c>
      <c r="E46" s="28" t="s">
        <v>519</v>
      </c>
      <c r="F46" s="28" t="s">
        <v>400</v>
      </c>
      <c r="G46" s="45" t="s">
        <v>431</v>
      </c>
      <c r="H46" s="28" t="s">
        <v>419</v>
      </c>
      <c r="I46" s="28" t="s">
        <v>402</v>
      </c>
      <c r="J46" s="28" t="s">
        <v>520</v>
      </c>
    </row>
    <row r="47" ht="33.75" customHeight="1" spans="1:10">
      <c r="A47" s="28" t="s">
        <v>319</v>
      </c>
      <c r="B47" s="28" t="s">
        <v>504</v>
      </c>
      <c r="C47" s="28" t="s">
        <v>397</v>
      </c>
      <c r="D47" s="28" t="s">
        <v>416</v>
      </c>
      <c r="E47" s="28" t="s">
        <v>521</v>
      </c>
      <c r="F47" s="28" t="s">
        <v>400</v>
      </c>
      <c r="G47" s="45" t="s">
        <v>451</v>
      </c>
      <c r="H47" s="28" t="s">
        <v>419</v>
      </c>
      <c r="I47" s="28" t="s">
        <v>402</v>
      </c>
      <c r="J47" s="28" t="s">
        <v>522</v>
      </c>
    </row>
    <row r="48" ht="33.75" customHeight="1" spans="1:10">
      <c r="A48" s="28" t="s">
        <v>319</v>
      </c>
      <c r="B48" s="28" t="s">
        <v>504</v>
      </c>
      <c r="C48" s="28" t="s">
        <v>397</v>
      </c>
      <c r="D48" s="28" t="s">
        <v>416</v>
      </c>
      <c r="E48" s="28" t="s">
        <v>523</v>
      </c>
      <c r="F48" s="28" t="s">
        <v>400</v>
      </c>
      <c r="G48" s="45" t="s">
        <v>431</v>
      </c>
      <c r="H48" s="28" t="s">
        <v>419</v>
      </c>
      <c r="I48" s="28" t="s">
        <v>402</v>
      </c>
      <c r="J48" s="28" t="s">
        <v>524</v>
      </c>
    </row>
    <row r="49" ht="33.75" customHeight="1" spans="1:10">
      <c r="A49" s="28" t="s">
        <v>319</v>
      </c>
      <c r="B49" s="28" t="s">
        <v>504</v>
      </c>
      <c r="C49" s="28" t="s">
        <v>397</v>
      </c>
      <c r="D49" s="28" t="s">
        <v>416</v>
      </c>
      <c r="E49" s="28" t="s">
        <v>525</v>
      </c>
      <c r="F49" s="28" t="s">
        <v>400</v>
      </c>
      <c r="G49" s="45" t="s">
        <v>431</v>
      </c>
      <c r="H49" s="28" t="s">
        <v>419</v>
      </c>
      <c r="I49" s="28" t="s">
        <v>402</v>
      </c>
      <c r="J49" s="28" t="s">
        <v>526</v>
      </c>
    </row>
    <row r="50" ht="33.75" customHeight="1" spans="1:10">
      <c r="A50" s="28" t="s">
        <v>319</v>
      </c>
      <c r="B50" s="28" t="s">
        <v>504</v>
      </c>
      <c r="C50" s="28" t="s">
        <v>397</v>
      </c>
      <c r="D50" s="28" t="s">
        <v>416</v>
      </c>
      <c r="E50" s="28" t="s">
        <v>527</v>
      </c>
      <c r="F50" s="28" t="s">
        <v>400</v>
      </c>
      <c r="G50" s="45" t="s">
        <v>431</v>
      </c>
      <c r="H50" s="28" t="s">
        <v>419</v>
      </c>
      <c r="I50" s="28" t="s">
        <v>402</v>
      </c>
      <c r="J50" s="28" t="s">
        <v>528</v>
      </c>
    </row>
    <row r="51" ht="33.75" customHeight="1" spans="1:10">
      <c r="A51" s="28" t="s">
        <v>319</v>
      </c>
      <c r="B51" s="28" t="s">
        <v>504</v>
      </c>
      <c r="C51" s="28" t="s">
        <v>397</v>
      </c>
      <c r="D51" s="28" t="s">
        <v>416</v>
      </c>
      <c r="E51" s="28" t="s">
        <v>529</v>
      </c>
      <c r="F51" s="28" t="s">
        <v>400</v>
      </c>
      <c r="G51" s="45" t="s">
        <v>431</v>
      </c>
      <c r="H51" s="28" t="s">
        <v>419</v>
      </c>
      <c r="I51" s="28" t="s">
        <v>402</v>
      </c>
      <c r="J51" s="28" t="s">
        <v>530</v>
      </c>
    </row>
    <row r="52" ht="33.75" customHeight="1" spans="1:10">
      <c r="A52" s="28" t="s">
        <v>319</v>
      </c>
      <c r="B52" s="28" t="s">
        <v>504</v>
      </c>
      <c r="C52" s="28" t="s">
        <v>397</v>
      </c>
      <c r="D52" s="28" t="s">
        <v>441</v>
      </c>
      <c r="E52" s="28" t="s">
        <v>531</v>
      </c>
      <c r="F52" s="28" t="s">
        <v>473</v>
      </c>
      <c r="G52" s="45" t="s">
        <v>46</v>
      </c>
      <c r="H52" s="28" t="s">
        <v>475</v>
      </c>
      <c r="I52" s="28" t="s">
        <v>402</v>
      </c>
      <c r="J52" s="28" t="s">
        <v>532</v>
      </c>
    </row>
    <row r="53" ht="33.75" customHeight="1" spans="1:10">
      <c r="A53" s="28" t="s">
        <v>319</v>
      </c>
      <c r="B53" s="28" t="s">
        <v>504</v>
      </c>
      <c r="C53" s="28" t="s">
        <v>397</v>
      </c>
      <c r="D53" s="28" t="s">
        <v>441</v>
      </c>
      <c r="E53" s="28" t="s">
        <v>533</v>
      </c>
      <c r="F53" s="28" t="s">
        <v>473</v>
      </c>
      <c r="G53" s="45" t="s">
        <v>58</v>
      </c>
      <c r="H53" s="28" t="s">
        <v>534</v>
      </c>
      <c r="I53" s="28" t="s">
        <v>402</v>
      </c>
      <c r="J53" s="28" t="s">
        <v>535</v>
      </c>
    </row>
    <row r="54" ht="33.75" customHeight="1" spans="1:10">
      <c r="A54" s="28" t="s">
        <v>319</v>
      </c>
      <c r="B54" s="28" t="s">
        <v>504</v>
      </c>
      <c r="C54" s="28" t="s">
        <v>423</v>
      </c>
      <c r="D54" s="28" t="s">
        <v>424</v>
      </c>
      <c r="E54" s="28" t="s">
        <v>536</v>
      </c>
      <c r="F54" s="28" t="s">
        <v>400</v>
      </c>
      <c r="G54" s="45" t="s">
        <v>431</v>
      </c>
      <c r="H54" s="28" t="s">
        <v>419</v>
      </c>
      <c r="I54" s="28" t="s">
        <v>402</v>
      </c>
      <c r="J54" s="28" t="s">
        <v>537</v>
      </c>
    </row>
    <row r="55" ht="33.75" customHeight="1" spans="1:10">
      <c r="A55" s="28" t="s">
        <v>319</v>
      </c>
      <c r="B55" s="28" t="s">
        <v>504</v>
      </c>
      <c r="C55" s="28" t="s">
        <v>423</v>
      </c>
      <c r="D55" s="28" t="s">
        <v>424</v>
      </c>
      <c r="E55" s="28" t="s">
        <v>538</v>
      </c>
      <c r="F55" s="28" t="s">
        <v>400</v>
      </c>
      <c r="G55" s="45" t="s">
        <v>431</v>
      </c>
      <c r="H55" s="28" t="s">
        <v>419</v>
      </c>
      <c r="I55" s="28" t="s">
        <v>402</v>
      </c>
      <c r="J55" s="28" t="s">
        <v>539</v>
      </c>
    </row>
    <row r="56" ht="33.75" customHeight="1" spans="1:10">
      <c r="A56" s="28" t="s">
        <v>319</v>
      </c>
      <c r="B56" s="28" t="s">
        <v>504</v>
      </c>
      <c r="C56" s="28" t="s">
        <v>423</v>
      </c>
      <c r="D56" s="28" t="s">
        <v>499</v>
      </c>
      <c r="E56" s="28" t="s">
        <v>540</v>
      </c>
      <c r="F56" s="28" t="s">
        <v>443</v>
      </c>
      <c r="G56" s="45" t="s">
        <v>541</v>
      </c>
      <c r="H56" s="28" t="s">
        <v>542</v>
      </c>
      <c r="I56" s="28" t="s">
        <v>402</v>
      </c>
      <c r="J56" s="28" t="s">
        <v>543</v>
      </c>
    </row>
    <row r="57" ht="33.75" customHeight="1" spans="1:10">
      <c r="A57" s="28" t="s">
        <v>319</v>
      </c>
      <c r="B57" s="28" t="s">
        <v>504</v>
      </c>
      <c r="C57" s="28" t="s">
        <v>428</v>
      </c>
      <c r="D57" s="28" t="s">
        <v>429</v>
      </c>
      <c r="E57" s="28" t="s">
        <v>544</v>
      </c>
      <c r="F57" s="28" t="s">
        <v>400</v>
      </c>
      <c r="G57" s="45" t="s">
        <v>451</v>
      </c>
      <c r="H57" s="28" t="s">
        <v>419</v>
      </c>
      <c r="I57" s="28" t="s">
        <v>402</v>
      </c>
      <c r="J57" s="28" t="s">
        <v>545</v>
      </c>
    </row>
    <row r="58" ht="33.75" customHeight="1" spans="1:10">
      <c r="A58" s="145" t="s">
        <v>68</v>
      </c>
      <c r="B58" s="28"/>
      <c r="C58" s="28"/>
      <c r="D58" s="28"/>
      <c r="E58" s="28"/>
      <c r="F58" s="28"/>
      <c r="G58" s="28"/>
      <c r="H58" s="28"/>
      <c r="I58" s="28"/>
      <c r="J58" s="28"/>
    </row>
    <row r="59" ht="33.75" customHeight="1" spans="1:10">
      <c r="A59" s="28" t="s">
        <v>355</v>
      </c>
      <c r="B59" s="28" t="s">
        <v>546</v>
      </c>
      <c r="C59" s="28" t="s">
        <v>397</v>
      </c>
      <c r="D59" s="28" t="s">
        <v>398</v>
      </c>
      <c r="E59" s="28" t="s">
        <v>547</v>
      </c>
      <c r="F59" s="28" t="s">
        <v>400</v>
      </c>
      <c r="G59" s="45" t="s">
        <v>548</v>
      </c>
      <c r="H59" s="28" t="s">
        <v>549</v>
      </c>
      <c r="I59" s="28" t="s">
        <v>402</v>
      </c>
      <c r="J59" s="28" t="s">
        <v>550</v>
      </c>
    </row>
    <row r="60" ht="33.75" customHeight="1" spans="1:10">
      <c r="A60" s="28" t="s">
        <v>355</v>
      </c>
      <c r="B60" s="28" t="s">
        <v>546</v>
      </c>
      <c r="C60" s="28" t="s">
        <v>397</v>
      </c>
      <c r="D60" s="28" t="s">
        <v>398</v>
      </c>
      <c r="E60" s="28" t="s">
        <v>551</v>
      </c>
      <c r="F60" s="28" t="s">
        <v>400</v>
      </c>
      <c r="G60" s="45" t="s">
        <v>552</v>
      </c>
      <c r="H60" s="28" t="s">
        <v>549</v>
      </c>
      <c r="I60" s="28" t="s">
        <v>402</v>
      </c>
      <c r="J60" s="28" t="s">
        <v>553</v>
      </c>
    </row>
    <row r="61" ht="33.75" customHeight="1" spans="1:10">
      <c r="A61" s="28" t="s">
        <v>355</v>
      </c>
      <c r="B61" s="28" t="s">
        <v>546</v>
      </c>
      <c r="C61" s="28" t="s">
        <v>397</v>
      </c>
      <c r="D61" s="28" t="s">
        <v>398</v>
      </c>
      <c r="E61" s="28" t="s">
        <v>554</v>
      </c>
      <c r="F61" s="28" t="s">
        <v>400</v>
      </c>
      <c r="G61" s="45" t="s">
        <v>555</v>
      </c>
      <c r="H61" s="28" t="s">
        <v>508</v>
      </c>
      <c r="I61" s="28" t="s">
        <v>402</v>
      </c>
      <c r="J61" s="28" t="s">
        <v>556</v>
      </c>
    </row>
    <row r="62" ht="33.75" customHeight="1" spans="1:10">
      <c r="A62" s="28" t="s">
        <v>355</v>
      </c>
      <c r="B62" s="28" t="s">
        <v>546</v>
      </c>
      <c r="C62" s="28" t="s">
        <v>397</v>
      </c>
      <c r="D62" s="28" t="s">
        <v>416</v>
      </c>
      <c r="E62" s="28" t="s">
        <v>557</v>
      </c>
      <c r="F62" s="28" t="s">
        <v>400</v>
      </c>
      <c r="G62" s="45" t="s">
        <v>431</v>
      </c>
      <c r="H62" s="28" t="s">
        <v>419</v>
      </c>
      <c r="I62" s="28" t="s">
        <v>402</v>
      </c>
      <c r="J62" s="28" t="s">
        <v>558</v>
      </c>
    </row>
    <row r="63" ht="33.75" customHeight="1" spans="1:10">
      <c r="A63" s="28" t="s">
        <v>355</v>
      </c>
      <c r="B63" s="28" t="s">
        <v>546</v>
      </c>
      <c r="C63" s="28" t="s">
        <v>397</v>
      </c>
      <c r="D63" s="28" t="s">
        <v>416</v>
      </c>
      <c r="E63" s="28" t="s">
        <v>559</v>
      </c>
      <c r="F63" s="28" t="s">
        <v>400</v>
      </c>
      <c r="G63" s="45" t="s">
        <v>431</v>
      </c>
      <c r="H63" s="28" t="s">
        <v>419</v>
      </c>
      <c r="I63" s="28" t="s">
        <v>402</v>
      </c>
      <c r="J63" s="28" t="s">
        <v>560</v>
      </c>
    </row>
    <row r="64" ht="33.75" customHeight="1" spans="1:10">
      <c r="A64" s="28" t="s">
        <v>355</v>
      </c>
      <c r="B64" s="28" t="s">
        <v>546</v>
      </c>
      <c r="C64" s="28" t="s">
        <v>423</v>
      </c>
      <c r="D64" s="28" t="s">
        <v>424</v>
      </c>
      <c r="E64" s="28" t="s">
        <v>561</v>
      </c>
      <c r="F64" s="28" t="s">
        <v>400</v>
      </c>
      <c r="G64" s="45" t="s">
        <v>53</v>
      </c>
      <c r="H64" s="28" t="s">
        <v>419</v>
      </c>
      <c r="I64" s="28" t="s">
        <v>402</v>
      </c>
      <c r="J64" s="28" t="s">
        <v>562</v>
      </c>
    </row>
    <row r="65" ht="33.75" customHeight="1" spans="1:10">
      <c r="A65" s="28" t="s">
        <v>355</v>
      </c>
      <c r="B65" s="28" t="s">
        <v>546</v>
      </c>
      <c r="C65" s="28" t="s">
        <v>423</v>
      </c>
      <c r="D65" s="28" t="s">
        <v>424</v>
      </c>
      <c r="E65" s="28" t="s">
        <v>563</v>
      </c>
      <c r="F65" s="28" t="s">
        <v>443</v>
      </c>
      <c r="G65" s="45" t="s">
        <v>564</v>
      </c>
      <c r="H65" s="28" t="s">
        <v>419</v>
      </c>
      <c r="I65" s="28" t="s">
        <v>402</v>
      </c>
      <c r="J65" s="28" t="s">
        <v>565</v>
      </c>
    </row>
    <row r="66" ht="33.75" customHeight="1" spans="1:10">
      <c r="A66" s="28" t="s">
        <v>355</v>
      </c>
      <c r="B66" s="28" t="s">
        <v>546</v>
      </c>
      <c r="C66" s="28" t="s">
        <v>428</v>
      </c>
      <c r="D66" s="28" t="s">
        <v>429</v>
      </c>
      <c r="E66" s="28" t="s">
        <v>566</v>
      </c>
      <c r="F66" s="28" t="s">
        <v>400</v>
      </c>
      <c r="G66" s="45" t="s">
        <v>431</v>
      </c>
      <c r="H66" s="28" t="s">
        <v>419</v>
      </c>
      <c r="I66" s="28" t="s">
        <v>402</v>
      </c>
      <c r="J66" s="28" t="s">
        <v>567</v>
      </c>
    </row>
    <row r="67" ht="33.75" customHeight="1" spans="1:10">
      <c r="A67" s="28" t="s">
        <v>357</v>
      </c>
      <c r="B67" s="28" t="s">
        <v>568</v>
      </c>
      <c r="C67" s="28" t="s">
        <v>397</v>
      </c>
      <c r="D67" s="28" t="s">
        <v>398</v>
      </c>
      <c r="E67" s="28" t="s">
        <v>569</v>
      </c>
      <c r="F67" s="28" t="s">
        <v>443</v>
      </c>
      <c r="G67" s="45" t="s">
        <v>570</v>
      </c>
      <c r="H67" s="28" t="s">
        <v>435</v>
      </c>
      <c r="I67" s="28" t="s">
        <v>402</v>
      </c>
      <c r="J67" s="28" t="s">
        <v>571</v>
      </c>
    </row>
    <row r="68" ht="33.75" customHeight="1" spans="1:10">
      <c r="A68" s="28" t="s">
        <v>357</v>
      </c>
      <c r="B68" s="28" t="s">
        <v>568</v>
      </c>
      <c r="C68" s="28" t="s">
        <v>397</v>
      </c>
      <c r="D68" s="28" t="s">
        <v>398</v>
      </c>
      <c r="E68" s="28" t="s">
        <v>434</v>
      </c>
      <c r="F68" s="28" t="s">
        <v>443</v>
      </c>
      <c r="G68" s="45" t="s">
        <v>46</v>
      </c>
      <c r="H68" s="28" t="s">
        <v>435</v>
      </c>
      <c r="I68" s="28" t="s">
        <v>402</v>
      </c>
      <c r="J68" s="28" t="s">
        <v>572</v>
      </c>
    </row>
    <row r="69" ht="33.75" customHeight="1" spans="1:10">
      <c r="A69" s="28" t="s">
        <v>357</v>
      </c>
      <c r="B69" s="28" t="s">
        <v>568</v>
      </c>
      <c r="C69" s="28" t="s">
        <v>423</v>
      </c>
      <c r="D69" s="28" t="s">
        <v>424</v>
      </c>
      <c r="E69" s="28" t="s">
        <v>573</v>
      </c>
      <c r="F69" s="28" t="s">
        <v>443</v>
      </c>
      <c r="G69" s="45" t="s">
        <v>574</v>
      </c>
      <c r="H69" s="28"/>
      <c r="I69" s="28" t="s">
        <v>575</v>
      </c>
      <c r="J69" s="28" t="s">
        <v>576</v>
      </c>
    </row>
    <row r="70" ht="33.75" customHeight="1" spans="1:10">
      <c r="A70" s="28" t="s">
        <v>357</v>
      </c>
      <c r="B70" s="28" t="s">
        <v>568</v>
      </c>
      <c r="C70" s="28" t="s">
        <v>428</v>
      </c>
      <c r="D70" s="28" t="s">
        <v>429</v>
      </c>
      <c r="E70" s="28" t="s">
        <v>577</v>
      </c>
      <c r="F70" s="28" t="s">
        <v>400</v>
      </c>
      <c r="G70" s="45" t="s">
        <v>431</v>
      </c>
      <c r="H70" s="28" t="s">
        <v>419</v>
      </c>
      <c r="I70" s="28" t="s">
        <v>402</v>
      </c>
      <c r="J70" s="28" t="s">
        <v>578</v>
      </c>
    </row>
    <row r="71" ht="33.75" customHeight="1" spans="1:10">
      <c r="A71" s="28" t="s">
        <v>357</v>
      </c>
      <c r="B71" s="28" t="s">
        <v>568</v>
      </c>
      <c r="C71" s="28" t="s">
        <v>428</v>
      </c>
      <c r="D71" s="28" t="s">
        <v>429</v>
      </c>
      <c r="E71" s="28" t="s">
        <v>579</v>
      </c>
      <c r="F71" s="28" t="s">
        <v>400</v>
      </c>
      <c r="G71" s="45" t="s">
        <v>431</v>
      </c>
      <c r="H71" s="28" t="s">
        <v>419</v>
      </c>
      <c r="I71" s="28" t="s">
        <v>402</v>
      </c>
      <c r="J71" s="28" t="s">
        <v>580</v>
      </c>
    </row>
    <row r="72" ht="33.75" customHeight="1" spans="1:10">
      <c r="A72" s="145" t="s">
        <v>70</v>
      </c>
      <c r="B72" s="28"/>
      <c r="C72" s="28"/>
      <c r="D72" s="28"/>
      <c r="E72" s="28"/>
      <c r="F72" s="28"/>
      <c r="G72" s="28"/>
      <c r="H72" s="28"/>
      <c r="I72" s="28"/>
      <c r="J72" s="28"/>
    </row>
    <row r="73" ht="33.75" customHeight="1" spans="1:10">
      <c r="A73" s="28" t="s">
        <v>367</v>
      </c>
      <c r="B73" s="28" t="s">
        <v>581</v>
      </c>
      <c r="C73" s="28" t="s">
        <v>397</v>
      </c>
      <c r="D73" s="28" t="s">
        <v>398</v>
      </c>
      <c r="E73" s="28" t="s">
        <v>462</v>
      </c>
      <c r="F73" s="28" t="s">
        <v>400</v>
      </c>
      <c r="G73" s="45" t="s">
        <v>49</v>
      </c>
      <c r="H73" s="28" t="s">
        <v>463</v>
      </c>
      <c r="I73" s="28" t="s">
        <v>402</v>
      </c>
      <c r="J73" s="28" t="s">
        <v>582</v>
      </c>
    </row>
    <row r="74" ht="33.75" customHeight="1" spans="1:10">
      <c r="A74" s="28" t="s">
        <v>367</v>
      </c>
      <c r="B74" s="28" t="s">
        <v>581</v>
      </c>
      <c r="C74" s="28" t="s">
        <v>397</v>
      </c>
      <c r="D74" s="28" t="s">
        <v>398</v>
      </c>
      <c r="E74" s="28" t="s">
        <v>583</v>
      </c>
      <c r="F74" s="28" t="s">
        <v>400</v>
      </c>
      <c r="G74" s="45" t="s">
        <v>44</v>
      </c>
      <c r="H74" s="28" t="s">
        <v>491</v>
      </c>
      <c r="I74" s="28" t="s">
        <v>402</v>
      </c>
      <c r="J74" s="28" t="s">
        <v>584</v>
      </c>
    </row>
    <row r="75" ht="33.75" customHeight="1" spans="1:10">
      <c r="A75" s="28" t="s">
        <v>367</v>
      </c>
      <c r="B75" s="28" t="s">
        <v>581</v>
      </c>
      <c r="C75" s="28" t="s">
        <v>397</v>
      </c>
      <c r="D75" s="28" t="s">
        <v>416</v>
      </c>
      <c r="E75" s="28" t="s">
        <v>585</v>
      </c>
      <c r="F75" s="28" t="s">
        <v>473</v>
      </c>
      <c r="G75" s="45" t="s">
        <v>474</v>
      </c>
      <c r="H75" s="28" t="s">
        <v>475</v>
      </c>
      <c r="I75" s="28" t="s">
        <v>402</v>
      </c>
      <c r="J75" s="28" t="s">
        <v>586</v>
      </c>
    </row>
    <row r="76" ht="33.75" customHeight="1" spans="1:10">
      <c r="A76" s="28" t="s">
        <v>367</v>
      </c>
      <c r="B76" s="28" t="s">
        <v>581</v>
      </c>
      <c r="C76" s="28" t="s">
        <v>397</v>
      </c>
      <c r="D76" s="28" t="s">
        <v>441</v>
      </c>
      <c r="E76" s="28" t="s">
        <v>587</v>
      </c>
      <c r="F76" s="28" t="s">
        <v>443</v>
      </c>
      <c r="G76" s="45" t="s">
        <v>588</v>
      </c>
      <c r="H76" s="28" t="s">
        <v>419</v>
      </c>
      <c r="I76" s="28" t="s">
        <v>402</v>
      </c>
      <c r="J76" s="28" t="s">
        <v>589</v>
      </c>
    </row>
    <row r="77" ht="33.75" customHeight="1" spans="1:10">
      <c r="A77" s="28" t="s">
        <v>367</v>
      </c>
      <c r="B77" s="28" t="s">
        <v>581</v>
      </c>
      <c r="C77" s="28" t="s">
        <v>423</v>
      </c>
      <c r="D77" s="28" t="s">
        <v>424</v>
      </c>
      <c r="E77" s="28" t="s">
        <v>590</v>
      </c>
      <c r="F77" s="28" t="s">
        <v>400</v>
      </c>
      <c r="G77" s="45" t="s">
        <v>591</v>
      </c>
      <c r="H77" s="28" t="s">
        <v>409</v>
      </c>
      <c r="I77" s="28" t="s">
        <v>402</v>
      </c>
      <c r="J77" s="28" t="s">
        <v>592</v>
      </c>
    </row>
    <row r="78" ht="136" customHeight="1" spans="1:10">
      <c r="A78" s="28" t="s">
        <v>367</v>
      </c>
      <c r="B78" s="28" t="s">
        <v>581</v>
      </c>
      <c r="C78" s="28" t="s">
        <v>428</v>
      </c>
      <c r="D78" s="28" t="s">
        <v>429</v>
      </c>
      <c r="E78" s="28" t="s">
        <v>566</v>
      </c>
      <c r="F78" s="28" t="s">
        <v>400</v>
      </c>
      <c r="G78" s="45" t="s">
        <v>478</v>
      </c>
      <c r="H78" s="28" t="s">
        <v>419</v>
      </c>
      <c r="I78" s="28" t="s">
        <v>402</v>
      </c>
      <c r="J78" s="28" t="s">
        <v>593</v>
      </c>
    </row>
    <row r="79" ht="33.75" customHeight="1" spans="1:10">
      <c r="A79" s="28" t="s">
        <v>363</v>
      </c>
      <c r="B79" s="28" t="s">
        <v>594</v>
      </c>
      <c r="C79" s="28" t="s">
        <v>397</v>
      </c>
      <c r="D79" s="28" t="s">
        <v>398</v>
      </c>
      <c r="E79" s="28" t="s">
        <v>595</v>
      </c>
      <c r="F79" s="28" t="s">
        <v>400</v>
      </c>
      <c r="G79" s="45" t="s">
        <v>459</v>
      </c>
      <c r="H79" s="28" t="s">
        <v>491</v>
      </c>
      <c r="I79" s="28" t="s">
        <v>402</v>
      </c>
      <c r="J79" s="28" t="s">
        <v>596</v>
      </c>
    </row>
    <row r="80" ht="33.75" customHeight="1" spans="1:10">
      <c r="A80" s="28" t="s">
        <v>363</v>
      </c>
      <c r="B80" s="28" t="s">
        <v>597</v>
      </c>
      <c r="C80" s="28" t="s">
        <v>397</v>
      </c>
      <c r="D80" s="28" t="s">
        <v>398</v>
      </c>
      <c r="E80" s="28" t="s">
        <v>598</v>
      </c>
      <c r="F80" s="28" t="s">
        <v>400</v>
      </c>
      <c r="G80" s="45" t="s">
        <v>599</v>
      </c>
      <c r="H80" s="28" t="s">
        <v>435</v>
      </c>
      <c r="I80" s="28" t="s">
        <v>402</v>
      </c>
      <c r="J80" s="28" t="s">
        <v>600</v>
      </c>
    </row>
    <row r="81" ht="33.75" customHeight="1" spans="1:10">
      <c r="A81" s="28" t="s">
        <v>363</v>
      </c>
      <c r="B81" s="28" t="s">
        <v>597</v>
      </c>
      <c r="C81" s="28" t="s">
        <v>397</v>
      </c>
      <c r="D81" s="28" t="s">
        <v>398</v>
      </c>
      <c r="E81" s="28" t="s">
        <v>601</v>
      </c>
      <c r="F81" s="28" t="s">
        <v>473</v>
      </c>
      <c r="G81" s="45" t="s">
        <v>153</v>
      </c>
      <c r="H81" s="28" t="s">
        <v>435</v>
      </c>
      <c r="I81" s="28" t="s">
        <v>402</v>
      </c>
      <c r="J81" s="28" t="s">
        <v>602</v>
      </c>
    </row>
    <row r="82" ht="33.75" customHeight="1" spans="1:10">
      <c r="A82" s="28" t="s">
        <v>363</v>
      </c>
      <c r="B82" s="28" t="s">
        <v>597</v>
      </c>
      <c r="C82" s="28" t="s">
        <v>397</v>
      </c>
      <c r="D82" s="28" t="s">
        <v>398</v>
      </c>
      <c r="E82" s="28" t="s">
        <v>603</v>
      </c>
      <c r="F82" s="28" t="s">
        <v>473</v>
      </c>
      <c r="G82" s="45" t="s">
        <v>51</v>
      </c>
      <c r="H82" s="28" t="s">
        <v>435</v>
      </c>
      <c r="I82" s="28" t="s">
        <v>402</v>
      </c>
      <c r="J82" s="28" t="s">
        <v>604</v>
      </c>
    </row>
    <row r="83" ht="33.75" customHeight="1" spans="1:10">
      <c r="A83" s="28" t="s">
        <v>363</v>
      </c>
      <c r="B83" s="28" t="s">
        <v>597</v>
      </c>
      <c r="C83" s="28" t="s">
        <v>397</v>
      </c>
      <c r="D83" s="28" t="s">
        <v>398</v>
      </c>
      <c r="E83" s="28" t="s">
        <v>605</v>
      </c>
      <c r="F83" s="28" t="s">
        <v>473</v>
      </c>
      <c r="G83" s="45" t="s">
        <v>153</v>
      </c>
      <c r="H83" s="28" t="s">
        <v>488</v>
      </c>
      <c r="I83" s="28" t="s">
        <v>402</v>
      </c>
      <c r="J83" s="28" t="s">
        <v>606</v>
      </c>
    </row>
    <row r="84" ht="33.75" customHeight="1" spans="1:10">
      <c r="A84" s="28" t="s">
        <v>363</v>
      </c>
      <c r="B84" s="28" t="s">
        <v>597</v>
      </c>
      <c r="C84" s="28" t="s">
        <v>397</v>
      </c>
      <c r="D84" s="28" t="s">
        <v>398</v>
      </c>
      <c r="E84" s="28" t="s">
        <v>607</v>
      </c>
      <c r="F84" s="28" t="s">
        <v>473</v>
      </c>
      <c r="G84" s="45" t="s">
        <v>53</v>
      </c>
      <c r="H84" s="28" t="s">
        <v>488</v>
      </c>
      <c r="I84" s="28" t="s">
        <v>402</v>
      </c>
      <c r="J84" s="28" t="s">
        <v>608</v>
      </c>
    </row>
    <row r="85" ht="33.75" customHeight="1" spans="1:10">
      <c r="A85" s="28" t="s">
        <v>363</v>
      </c>
      <c r="B85" s="28" t="s">
        <v>597</v>
      </c>
      <c r="C85" s="28" t="s">
        <v>397</v>
      </c>
      <c r="D85" s="28" t="s">
        <v>416</v>
      </c>
      <c r="E85" s="28" t="s">
        <v>609</v>
      </c>
      <c r="F85" s="28" t="s">
        <v>443</v>
      </c>
      <c r="G85" s="45" t="s">
        <v>588</v>
      </c>
      <c r="H85" s="28" t="s">
        <v>419</v>
      </c>
      <c r="I85" s="28" t="s">
        <v>402</v>
      </c>
      <c r="J85" s="28" t="s">
        <v>610</v>
      </c>
    </row>
    <row r="86" ht="33.75" customHeight="1" spans="1:10">
      <c r="A86" s="28" t="s">
        <v>363</v>
      </c>
      <c r="B86" s="28" t="s">
        <v>597</v>
      </c>
      <c r="C86" s="28" t="s">
        <v>397</v>
      </c>
      <c r="D86" s="28" t="s">
        <v>416</v>
      </c>
      <c r="E86" s="28" t="s">
        <v>611</v>
      </c>
      <c r="F86" s="28" t="s">
        <v>400</v>
      </c>
      <c r="G86" s="45" t="s">
        <v>431</v>
      </c>
      <c r="H86" s="28" t="s">
        <v>419</v>
      </c>
      <c r="I86" s="28" t="s">
        <v>402</v>
      </c>
      <c r="J86" s="28" t="s">
        <v>612</v>
      </c>
    </row>
    <row r="87" ht="33.75" customHeight="1" spans="1:10">
      <c r="A87" s="28" t="s">
        <v>363</v>
      </c>
      <c r="B87" s="28" t="s">
        <v>597</v>
      </c>
      <c r="C87" s="28" t="s">
        <v>423</v>
      </c>
      <c r="D87" s="28" t="s">
        <v>424</v>
      </c>
      <c r="E87" s="28" t="s">
        <v>613</v>
      </c>
      <c r="F87" s="28" t="s">
        <v>400</v>
      </c>
      <c r="G87" s="45" t="s">
        <v>478</v>
      </c>
      <c r="H87" s="28" t="s">
        <v>419</v>
      </c>
      <c r="I87" s="28" t="s">
        <v>402</v>
      </c>
      <c r="J87" s="28" t="s">
        <v>614</v>
      </c>
    </row>
    <row r="88" ht="33.75" customHeight="1" spans="1:10">
      <c r="A88" s="28" t="s">
        <v>363</v>
      </c>
      <c r="B88" s="28" t="s">
        <v>597</v>
      </c>
      <c r="C88" s="28" t="s">
        <v>423</v>
      </c>
      <c r="D88" s="28" t="s">
        <v>424</v>
      </c>
      <c r="E88" s="28" t="s">
        <v>615</v>
      </c>
      <c r="F88" s="28" t="s">
        <v>486</v>
      </c>
      <c r="G88" s="45" t="s">
        <v>431</v>
      </c>
      <c r="H88" s="28" t="s">
        <v>419</v>
      </c>
      <c r="I88" s="28" t="s">
        <v>402</v>
      </c>
      <c r="J88" s="28" t="s">
        <v>616</v>
      </c>
    </row>
    <row r="89" ht="33.75" customHeight="1" spans="1:10">
      <c r="A89" s="28" t="s">
        <v>363</v>
      </c>
      <c r="B89" s="28" t="s">
        <v>597</v>
      </c>
      <c r="C89" s="28" t="s">
        <v>428</v>
      </c>
      <c r="D89" s="28" t="s">
        <v>429</v>
      </c>
      <c r="E89" s="28" t="s">
        <v>617</v>
      </c>
      <c r="F89" s="28" t="s">
        <v>400</v>
      </c>
      <c r="G89" s="45" t="s">
        <v>478</v>
      </c>
      <c r="H89" s="28" t="s">
        <v>419</v>
      </c>
      <c r="I89" s="28" t="s">
        <v>402</v>
      </c>
      <c r="J89" s="28" t="s">
        <v>618</v>
      </c>
    </row>
    <row r="90" ht="33.75" customHeight="1" spans="1:10">
      <c r="A90" s="28" t="s">
        <v>371</v>
      </c>
      <c r="B90" s="28" t="s">
        <v>619</v>
      </c>
      <c r="C90" s="28" t="s">
        <v>397</v>
      </c>
      <c r="D90" s="28" t="s">
        <v>398</v>
      </c>
      <c r="E90" s="28" t="s">
        <v>620</v>
      </c>
      <c r="F90" s="28" t="s">
        <v>400</v>
      </c>
      <c r="G90" s="45" t="s">
        <v>621</v>
      </c>
      <c r="H90" s="28" t="s">
        <v>491</v>
      </c>
      <c r="I90" s="28" t="s">
        <v>402</v>
      </c>
      <c r="J90" s="28" t="s">
        <v>622</v>
      </c>
    </row>
    <row r="91" ht="33.75" customHeight="1" spans="1:10">
      <c r="A91" s="28" t="s">
        <v>371</v>
      </c>
      <c r="B91" s="28" t="s">
        <v>619</v>
      </c>
      <c r="C91" s="28" t="s">
        <v>397</v>
      </c>
      <c r="D91" s="28" t="s">
        <v>416</v>
      </c>
      <c r="E91" s="28" t="s">
        <v>623</v>
      </c>
      <c r="F91" s="28" t="s">
        <v>443</v>
      </c>
      <c r="G91" s="45" t="s">
        <v>588</v>
      </c>
      <c r="H91" s="28" t="s">
        <v>419</v>
      </c>
      <c r="I91" s="28" t="s">
        <v>402</v>
      </c>
      <c r="J91" s="28" t="s">
        <v>624</v>
      </c>
    </row>
    <row r="92" ht="33.75" customHeight="1" spans="1:10">
      <c r="A92" s="28" t="s">
        <v>371</v>
      </c>
      <c r="B92" s="28" t="s">
        <v>619</v>
      </c>
      <c r="C92" s="28" t="s">
        <v>423</v>
      </c>
      <c r="D92" s="28" t="s">
        <v>424</v>
      </c>
      <c r="E92" s="28" t="s">
        <v>625</v>
      </c>
      <c r="F92" s="28" t="s">
        <v>400</v>
      </c>
      <c r="G92" s="45" t="s">
        <v>431</v>
      </c>
      <c r="H92" s="28" t="s">
        <v>419</v>
      </c>
      <c r="I92" s="28" t="s">
        <v>402</v>
      </c>
      <c r="J92" s="28" t="s">
        <v>626</v>
      </c>
    </row>
    <row r="93" ht="33.75" customHeight="1" spans="1:10">
      <c r="A93" s="28" t="s">
        <v>371</v>
      </c>
      <c r="B93" s="28" t="s">
        <v>619</v>
      </c>
      <c r="C93" s="28" t="s">
        <v>423</v>
      </c>
      <c r="D93" s="28" t="s">
        <v>499</v>
      </c>
      <c r="E93" s="28" t="s">
        <v>627</v>
      </c>
      <c r="F93" s="28" t="s">
        <v>400</v>
      </c>
      <c r="G93" s="45" t="s">
        <v>621</v>
      </c>
      <c r="H93" s="28" t="s">
        <v>508</v>
      </c>
      <c r="I93" s="28" t="s">
        <v>402</v>
      </c>
      <c r="J93" s="28" t="s">
        <v>628</v>
      </c>
    </row>
    <row r="94" ht="33.75" customHeight="1" spans="1:10">
      <c r="A94" s="28" t="s">
        <v>371</v>
      </c>
      <c r="B94" s="28" t="s">
        <v>619</v>
      </c>
      <c r="C94" s="28" t="s">
        <v>423</v>
      </c>
      <c r="D94" s="28" t="s">
        <v>499</v>
      </c>
      <c r="E94" s="28" t="s">
        <v>629</v>
      </c>
      <c r="F94" s="28" t="s">
        <v>400</v>
      </c>
      <c r="G94" s="45" t="s">
        <v>621</v>
      </c>
      <c r="H94" s="28" t="s">
        <v>508</v>
      </c>
      <c r="I94" s="28" t="s">
        <v>402</v>
      </c>
      <c r="J94" s="28" t="s">
        <v>628</v>
      </c>
    </row>
    <row r="95" ht="209" customHeight="1" spans="1:10">
      <c r="A95" s="28" t="s">
        <v>371</v>
      </c>
      <c r="B95" s="28" t="s">
        <v>619</v>
      </c>
      <c r="C95" s="28" t="s">
        <v>428</v>
      </c>
      <c r="D95" s="28" t="s">
        <v>429</v>
      </c>
      <c r="E95" s="28" t="s">
        <v>630</v>
      </c>
      <c r="F95" s="28" t="s">
        <v>400</v>
      </c>
      <c r="G95" s="45" t="s">
        <v>631</v>
      </c>
      <c r="H95" s="28" t="s">
        <v>419</v>
      </c>
      <c r="I95" s="28" t="s">
        <v>402</v>
      </c>
      <c r="J95" s="28" t="s">
        <v>632</v>
      </c>
    </row>
    <row r="96" ht="33.75" customHeight="1" spans="1:10">
      <c r="A96" s="28" t="s">
        <v>375</v>
      </c>
      <c r="B96" s="28" t="s">
        <v>633</v>
      </c>
      <c r="C96" s="28" t="s">
        <v>397</v>
      </c>
      <c r="D96" s="28" t="s">
        <v>398</v>
      </c>
      <c r="E96" s="28" t="s">
        <v>634</v>
      </c>
      <c r="F96" s="28" t="s">
        <v>443</v>
      </c>
      <c r="G96" s="45" t="s">
        <v>621</v>
      </c>
      <c r="H96" s="28" t="s">
        <v>456</v>
      </c>
      <c r="I96" s="28" t="s">
        <v>402</v>
      </c>
      <c r="J96" s="28" t="s">
        <v>635</v>
      </c>
    </row>
    <row r="97" ht="33.75" customHeight="1" spans="1:10">
      <c r="A97" s="28" t="s">
        <v>375</v>
      </c>
      <c r="B97" s="28" t="s">
        <v>633</v>
      </c>
      <c r="C97" s="28" t="s">
        <v>397</v>
      </c>
      <c r="D97" s="28" t="s">
        <v>398</v>
      </c>
      <c r="E97" s="28" t="s">
        <v>636</v>
      </c>
      <c r="F97" s="28" t="s">
        <v>400</v>
      </c>
      <c r="G97" s="45" t="s">
        <v>621</v>
      </c>
      <c r="H97" s="28" t="s">
        <v>460</v>
      </c>
      <c r="I97" s="28" t="s">
        <v>402</v>
      </c>
      <c r="J97" s="28" t="s">
        <v>637</v>
      </c>
    </row>
    <row r="98" ht="33.75" customHeight="1" spans="1:10">
      <c r="A98" s="28" t="s">
        <v>375</v>
      </c>
      <c r="B98" s="28" t="s">
        <v>633</v>
      </c>
      <c r="C98" s="28" t="s">
        <v>397</v>
      </c>
      <c r="D98" s="28" t="s">
        <v>398</v>
      </c>
      <c r="E98" s="28" t="s">
        <v>638</v>
      </c>
      <c r="F98" s="28" t="s">
        <v>400</v>
      </c>
      <c r="G98" s="45" t="s">
        <v>639</v>
      </c>
      <c r="H98" s="28" t="s">
        <v>508</v>
      </c>
      <c r="I98" s="28" t="s">
        <v>402</v>
      </c>
      <c r="J98" s="28" t="s">
        <v>640</v>
      </c>
    </row>
    <row r="99" ht="33.75" customHeight="1" spans="1:10">
      <c r="A99" s="28" t="s">
        <v>375</v>
      </c>
      <c r="B99" s="28" t="s">
        <v>633</v>
      </c>
      <c r="C99" s="28" t="s">
        <v>397</v>
      </c>
      <c r="D99" s="28" t="s">
        <v>416</v>
      </c>
      <c r="E99" s="28" t="s">
        <v>641</v>
      </c>
      <c r="F99" s="28" t="s">
        <v>443</v>
      </c>
      <c r="G99" s="45" t="s">
        <v>588</v>
      </c>
      <c r="H99" s="28" t="s">
        <v>419</v>
      </c>
      <c r="I99" s="28" t="s">
        <v>402</v>
      </c>
      <c r="J99" s="28" t="s">
        <v>642</v>
      </c>
    </row>
    <row r="100" ht="33.75" customHeight="1" spans="1:10">
      <c r="A100" s="28" t="s">
        <v>375</v>
      </c>
      <c r="B100" s="28" t="s">
        <v>633</v>
      </c>
      <c r="C100" s="28" t="s">
        <v>397</v>
      </c>
      <c r="D100" s="28" t="s">
        <v>416</v>
      </c>
      <c r="E100" s="28" t="s">
        <v>643</v>
      </c>
      <c r="F100" s="28" t="s">
        <v>400</v>
      </c>
      <c r="G100" s="45" t="s">
        <v>474</v>
      </c>
      <c r="H100" s="28" t="s">
        <v>419</v>
      </c>
      <c r="I100" s="28" t="s">
        <v>402</v>
      </c>
      <c r="J100" s="28" t="s">
        <v>644</v>
      </c>
    </row>
    <row r="101" ht="33.75" customHeight="1" spans="1:10">
      <c r="A101" s="28" t="s">
        <v>375</v>
      </c>
      <c r="B101" s="28" t="s">
        <v>633</v>
      </c>
      <c r="C101" s="28" t="s">
        <v>423</v>
      </c>
      <c r="D101" s="28" t="s">
        <v>424</v>
      </c>
      <c r="E101" s="28" t="s">
        <v>645</v>
      </c>
      <c r="F101" s="28" t="s">
        <v>400</v>
      </c>
      <c r="G101" s="45" t="s">
        <v>53</v>
      </c>
      <c r="H101" s="28" t="s">
        <v>419</v>
      </c>
      <c r="I101" s="28" t="s">
        <v>402</v>
      </c>
      <c r="J101" s="28" t="s">
        <v>646</v>
      </c>
    </row>
    <row r="102" ht="33.75" customHeight="1" spans="1:10">
      <c r="A102" s="28" t="s">
        <v>375</v>
      </c>
      <c r="B102" s="28" t="s">
        <v>633</v>
      </c>
      <c r="C102" s="28" t="s">
        <v>423</v>
      </c>
      <c r="D102" s="28" t="s">
        <v>499</v>
      </c>
      <c r="E102" s="28" t="s">
        <v>647</v>
      </c>
      <c r="F102" s="28" t="s">
        <v>443</v>
      </c>
      <c r="G102" s="45" t="s">
        <v>588</v>
      </c>
      <c r="H102" s="28" t="s">
        <v>419</v>
      </c>
      <c r="I102" s="28" t="s">
        <v>402</v>
      </c>
      <c r="J102" s="28" t="s">
        <v>648</v>
      </c>
    </row>
    <row r="103" ht="33.75" customHeight="1" spans="1:10">
      <c r="A103" s="28" t="s">
        <v>375</v>
      </c>
      <c r="B103" s="28" t="s">
        <v>633</v>
      </c>
      <c r="C103" s="28" t="s">
        <v>423</v>
      </c>
      <c r="D103" s="28" t="s">
        <v>499</v>
      </c>
      <c r="E103" s="28" t="s">
        <v>649</v>
      </c>
      <c r="F103" s="28" t="s">
        <v>650</v>
      </c>
      <c r="G103" s="45" t="s">
        <v>53</v>
      </c>
      <c r="H103" s="28" t="s">
        <v>419</v>
      </c>
      <c r="I103" s="28" t="s">
        <v>402</v>
      </c>
      <c r="J103" s="28" t="s">
        <v>651</v>
      </c>
    </row>
    <row r="104" ht="33.75" customHeight="1" spans="1:10">
      <c r="A104" s="28" t="s">
        <v>375</v>
      </c>
      <c r="B104" s="28" t="s">
        <v>633</v>
      </c>
      <c r="C104" s="28" t="s">
        <v>428</v>
      </c>
      <c r="D104" s="28" t="s">
        <v>429</v>
      </c>
      <c r="E104" s="28" t="s">
        <v>652</v>
      </c>
      <c r="F104" s="28" t="s">
        <v>400</v>
      </c>
      <c r="G104" s="45" t="s">
        <v>431</v>
      </c>
      <c r="H104" s="28" t="s">
        <v>419</v>
      </c>
      <c r="I104" s="28" t="s">
        <v>402</v>
      </c>
      <c r="J104" s="28" t="s">
        <v>653</v>
      </c>
    </row>
    <row r="105" ht="33.75" customHeight="1" spans="1:10">
      <c r="A105" s="28" t="s">
        <v>365</v>
      </c>
      <c r="B105" s="28" t="s">
        <v>654</v>
      </c>
      <c r="C105" s="28" t="s">
        <v>397</v>
      </c>
      <c r="D105" s="28" t="s">
        <v>398</v>
      </c>
      <c r="E105" s="28" t="s">
        <v>655</v>
      </c>
      <c r="F105" s="28" t="s">
        <v>400</v>
      </c>
      <c r="G105" s="45" t="s">
        <v>53</v>
      </c>
      <c r="H105" s="28" t="s">
        <v>491</v>
      </c>
      <c r="I105" s="28" t="s">
        <v>402</v>
      </c>
      <c r="J105" s="28" t="s">
        <v>656</v>
      </c>
    </row>
    <row r="106" ht="33.75" customHeight="1" spans="1:10">
      <c r="A106" s="28" t="s">
        <v>365</v>
      </c>
      <c r="B106" s="28" t="s">
        <v>654</v>
      </c>
      <c r="C106" s="28" t="s">
        <v>397</v>
      </c>
      <c r="D106" s="28" t="s">
        <v>398</v>
      </c>
      <c r="E106" s="28" t="s">
        <v>657</v>
      </c>
      <c r="F106" s="28" t="s">
        <v>400</v>
      </c>
      <c r="G106" s="45" t="s">
        <v>478</v>
      </c>
      <c r="H106" s="28" t="s">
        <v>658</v>
      </c>
      <c r="I106" s="28" t="s">
        <v>402</v>
      </c>
      <c r="J106" s="28" t="s">
        <v>659</v>
      </c>
    </row>
    <row r="107" ht="33.75" customHeight="1" spans="1:10">
      <c r="A107" s="28" t="s">
        <v>365</v>
      </c>
      <c r="B107" s="28" t="s">
        <v>654</v>
      </c>
      <c r="C107" s="28" t="s">
        <v>397</v>
      </c>
      <c r="D107" s="28" t="s">
        <v>416</v>
      </c>
      <c r="E107" s="28" t="s">
        <v>660</v>
      </c>
      <c r="F107" s="28" t="s">
        <v>400</v>
      </c>
      <c r="G107" s="45" t="s">
        <v>431</v>
      </c>
      <c r="H107" s="28" t="s">
        <v>419</v>
      </c>
      <c r="I107" s="28" t="s">
        <v>402</v>
      </c>
      <c r="J107" s="28" t="s">
        <v>661</v>
      </c>
    </row>
    <row r="108" ht="33.75" customHeight="1" spans="1:10">
      <c r="A108" s="28" t="s">
        <v>365</v>
      </c>
      <c r="B108" s="28" t="s">
        <v>654</v>
      </c>
      <c r="C108" s="28" t="s">
        <v>397</v>
      </c>
      <c r="D108" s="28" t="s">
        <v>416</v>
      </c>
      <c r="E108" s="28" t="s">
        <v>660</v>
      </c>
      <c r="F108" s="28" t="s">
        <v>400</v>
      </c>
      <c r="G108" s="45" t="s">
        <v>431</v>
      </c>
      <c r="H108" s="28" t="s">
        <v>419</v>
      </c>
      <c r="I108" s="28" t="s">
        <v>402</v>
      </c>
      <c r="J108" s="28" t="s">
        <v>662</v>
      </c>
    </row>
    <row r="109" ht="33.75" customHeight="1" spans="1:10">
      <c r="A109" s="28" t="s">
        <v>365</v>
      </c>
      <c r="B109" s="28" t="s">
        <v>654</v>
      </c>
      <c r="C109" s="28" t="s">
        <v>423</v>
      </c>
      <c r="D109" s="28" t="s">
        <v>424</v>
      </c>
      <c r="E109" s="28" t="s">
        <v>663</v>
      </c>
      <c r="F109" s="28" t="s">
        <v>473</v>
      </c>
      <c r="G109" s="45" t="s">
        <v>664</v>
      </c>
      <c r="H109" s="28" t="s">
        <v>534</v>
      </c>
      <c r="I109" s="28" t="s">
        <v>402</v>
      </c>
      <c r="J109" s="28" t="s">
        <v>665</v>
      </c>
    </row>
    <row r="110" ht="122" customHeight="1" spans="1:10">
      <c r="A110" s="28" t="s">
        <v>365</v>
      </c>
      <c r="B110" s="28" t="s">
        <v>654</v>
      </c>
      <c r="C110" s="28" t="s">
        <v>428</v>
      </c>
      <c r="D110" s="28" t="s">
        <v>429</v>
      </c>
      <c r="E110" s="28" t="s">
        <v>666</v>
      </c>
      <c r="F110" s="28" t="s">
        <v>400</v>
      </c>
      <c r="G110" s="45" t="s">
        <v>478</v>
      </c>
      <c r="H110" s="28" t="s">
        <v>419</v>
      </c>
      <c r="I110" s="28" t="s">
        <v>402</v>
      </c>
      <c r="J110" s="28" t="s">
        <v>667</v>
      </c>
    </row>
    <row r="111" ht="33.75" customHeight="1" spans="1:10">
      <c r="A111" s="28" t="s">
        <v>369</v>
      </c>
      <c r="B111" s="28" t="s">
        <v>668</v>
      </c>
      <c r="C111" s="28" t="s">
        <v>397</v>
      </c>
      <c r="D111" s="28" t="s">
        <v>398</v>
      </c>
      <c r="E111" s="28" t="s">
        <v>669</v>
      </c>
      <c r="F111" s="28" t="s">
        <v>400</v>
      </c>
      <c r="G111" s="45" t="s">
        <v>55</v>
      </c>
      <c r="H111" s="28" t="s">
        <v>491</v>
      </c>
      <c r="I111" s="28" t="s">
        <v>402</v>
      </c>
      <c r="J111" s="28" t="s">
        <v>656</v>
      </c>
    </row>
    <row r="112" ht="33.75" customHeight="1" spans="1:10">
      <c r="A112" s="28" t="s">
        <v>369</v>
      </c>
      <c r="B112" s="28" t="s">
        <v>668</v>
      </c>
      <c r="C112" s="28" t="s">
        <v>397</v>
      </c>
      <c r="D112" s="28" t="s">
        <v>398</v>
      </c>
      <c r="E112" s="28" t="s">
        <v>670</v>
      </c>
      <c r="F112" s="28" t="s">
        <v>400</v>
      </c>
      <c r="G112" s="45" t="s">
        <v>671</v>
      </c>
      <c r="H112" s="28" t="s">
        <v>419</v>
      </c>
      <c r="I112" s="28" t="s">
        <v>402</v>
      </c>
      <c r="J112" s="28" t="s">
        <v>672</v>
      </c>
    </row>
    <row r="113" ht="33.75" customHeight="1" spans="1:10">
      <c r="A113" s="28" t="s">
        <v>369</v>
      </c>
      <c r="B113" s="28" t="s">
        <v>668</v>
      </c>
      <c r="C113" s="28" t="s">
        <v>397</v>
      </c>
      <c r="D113" s="28" t="s">
        <v>416</v>
      </c>
      <c r="E113" s="28" t="s">
        <v>673</v>
      </c>
      <c r="F113" s="28" t="s">
        <v>400</v>
      </c>
      <c r="G113" s="45" t="s">
        <v>55</v>
      </c>
      <c r="H113" s="28" t="s">
        <v>491</v>
      </c>
      <c r="I113" s="28" t="s">
        <v>402</v>
      </c>
      <c r="J113" s="28" t="s">
        <v>674</v>
      </c>
    </row>
    <row r="114" ht="33.75" customHeight="1" spans="1:10">
      <c r="A114" s="28" t="s">
        <v>369</v>
      </c>
      <c r="B114" s="28" t="s">
        <v>668</v>
      </c>
      <c r="C114" s="28" t="s">
        <v>397</v>
      </c>
      <c r="D114" s="28" t="s">
        <v>416</v>
      </c>
      <c r="E114" s="28" t="s">
        <v>675</v>
      </c>
      <c r="F114" s="28" t="s">
        <v>400</v>
      </c>
      <c r="G114" s="45" t="s">
        <v>47</v>
      </c>
      <c r="H114" s="28" t="s">
        <v>676</v>
      </c>
      <c r="I114" s="28" t="s">
        <v>402</v>
      </c>
      <c r="J114" s="28" t="s">
        <v>677</v>
      </c>
    </row>
    <row r="115" ht="33.75" customHeight="1" spans="1:10">
      <c r="A115" s="28" t="s">
        <v>369</v>
      </c>
      <c r="B115" s="28" t="s">
        <v>668</v>
      </c>
      <c r="C115" s="28" t="s">
        <v>423</v>
      </c>
      <c r="D115" s="28" t="s">
        <v>424</v>
      </c>
      <c r="E115" s="28" t="s">
        <v>663</v>
      </c>
      <c r="F115" s="28" t="s">
        <v>400</v>
      </c>
      <c r="G115" s="45" t="s">
        <v>53</v>
      </c>
      <c r="H115" s="28" t="s">
        <v>419</v>
      </c>
      <c r="I115" s="28" t="s">
        <v>402</v>
      </c>
      <c r="J115" s="28" t="s">
        <v>678</v>
      </c>
    </row>
    <row r="116" ht="103" customHeight="1" spans="1:10">
      <c r="A116" s="28" t="s">
        <v>369</v>
      </c>
      <c r="B116" s="28" t="s">
        <v>668</v>
      </c>
      <c r="C116" s="28" t="s">
        <v>428</v>
      </c>
      <c r="D116" s="28" t="s">
        <v>429</v>
      </c>
      <c r="E116" s="28" t="s">
        <v>666</v>
      </c>
      <c r="F116" s="28" t="s">
        <v>400</v>
      </c>
      <c r="G116" s="45" t="s">
        <v>478</v>
      </c>
      <c r="H116" s="28" t="s">
        <v>419</v>
      </c>
      <c r="I116" s="28" t="s">
        <v>402</v>
      </c>
      <c r="J116" s="28" t="s">
        <v>679</v>
      </c>
    </row>
  </sheetData>
  <mergeCells count="28">
    <mergeCell ref="A3:J3"/>
    <mergeCell ref="A4:H4"/>
    <mergeCell ref="A9:A17"/>
    <mergeCell ref="A18:A22"/>
    <mergeCell ref="A23:A31"/>
    <mergeCell ref="A32:A39"/>
    <mergeCell ref="A40:A57"/>
    <mergeCell ref="A59:A66"/>
    <mergeCell ref="A67:A71"/>
    <mergeCell ref="A73:A78"/>
    <mergeCell ref="A79:A89"/>
    <mergeCell ref="A90:A95"/>
    <mergeCell ref="A96:A104"/>
    <mergeCell ref="A105:A110"/>
    <mergeCell ref="A111:A116"/>
    <mergeCell ref="B9:B17"/>
    <mergeCell ref="B18:B22"/>
    <mergeCell ref="B23:B31"/>
    <mergeCell ref="B32:B39"/>
    <mergeCell ref="B40:B57"/>
    <mergeCell ref="B59:B66"/>
    <mergeCell ref="B67:B71"/>
    <mergeCell ref="B73:B78"/>
    <mergeCell ref="B79:B89"/>
    <mergeCell ref="B90:B95"/>
    <mergeCell ref="B96:B104"/>
    <mergeCell ref="B105:B110"/>
    <mergeCell ref="B111:B116"/>
  </mergeCells>
  <pageMargins left="0.75" right="0.75" top="1" bottom="1" header="0.5" footer="0.5"/>
  <pageSetup paperSize="9" scale="10"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市对下转移支付预算表09-1</vt:lpstr>
      <vt:lpstr>市对下转移支付绩效目标表09-2</vt:lpstr>
      <vt:lpstr>新增资产配置表10</vt:lpstr>
      <vt:lpstr>上级补助项目支出预算表11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无语</cp:lastModifiedBy>
  <dcterms:created xsi:type="dcterms:W3CDTF">2025-02-18T08:04:00Z</dcterms:created>
  <dcterms:modified xsi:type="dcterms:W3CDTF">2025-02-19T09:24:11Z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3DEDA2F537A04D1083FE7347B2EC12F8_13</vt:lpwstr>
  </property>
  <property fmtid="{D5CDD505-2E9C-101B-9397-08002B2CF9AE}" pid="3" name="KSOProductBuildVer">
    <vt:lpwstr>2052-12.1.0.19770</vt:lpwstr>
  </property>
</Properties>
</file>