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8">'部门项目支出绩效目标表05-2'!$5:$6</definedName>
    <definedName name="_xlnm.Print_Titles" localSheetId="13">'市对下转移支付绩效目标表09-2'!$5:$6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<sst xmlns="http://schemas.openxmlformats.org/spreadsheetml/2006/main" count="2954" uniqueCount="724">
  <si>
    <t>预算01-1表</t>
  </si>
  <si>
    <t>2025年部门财务收支预算总表</t>
  </si>
  <si>
    <t>单位名称：玉溪市民政局（本级）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</si>
  <si>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</si>
  <si>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</si>
  <si>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</si>
  <si>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</si>
  <si>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</si>
  <si>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</si>
  <si>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</si>
  <si>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</si>
  <si>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</si>
  <si>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</si>
  <si>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</si>
  <si>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</si>
  <si>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</si>
  <si>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</si>
  <si>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</si>
  <si>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</si>
  <si>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</si>
  <si>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</si>
  <si>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</si>
  <si>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</si>
  <si>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</si>
  <si>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</si>
  <si>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</si>
  <si>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</si>
  <si>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</si>
  <si>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</si>
  <si>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</si>
  <si>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</si>
  <si>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</si>
  <si>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</si>
  <si>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</si>
  <si>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</si>
  <si>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</si>
  <si>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</si>
  <si>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</si>
  <si>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</si>
  <si>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</si>
  <si>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</si>
  <si>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</si>
  <si>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</si>
  <si>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</si>
  <si>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</si>
  <si>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</si>
  <si>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</si>
  <si>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</si>
  <si>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</si>
  <si>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</si>
  <si>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</si>
  <si>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</si>
  <si>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</si>
  <si>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</si>
  <si>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</si>
  <si>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</si>
  <si>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</si>
  <si>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</si>
  <si>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</si>
  <si>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</si>
  <si>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</si>
  <si>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</si>
  <si>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</si>
  <si>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</si>
  <si>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118001</t>
  </si>
  <si>
    <t>玉溪市民政局</t>
  </si>
  <si>
    <t>118007</t>
  </si>
  <si>
    <t>玉溪市居民家庭经济状况核对中心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</si>
  <si>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</si>
  <si>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</si>
  <si>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</si>
  <si>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</si>
  <si>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</si>
  <si>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</si>
  <si>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</si>
  <si>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</si>
  <si>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</si>
  <si>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</si>
  <si>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</si>
  <si>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</si>
  <si>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</si>
  <si>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</si>
  <si>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20802</t>
  </si>
  <si>
    <t>2080201</t>
  </si>
  <si>
    <t>2080202</t>
  </si>
  <si>
    <t>2080206</t>
  </si>
  <si>
    <t>2080209</t>
  </si>
  <si>
    <t>2080299</t>
  </si>
  <si>
    <t>20805</t>
  </si>
  <si>
    <t>2080501</t>
  </si>
  <si>
    <t>2080505</t>
  </si>
  <si>
    <t>2080506</t>
  </si>
  <si>
    <t>20808</t>
  </si>
  <si>
    <t>2080801</t>
  </si>
  <si>
    <t>20810</t>
  </si>
  <si>
    <t>2081001</t>
  </si>
  <si>
    <t>2081002</t>
  </si>
  <si>
    <t>2081006</t>
  </si>
  <si>
    <t>20811</t>
  </si>
  <si>
    <t>2081107</t>
  </si>
  <si>
    <t>20819</t>
  </si>
  <si>
    <t>2081901</t>
  </si>
  <si>
    <t>2081902</t>
  </si>
  <si>
    <t>20820</t>
  </si>
  <si>
    <t>2082001</t>
  </si>
  <si>
    <t>20821</t>
  </si>
  <si>
    <t>2082102</t>
  </si>
  <si>
    <t>20825</t>
  </si>
  <si>
    <t>2082502</t>
  </si>
  <si>
    <t>210</t>
  </si>
  <si>
    <t>21011</t>
  </si>
  <si>
    <t>2101101</t>
  </si>
  <si>
    <t>2101102</t>
  </si>
  <si>
    <t>2101103</t>
  </si>
  <si>
    <t>2101199</t>
  </si>
  <si>
    <t>221</t>
  </si>
  <si>
    <t>22102</t>
  </si>
  <si>
    <t>2210201</t>
  </si>
  <si>
    <t>2210203</t>
  </si>
  <si>
    <t>229</t>
  </si>
  <si>
    <t>22960</t>
  </si>
  <si>
    <t>2296002</t>
  </si>
  <si>
    <t>230</t>
  </si>
  <si>
    <t>23002</t>
  </si>
  <si>
    <t>2300248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</si>
  <si>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</si>
  <si>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</si>
  <si>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</si>
  <si>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</si>
  <si>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</si>
  <si>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</si>
  <si>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</si>
  <si>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</si>
  <si>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</si>
  <si>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</si>
  <si>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</si>
  <si>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</si>
  <si>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</si>
  <si>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</si>
  <si>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</si>
  <si>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</si>
  <si>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</si>
  <si>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</si>
  <si>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</si>
  <si>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</si>
  <si>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</si>
  <si>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</si>
  <si>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</si>
  <si>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</si>
  <si>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</si>
  <si>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</si>
  <si>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</si>
  <si>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</si>
  <si>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</si>
  <si>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</si>
  <si>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</si>
  <si>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</si>
  <si>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</si>
  <si>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</si>
  <si>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</si>
  <si>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</si>
  <si>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</si>
  <si>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</si>
  <si>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</si>
  <si>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</si>
  <si>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</si>
  <si>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</si>
  <si>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</si>
  <si>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</si>
  <si>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</si>
  <si>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530400210000000626926</t>
  </si>
  <si>
    <t>行政人员工资支出</t>
  </si>
  <si>
    <t>行政运行</t>
  </si>
  <si>
    <t>30101</t>
  </si>
  <si>
    <t>基本工资</t>
  </si>
  <si>
    <t>30102</t>
  </si>
  <si>
    <t>津贴补贴</t>
  </si>
  <si>
    <t>购房补贴</t>
  </si>
  <si>
    <t>530400210000000626928</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</si>
  <si>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</si>
  <si>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</si>
  <si>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</si>
  <si>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</si>
  <si>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</si>
  <si>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</si>
  <si>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</si>
  <si>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</si>
  <si>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</si>
  <si>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</si>
  <si>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</si>
  <si>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</si>
  <si>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</si>
  <si>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</si>
  <si>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</si>
  <si>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530400210000000626929</t>
  </si>
  <si>
    <t>住房公积金</t>
  </si>
  <si>
    <t>30113</t>
  </si>
  <si>
    <t>530400210000000626930</t>
  </si>
  <si>
    <t>对个人和家庭的补助</t>
  </si>
  <si>
    <t>行政单位离退休</t>
  </si>
  <si>
    <t>30301</t>
  </si>
  <si>
    <t>离休费</t>
  </si>
  <si>
    <t>30305</t>
  </si>
  <si>
    <t>生活补助</t>
  </si>
  <si>
    <t>530400210000000626931</t>
  </si>
  <si>
    <t>其他工资福利支出</t>
  </si>
  <si>
    <t>30103</t>
  </si>
  <si>
    <t>奖金</t>
  </si>
  <si>
    <t>530400210000000626933</t>
  </si>
  <si>
    <t>公车购置及运维费</t>
  </si>
  <si>
    <t>30231</t>
  </si>
  <si>
    <t>公务用车运行维护费</t>
  </si>
  <si>
    <t>530400210000000626934</t>
  </si>
  <si>
    <t>行政人员公务交通补贴</t>
  </si>
  <si>
    <t>30239</t>
  </si>
  <si>
    <t>其他交通费用</t>
  </si>
  <si>
    <t>530400210000000626935</t>
  </si>
  <si>
    <t>工会经费</t>
  </si>
  <si>
    <t>30228</t>
  </si>
  <si>
    <t>530400210000000626937</t>
  </si>
  <si>
    <t>一般公用经费</t>
  </si>
  <si>
    <t>30201</t>
  </si>
  <si>
    <t>办公费</t>
  </si>
  <si>
    <t>30202</t>
  </si>
  <si>
    <t>印刷费</t>
  </si>
  <si>
    <t>30205</t>
  </si>
  <si>
    <t>水费</t>
  </si>
  <si>
    <t>30207</t>
  </si>
  <si>
    <t>邮电费</t>
  </si>
  <si>
    <t>30211</t>
  </si>
  <si>
    <t>差旅费</t>
  </si>
  <si>
    <t>30213</t>
  </si>
  <si>
    <t>维修（护）费</t>
  </si>
  <si>
    <t>30215</t>
  </si>
  <si>
    <t>会议费</t>
  </si>
  <si>
    <t>30226</t>
  </si>
  <si>
    <t>劳务费</t>
  </si>
  <si>
    <t>30229</t>
  </si>
  <si>
    <t>福利费</t>
  </si>
  <si>
    <t>30299</t>
  </si>
  <si>
    <t>其他商品和服务支出</t>
  </si>
  <si>
    <t>530400221100000614389</t>
  </si>
  <si>
    <t>30217</t>
  </si>
  <si>
    <t>530400241100002061477</t>
  </si>
  <si>
    <t>工作业务经费</t>
  </si>
  <si>
    <t>一般行政管理事务</t>
  </si>
  <si>
    <t>30216</t>
  </si>
  <si>
    <t>培训费</t>
  </si>
  <si>
    <t>30227</t>
  </si>
  <si>
    <t>委托业务费</t>
  </si>
  <si>
    <t>31002</t>
  </si>
  <si>
    <t>办公设备购置</t>
  </si>
  <si>
    <t>530400241100002061502</t>
  </si>
  <si>
    <t>编外临聘人员经费</t>
  </si>
  <si>
    <t>30199</t>
  </si>
  <si>
    <t>530400241100002061524</t>
  </si>
  <si>
    <t>机关后勤购买服务经费</t>
  </si>
  <si>
    <t>530400241100002061769</t>
  </si>
  <si>
    <t>遗属生活补助经费</t>
  </si>
  <si>
    <t>死亡抚恤</t>
  </si>
  <si>
    <t>530400241100002129531</t>
  </si>
  <si>
    <t>工作业务（公务用车运维费）经费</t>
  </si>
  <si>
    <t>530400241100002129610</t>
  </si>
  <si>
    <t>工作业务（接待费）经费</t>
  </si>
  <si>
    <t>530400241100002129729</t>
  </si>
  <si>
    <t>职业年金经费</t>
  </si>
  <si>
    <t>机关事业单位职业年金缴费支出</t>
  </si>
  <si>
    <t>30109</t>
  </si>
  <si>
    <t>职业年金缴费</t>
  </si>
  <si>
    <t>530400241100002131980</t>
  </si>
  <si>
    <t>年终一次性奖金</t>
  </si>
  <si>
    <t>530400251100003581912</t>
  </si>
  <si>
    <t>退休医疗照顾人员补助经费</t>
  </si>
  <si>
    <t>530400251100003841331</t>
  </si>
  <si>
    <t>物业管理费</t>
  </si>
  <si>
    <t>30209</t>
  </si>
  <si>
    <t>530400210000000627754</t>
  </si>
  <si>
    <t>事业人员工资支出</t>
  </si>
  <si>
    <t>其他民政管理事务支出</t>
  </si>
  <si>
    <t>30107</t>
  </si>
  <si>
    <t>绩效工资</t>
  </si>
  <si>
    <t>530400210000000627755</t>
  </si>
  <si>
    <t>事业单位医疗</t>
  </si>
  <si>
    <t>530400210000000627756</t>
  </si>
  <si>
    <t>530400210000000627758</t>
  </si>
  <si>
    <t>530400210000000627759</t>
  </si>
  <si>
    <t>530400221100000615022</t>
  </si>
  <si>
    <t>530400241100002128473</t>
  </si>
  <si>
    <t>奖励性绩效工资（工资部分）经费</t>
  </si>
  <si>
    <t>530400241100002128569</t>
  </si>
  <si>
    <t>奖励性绩效工资（高于部分）经费</t>
  </si>
  <si>
    <t>预算05-1表</t>
  </si>
  <si>
    <t>2025年部门项目支出预算表</t>
  </si>
  <si>
    <t>项目分类</t>
  </si>
  <si>
    <t>项目单位</t>
  </si>
  <si>
    <t>本年拨款</t>
  </si>
  <si>
    <t>单位资金</t>
  </si>
  <si>
    <t>其中：本次下达</t>
  </si>
  <si>
    <t>市级城乡困难群众救助补助资金</t>
  </si>
  <si>
    <t>民生类</t>
  </si>
  <si>
    <t>530400200000000000089</t>
  </si>
  <si>
    <t>儿童福利</t>
  </si>
  <si>
    <t>39999</t>
  </si>
  <si>
    <t>城市最低生活保障金支出</t>
  </si>
  <si>
    <t>农村最低生活保障金支出</t>
  </si>
  <si>
    <t>临时救助支出</t>
  </si>
  <si>
    <t>农村特困人员救助供养支出</t>
  </si>
  <si>
    <t>市本级60年代精简退职职工生活补助经费</t>
  </si>
  <si>
    <t>530400200000000000526</t>
  </si>
  <si>
    <t>其他农村生活救助</t>
  </si>
  <si>
    <t>30306</t>
  </si>
  <si>
    <t>救济费</t>
  </si>
  <si>
    <t>六十年代精简退职人员生活困难补助经费</t>
  </si>
  <si>
    <t>530400200000000000801</t>
  </si>
  <si>
    <t>老年人福利补贴经费</t>
  </si>
  <si>
    <t>530400200000000001272</t>
  </si>
  <si>
    <t>老年福利</t>
  </si>
  <si>
    <t>春节送温暖活动经费</t>
  </si>
  <si>
    <t>530400200000000001413</t>
  </si>
  <si>
    <t>公办养老服务机构运营维护补助资金</t>
  </si>
  <si>
    <t>530400210000000626149</t>
  </si>
  <si>
    <t>养老服务</t>
  </si>
  <si>
    <t>市级福彩公益金项目补助资金</t>
  </si>
  <si>
    <t>事业发展类</t>
  </si>
  <si>
    <t>530400210000000626389</t>
  </si>
  <si>
    <t>用于社会福利的彩票公益金支出</t>
  </si>
  <si>
    <t>残疾人两项补助市级补助资金</t>
  </si>
  <si>
    <t>530400210000000628459</t>
  </si>
  <si>
    <t>残疾人生活和护理补贴</t>
  </si>
  <si>
    <t>市级社会组织孵化基地建设经费</t>
  </si>
  <si>
    <t>530400210000000631048</t>
  </si>
  <si>
    <t>31006</t>
  </si>
  <si>
    <t>大型修缮</t>
  </si>
  <si>
    <t>社会组织法人变更、注销清算审计项目补助经费</t>
  </si>
  <si>
    <t>530400221100000211189</t>
  </si>
  <si>
    <t>社会组织管理</t>
  </si>
  <si>
    <t>中央城乡困难群众救助补助资金</t>
  </si>
  <si>
    <t>530400221100000645975</t>
  </si>
  <si>
    <t>社会保障和就业共同财政事权转移支付支出</t>
  </si>
  <si>
    <t>省级城乡困难群众救助补助资金</t>
  </si>
  <si>
    <t>530400221100000734347</t>
  </si>
  <si>
    <t>民政事业（政府购买社会救助服务）专项资金</t>
  </si>
  <si>
    <t>530400221100000734463</t>
  </si>
  <si>
    <t>2023年第一批省级福利彩票公益金省级乡镇（街道）社工站示范站经费</t>
  </si>
  <si>
    <t>530400231100001882272</t>
  </si>
  <si>
    <t>养老服务能力提升项目补助经费</t>
  </si>
  <si>
    <t>530400241100002072919</t>
  </si>
  <si>
    <t>云财社（2024）65号省级乡镇（街道）社工站建设资金</t>
  </si>
  <si>
    <t>530400241100003024249</t>
  </si>
  <si>
    <t>云财社〔2024〕106号中央集中彩票公益金专项资金（第一批）精神障碍社区康复服务点建设资金</t>
  </si>
  <si>
    <t>530400241100003132921</t>
  </si>
  <si>
    <t>（老年人）春节送温暖活动专项补助经费</t>
  </si>
  <si>
    <t>530400251100003579481</t>
  </si>
  <si>
    <t>老龄事务</t>
  </si>
  <si>
    <t>敬老节慰问专项经费</t>
  </si>
  <si>
    <t>530400251100003584827</t>
  </si>
  <si>
    <t>特定项目2025019补助资金</t>
  </si>
  <si>
    <t>530400251100003585006</t>
  </si>
  <si>
    <t>敬老爱老宣传专项经费</t>
  </si>
  <si>
    <t>专项业务类</t>
  </si>
  <si>
    <t>530400251100003585428</t>
  </si>
  <si>
    <t>“温暖玉溪护童成长”项目经费</t>
  </si>
  <si>
    <t>530400251100003836993</t>
  </si>
  <si>
    <t>“温暖玉溪呵护夕阳”为老服务项目经费</t>
  </si>
  <si>
    <t>530400251100003837425</t>
  </si>
  <si>
    <t>云财社[2024]216号老年人福利项目经费</t>
  </si>
  <si>
    <t>530400251100003876079</t>
  </si>
  <si>
    <t>高龄津贴省级经费</t>
  </si>
  <si>
    <t>530400251100003883825</t>
  </si>
  <si>
    <t>云财社（2024）216号儿童福利类补助资金</t>
  </si>
  <si>
    <t>530400251100003886822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</si>
  <si>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</si>
  <si>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</si>
  <si>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</si>
  <si>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</si>
  <si>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</si>
  <si>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</si>
  <si>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</si>
  <si>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</si>
  <si>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</si>
  <si>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</si>
  <si>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</si>
  <si>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</si>
  <si>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</si>
  <si>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福利彩票“扶老、助残、救孤、济困”的发行宗旨，用于资助以老年人、困难儿童、困难群体等为服务对象的社会福利基本设施建设、设备购置项目，以及符合宗旨的其他社会福利类、社会公益类项目，包括殡葬服务体系建设、社会工作和社会志愿、婚姻登记能力提升等，提升玉溪市社会福利保障水平。</t>
  </si>
  <si>
    <t>产出指标</t>
  </si>
  <si>
    <t>数量指标</t>
  </si>
  <si>
    <t>老年人福利事业项目</t>
  </si>
  <si>
    <t>&gt;=</t>
  </si>
  <si>
    <t>个</t>
  </si>
  <si>
    <t>定量指标</t>
  </si>
  <si>
    <t>反映获补老年人福利事业项目的数量情况</t>
  </si>
  <si>
    <t>按照福利彩票“扶老、助残、救孤、济困”的发行宗旨，用于资助以老年人、困难儿童、困难群体等为服务对象的社会福利基本设施建设、设备购置项目，以及符合宗旨的其他社会福利类、社会公益类项目，包括殡葬服务体系建设、社会工作和社会志愿、基层社会治理体系建设等。在2024年，至少补助9个老年人福利事业项目，支持9个县区进行殡葬服务体系建设完善，支持3个省级乡镇（街道）社会工作服务示范站建设，支持9个县区实施“乡村著名行动”项目。项目验收合格率达到80%，乡镇公墓覆盖率达到100%，受益对象满意度达到85%。</t>
  </si>
  <si>
    <t>殡葬服务体系建设项目</t>
  </si>
  <si>
    <t>反映县级殡葬类项目数量</t>
  </si>
  <si>
    <t>质量指标</t>
  </si>
  <si>
    <t>竣工验收合格率</t>
  </si>
  <si>
    <t>80</t>
  </si>
  <si>
    <t>%</t>
  </si>
  <si>
    <t>反映项目验收情况。
竣工验收合格率=（验收合格单元工程数量/完工单元工程总数）×100%。</t>
  </si>
  <si>
    <t>效益指标</t>
  </si>
  <si>
    <t>社会效益</t>
  </si>
  <si>
    <t>乡镇公墓覆盖率</t>
  </si>
  <si>
    <t>=</t>
  </si>
  <si>
    <t>100</t>
  </si>
  <si>
    <t>反映乡镇殡葬服务保障情况。
乡镇公墓覆盖率=已建设有公墓的乡镇数量/全市乡镇总数量*100%</t>
  </si>
  <si>
    <t>满意度指标</t>
  </si>
  <si>
    <t>服务对象满意度</t>
  </si>
  <si>
    <t>受益对象满意度</t>
  </si>
  <si>
    <t>85</t>
  </si>
  <si>
    <t>反映项目实施受益对象的满意程度情况
受益对象满意度=问卷调查中满意人数/问卷调查总人数*100%</t>
  </si>
  <si>
    <t>对玉溪市年满18周岁后在普通全日制本科、专科、高等职业学校、中等职业学校及攻读硕士学位的孤儿给予每人每学年1万元资助。经排查，2024-2025学年符合条件资助对象42人。</t>
  </si>
  <si>
    <t>获补对象数</t>
  </si>
  <si>
    <t>42</t>
  </si>
  <si>
    <t>人</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</si>
  <si>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</si>
  <si>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</si>
  <si>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</si>
  <si>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</si>
  <si>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</si>
  <si>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政策知晓率</t>
  </si>
  <si>
    <t>反映补助政策的发放效果情况。
资金发放率=调查中补助资金发放人数*100%</t>
  </si>
  <si>
    <t>反映获补助受益对象的满意程度。</t>
  </si>
  <si>
    <t>通过政府购买社会救助服务，鼓励符合条件的社会力量承担相关工作，加强基层社会救助经办服务能力，做到事有人管、责有人负、求助有门、受理及时，困难群众对社会救助服务满意度不断提升。</t>
  </si>
  <si>
    <t>社会救助购买服务服务次数</t>
  </si>
  <si>
    <t>900</t>
  </si>
  <si>
    <t>次</t>
  </si>
  <si>
    <t>各县区要保证乡镇、村级购买服务人员配置到位</t>
  </si>
  <si>
    <t>购买救助服务专项资金发放达标率</t>
  </si>
  <si>
    <t>各县区要严格按要求使用资金，专款专用。</t>
  </si>
  <si>
    <t>时效指标</t>
  </si>
  <si>
    <t>州市财政、民政在收到民政事业专项资金后下达至县级财政、民政部门的时间</t>
  </si>
  <si>
    <t>&lt;=</t>
  </si>
  <si>
    <t>30</t>
  </si>
  <si>
    <t>天（工作日）</t>
  </si>
  <si>
    <t>在30日内将资金分配下达县区用于开展政府购买社会救助服务。</t>
  </si>
  <si>
    <t>社会救助购买服务对象政策知晓率</t>
  </si>
  <si>
    <t>95</t>
  </si>
  <si>
    <t>反映政策知晓率</t>
  </si>
  <si>
    <t>社会救助对象满意度</t>
  </si>
  <si>
    <t>反映服务对象对政策和工作满意度</t>
  </si>
  <si>
    <t>严格按照《玉溪市人民政府关于清理规范市级政府部门行政审批中介服务事项的决定》（玉政发〔2022〕2号）要求和《玉溪市保留由市级审批部门委托中介服务机构开展的技术性服务事项目录（2021年版）》第3项至第6项技术性服务事项，玉溪市民政局目前行政审批过程中需要为行政审批对象提供4类中介审计服务，分别为：社会团体法定代表人离任审计、社会团体注销清算审计、民办非企业单位法定代表人离任审计、民办非企业单位注销清算审计。对审批部门委托中介服务机构开展的技术性服务事项，应当通过竞争性方式选择中介服务机构，委托服务费用由审批部门承担并纳入本部门财政预算，不得转嫁给申请人承担。2025年预计完成审计不低于10次，完成合格率90%，完成及时率达到100%。</t>
  </si>
  <si>
    <t>社会组织完成审计</t>
  </si>
  <si>
    <t>反映社会组织的法人变更、注销清算审计完成次数</t>
  </si>
  <si>
    <t>受益社会组织</t>
  </si>
  <si>
    <t>反映社会组织，审计资金由行政审批部门承担受益情况。</t>
  </si>
  <si>
    <t>审计完成合格率</t>
  </si>
  <si>
    <t>90</t>
  </si>
  <si>
    <t>审批部门、审计单位和社会组织按照合同约定履约，配合做好审计工作。</t>
  </si>
  <si>
    <t>审计完成及时率</t>
  </si>
  <si>
    <t>及时提交审计报告，确保社会组织如期组织换届及进行注销办理。</t>
  </si>
  <si>
    <t>减轻社会组织负担</t>
  </si>
  <si>
    <t>反映按照文件要求评审费用由审批部门承担，严禁转嫁给行政审批申请人。</t>
  </si>
  <si>
    <t>被审计社会组织满意度</t>
  </si>
  <si>
    <t>反映参加审计的社会组织满意度</t>
  </si>
  <si>
    <t>敬老爱老宣传专项经费项目的20元资金是用于制作玉溪市百岁老人匾牌、“孝亲榜”材料费、宣传报道奖励孝亲模范代表等工作。是全面贯彻落实党的二十大和二十届三中全会精神，实施积极应对人口老龄化国家战略，加强对老年人关爱帮扶，健全养老保障服务体系有效措施，有利于向群社会弘扬中华民族孝亲敬老传统美德，营造养老孝老敬老良好社会氛围。</t>
  </si>
  <si>
    <t>政策宣传次数</t>
  </si>
  <si>
    <t>1次</t>
  </si>
  <si>
    <t>反映敬老爱老的宣传力度情况。即通过门户网站、报刊、通信、电视、户外广告等对补助政策进行宣传的次数。</t>
  </si>
  <si>
    <t>及时率</t>
  </si>
  <si>
    <t>反映宣传活动情况。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</si>
  <si>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</si>
  <si>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</si>
  <si>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</si>
  <si>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</si>
  <si>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</si>
  <si>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</si>
  <si>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项目资金用于城乡低保、特困人员救助供养、60年代精简退职职工、孤儿（含艾滋病病毒感染儿童、生活困难将家庭中的和纳入特困人员救助供养范围的事实无人抚养儿童）基本生活保障支出，用于开展临时救助工作。乡镇人民政府、县区民政部门根据中央省市文件具体开展救助工作，对符合条件的及时纳入社会救助保障范围，情况好转的及时调整补助档次或退出保障，并按时足额将低保金通过第三方金融机构每月发放补助资金，来保障困难群众基本生活水平，缓解其生活压力。</t>
  </si>
  <si>
    <t>受理社会救助申请的乡镇民政部门</t>
  </si>
  <si>
    <t>反映救助对象认定的数量准确情况。</t>
  </si>
  <si>
    <t>救助对象准确率</t>
  </si>
  <si>
    <t>反映救助对象认定的准确情况。
救助对象认定准确率=抽检符合标准的救助对象数/抽检实际救助对象数*100%</t>
  </si>
  <si>
    <t>救助资金社会化发放率</t>
  </si>
  <si>
    <t>反映救助资金社会化发放的比例情况。
救助资金社会化发放率=采用社会化发放的救助资金额/发放救助资金总额*100%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</si>
  <si>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</si>
  <si>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</si>
  <si>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</si>
  <si>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通过政府购买服务方式，对留守老年人开展走访探视和慰问活动，与老年人聊天，了解老年人生活状况、健康状况、亲戚子女关爱情况、居住安全情况，开展疾病预防保健、防诈骗、防人身安全等知识宣传。</t>
  </si>
  <si>
    <t>开展上门走访探视</t>
  </si>
  <si>
    <t>50</t>
  </si>
  <si>
    <t>人次</t>
  </si>
  <si>
    <t>反映留守老人帮扶情况</t>
  </si>
  <si>
    <t>开展节日慰问</t>
  </si>
  <si>
    <t>反映留守老人情况。</t>
  </si>
  <si>
    <t>受益留守老年人</t>
  </si>
  <si>
    <t>500</t>
  </si>
  <si>
    <t>留守老年人合法权益</t>
  </si>
  <si>
    <t>有效保障</t>
  </si>
  <si>
    <t>定性指标</t>
  </si>
  <si>
    <t>留守老年人满意度</t>
  </si>
  <si>
    <t>2025年市级预算经费479.8884万元。用于对具有玉溪市户籍的已纳入建档立卡的残疾人、符合建档立卡条件但尚未纳入数据库的残疾人、不符合建档立卡条件的无劳动能力的残疾人补助。对具有玉溪市户籍，残疾等级被评定为一级、二级且需要长期照护的重度残疾人，非重度智力、精神残疾人或其他残疾人，需要长期照护残疾人予以补助。困难残疾人生活补贴:符合领取条件人数符合领取条件人数18464人×90元/人·月×12个月×10%=199.4112万元；一级重度残疾人护理补贴：符合领取条件人数7759人×100元/人·月×12个月×10%=93.108万元；二级重度残疾人护理补贴：符合领取条件人数符合领取条件人数17349人×90元/人·月×12个月×10%=187.3692万元。市级按照10%的比例补助，其余部分县区配套。做到应保尽保。</t>
  </si>
  <si>
    <t>符合条件的补助对象覆盖率</t>
  </si>
  <si>
    <t>按实际补助人数/符合条件人数</t>
  </si>
  <si>
    <t>发放补助金前要核实补助对象情况，核实发放银行账号。并按照正确标准发放补助金，去世对象及时停发补助金。反映获补助对象认定的准确性情况。
获补对象准确率=抽检符合标准的补助对象数/抽检实际补助对象数*100%</t>
  </si>
  <si>
    <t>补助社会化发放率</t>
  </si>
  <si>
    <t>反映补助资金社会化发放的比例情况。
补助社会化发放率=采用社会化发放的补助资金数/发放补助资金总额*100%</t>
  </si>
  <si>
    <t>保障帮扶残疾人保障水平不断提升</t>
  </si>
  <si>
    <t>反映补助促进受助对象生活状况改善的情况。</t>
  </si>
  <si>
    <t>进一步完善老年人福利制度，进一步完善老年人优待办法，积极为老年人提供各种形式的优先、优待服务，逐步提高老年人的社会福利水平。</t>
  </si>
  <si>
    <t>高龄津贴社会化全年发放人数</t>
  </si>
  <si>
    <t>74</t>
  </si>
  <si>
    <t>万人次</t>
  </si>
  <si>
    <t>反映高龄津贴社会化全年发放人数</t>
  </si>
  <si>
    <t>发放对象覆盖率</t>
  </si>
  <si>
    <t>反映发放对象覆盖率</t>
  </si>
  <si>
    <t>高龄津贴发放及时性</t>
  </si>
  <si>
    <t>按月发放</t>
  </si>
  <si>
    <t>反映高龄津贴发放及时性</t>
  </si>
  <si>
    <t>高龄津贴发放对象政策知晓率</t>
  </si>
  <si>
    <t>反映高龄津贴发放对象政策知晓率</t>
  </si>
  <si>
    <t>高龄津贴发放对象满意度</t>
  </si>
  <si>
    <t>反映高龄津贴发放对象满意度</t>
  </si>
  <si>
    <t>特定项目</t>
  </si>
  <si>
    <t>人(人次、家)</t>
  </si>
  <si>
    <t>救助标准执行合规率</t>
  </si>
  <si>
    <t>特定对象</t>
  </si>
  <si>
    <t>反映救助按标准执行的情况。
救助标准执行合规率=按照救助标准核定发放的资金额/发放资金总额*100%</t>
  </si>
  <si>
    <t>2025年根据云南省劳动人事厅、民政厅、财政厅文件精神，玉溪市开展60年代精简退职职工生活补助工作，来妥善解决我市60年代精简退职职工生活困难问题，进一步改善他们的生活水平。2024年度项目目标:项目资金用于妥善解决1961年1月1日至1965年6月9日期间精简退职的1957年底以前参加革命工作的国家机关和全民所有制企事业单位老职工中市直管理的4人。按照参加工作的时间档次标准对按时发放生活困难补助，发放实行社会化发放，政策知晓率达到95%，受益对象满意度达到95%。</t>
  </si>
  <si>
    <t>保障市级精简退职人员基本生活应发人数</t>
  </si>
  <si>
    <t>计划2024年应发4人，若2023年补助对象去世，将停发死亡对象。</t>
  </si>
  <si>
    <t>反映补助对象和家属对政策知晓度，反映宣传工作力度。</t>
  </si>
  <si>
    <t>反映补助对象和家属对补助工作满意度</t>
  </si>
  <si>
    <t>保障困境等未成年人的各项合法权益，守护未成年人健康成长，建立健全农村留守儿童关爱保护和困境儿童福利服务体系，形成关心关爱未成年人的良好氛围。</t>
  </si>
  <si>
    <t>开展防溺水安全宣传教育活动</t>
  </si>
  <si>
    <t>反映农村留守儿童关爱保护和困境儿童保障情况</t>
  </si>
  <si>
    <t>开展预防未成年人犯罪宣传教育活动</t>
  </si>
  <si>
    <t>受益未成年人</t>
  </si>
  <si>
    <t>200</t>
  </si>
  <si>
    <t>未成年人合法权益</t>
  </si>
  <si>
    <t>受益未成年人满意度</t>
  </si>
  <si>
    <t>反映未成年人对活动提供的帮扶满意程度。</t>
  </si>
  <si>
    <t>2025年进一步加大养老机构（社区日间照料机构）规范化管理水平和服务能力提升建设，按照《养老机构等级划分与评定》国家标准实施指南（试行）开展等级评定，建立星级管理制度，不断改善养老服务硬件环境，为有需求的老年人提供多元化、不同层次的养老服务。加大养老服务人才培养培训力度，扩大居家养老日常护理技能培训规模，按照养老护理员国家职业技能标准、培训大纲和最新行业企业考核评价规范开展标准化培训；培训养老服务人才100人，为有需求的老年人提供多元化、不同层次的养老服务，养老服务护理人员素质得到有效提升，受益对象满意度达到85%.</t>
  </si>
  <si>
    <t>组织培训期数</t>
  </si>
  <si>
    <t>反映预算部门（单位）组织开展各类培训的期数。</t>
  </si>
  <si>
    <t>培训参加人次</t>
  </si>
  <si>
    <t>反映预算部门（单位）组织开展各类培训的人次。</t>
  </si>
  <si>
    <t>参训率</t>
  </si>
  <si>
    <t>反映预算部门（单位）组织开展各类培训中预计参训情况。
参训率=（年参训人数/应参训人数）*100%。</t>
  </si>
  <si>
    <t>培训完成及时率</t>
  </si>
  <si>
    <t>2025年12月31日</t>
  </si>
  <si>
    <t>年-月-日</t>
  </si>
  <si>
    <t>计划完成率=在规定时间内培训任务完成数/培训任务计划数*100%</t>
  </si>
  <si>
    <t>养老服务护理人员素质有效提升</t>
  </si>
  <si>
    <t>有效提升</t>
  </si>
  <si>
    <t>上升</t>
  </si>
  <si>
    <t>反映养老服务护理人员素质情况</t>
  </si>
  <si>
    <t>老年人满意度</t>
  </si>
  <si>
    <t>反映养老服务能力提升项目实施后，主要是完善玉溪养老服务，让老年人通过养老服务享受到更多的经济社会发展成果，老年人的满意率</t>
  </si>
  <si>
    <t>支持1个新建扩建、改建社区级养老服务中心项目建设，支持2个新建扩建、改建街道（乡镇）区域养老服务中心项目建设。</t>
  </si>
  <si>
    <t>支持新建扩建、改建街道（乡镇）区域和社区级养老服务中心数量</t>
  </si>
  <si>
    <t>反映支持新建扩建、改建街道（乡镇）区域级养老服务中心数量</t>
  </si>
  <si>
    <t>支持新建扩建、改建社区级养老服务中心数量</t>
  </si>
  <si>
    <t>1.00</t>
  </si>
  <si>
    <t>反映支持新建扩建、改建社区级养老服务中心数量</t>
  </si>
  <si>
    <t>护理型床位占比</t>
  </si>
  <si>
    <t>55</t>
  </si>
  <si>
    <t>反映护理型床位占比</t>
  </si>
  <si>
    <t>支持新建扩建、改建街道（乡镇）区域和社区级养老服务中心项目建设成效</t>
  </si>
  <si>
    <t>成效显著</t>
  </si>
  <si>
    <t>反映支持新建扩建、改建街道（乡镇）区域和社区级养老服务中心项目建设成效。</t>
  </si>
  <si>
    <t>反映受益对象满意度</t>
  </si>
  <si>
    <t>根据云南省劳动人事厅、民政厅、财政厅〔1984〕03号、08号、14号文件《关于对六十年代初期精减退职的国家机关和全民所有制企事业单位的老职工发放生活补助费的通知》文件精神，我市开展60年代精简退职职工生活补助工作，来妥善解决我市60年代精简退职职工生活困难问题，进一步改善他们的生活水平。2024年度项目目标:项目资金用于妥善解决1961年1月1日至1965年6月9日期间精简退职的1957年底以前参加革命工作的国家机关和全民所有制企事业单位老职工基本生活，按照参加工作的时间分别按168、178、195元每月的三个档次标准对按时发放生活困难补助，发放实行社会化发放。完成发放精简退职人员生活补贴应发人数435人，补助标准执行准确率达到95%，补助对象准确率达到95%，补助社会发放率达到95%，截止2025年12月31日完成发放，政策知晓率达到82%，服务对象满意度达到95%。</t>
  </si>
  <si>
    <t>精简退职人员生活补贴应发人数</t>
  </si>
  <si>
    <t>435</t>
  </si>
  <si>
    <t>按照2023年年底实存在人数435人预算，计划2023年应发435人，若在2024年项目实施过程中去世的老职工将在下月停发补助</t>
  </si>
  <si>
    <t>补助标准执行准确率</t>
  </si>
  <si>
    <t>严格按照标准按月发放补助。</t>
  </si>
  <si>
    <t>补助对象准确率</t>
  </si>
  <si>
    <t>60年代精简退职补助对象的精准度，对符合条件的对象进行补助。</t>
  </si>
  <si>
    <t>反映补助发放形式，实行社会化发放。</t>
  </si>
  <si>
    <t>发放及时率</t>
  </si>
  <si>
    <t>12月31日</t>
  </si>
  <si>
    <t>年</t>
  </si>
  <si>
    <t>反映发放单位及时发放补助资金的情况。
发放及时率=在时限内发放资金/应发放资金*100%</t>
  </si>
  <si>
    <t>82</t>
  </si>
  <si>
    <t>反映补助对象及家庭对政策知晓度。</t>
  </si>
  <si>
    <t>补助对象和家属对政策和工作满意度。</t>
  </si>
  <si>
    <t>2025年依据《玉溪市人民政府关于进一步加强老龄工作的意见》（玉政发（2013）243号）和《玉溪市人民政府办公室关于切实做好80周岁及以上高龄老人保健补助发放管理工作的通知》（玉政办发（2013）289号）规定：“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
为健全基本养老服务体系，强化政府保基本兜底线职能，《云南省民政厅云南省财政厅印发了《云南省经济困难老年人服务补贴实施办法（试行）》（云民规〔2023〕2号）从 2023年4月1日起，对具有玉溪市户籍、年满80周岁及以上的低保老年人和分散供养的特困老年人，按不低于50.00元/人/月的标准发放经济困难老年人服务补贴。</t>
  </si>
  <si>
    <t>低保老年人和分散供养的特困老年人补助人数</t>
  </si>
  <si>
    <t>4213</t>
  </si>
  <si>
    <t>反映获补助人员、企业的数量情况，也适用补贴、资助等形式的补助对象数*100%</t>
  </si>
  <si>
    <t>老年人补补助人数</t>
  </si>
  <si>
    <t>60000</t>
  </si>
  <si>
    <t>反映获补助人员、企业的数量情况，也适用补贴、资助等形式的补助</t>
  </si>
  <si>
    <t>补助准确度</t>
  </si>
  <si>
    <t>反映补助事项在特定办事大厅、官网、媒体或其他渠道按规定进行公示的情况。
补助事项公示度=按规定公布事项/按规定应公布事项*100%</t>
  </si>
  <si>
    <t>经济效益</t>
  </si>
  <si>
    <t>带动人均增收</t>
  </si>
  <si>
    <t>元</t>
  </si>
  <si>
    <t>反映补助带动人均增收的情况。</t>
  </si>
  <si>
    <t>反映补助政策的宣传效果情况。
政策知晓率=调查中补助政策知晓人数/调查总人数*100%</t>
  </si>
  <si>
    <t>反映获补对象的满意程度</t>
  </si>
  <si>
    <t>对全市户籍内百岁老人及困难、空巢、失能老人慰问，倡树一批“孝亲爱老”典范，让广大群众学习身边典范，增强全社会的老龄意识和敬老意识，营造新时期养老敬老爱老助老的良好社会环境与文化氛围；同时给予一定的生活帮助，让老年人了解掌握一定的老年人权益保障法律法规及优惠优待政策、接受和掌握一些基本的老年健康知识，安享晚年。</t>
  </si>
  <si>
    <t>172</t>
  </si>
  <si>
    <t>人(户)</t>
  </si>
  <si>
    <t>反映反映敬老节慰问百岁老人、困难失能、空巢老人获补助人员数量情况。</t>
  </si>
  <si>
    <t>生产生活能力提高</t>
  </si>
  <si>
    <t>有效</t>
  </si>
  <si>
    <t>反映敬老爱老社会氛围逐年提升，老年人能安享晚年，幸福感获得感大大提升</t>
  </si>
  <si>
    <t>组织开展老年人春节送温暖活动工作，是贯彻落实积极应对人口老龄化国家战略，弘扬孝亲敬老传统美德，落实好老年优待政策，维护好老年人合法权益，发挥好老年人积极作用，让老年人共享改革发展成果、安享幸福晚年重要举措。根据《中华人民共和国老年人权益保障法》和省、市人民政府《关于进一步加强老龄工作的实施意见》的精神和要求，倡树一批“孝亲爱老”典范，让广大群众学习身边典范，增强全社会的老龄意识和敬老意识，营造新时期养老敬老爱老助老的良好社会环境与文化氛围；让老年人了解掌握一定的老年人权益保障法律法规及优惠优待政策、接受和掌握一些基本的老年健康知识，安享晚年进一步完善老年人优待办法，积极为老年人提供各种形式的优先、优待服务，逐步提高老年人的社会福利水平。</t>
  </si>
  <si>
    <t>160</t>
  </si>
  <si>
    <t>反映敬老节慰问百岁老人、困难失能、空巢老人</t>
  </si>
  <si>
    <t>反映发放单位慰问金发放及时率。
发放及时率=在时限内发放资金/应发放资金*100%</t>
  </si>
  <si>
    <t>反映补助敬老爱老社会氛围逐年提升，老年人能安享晚年，幸福感获得感大大提升</t>
  </si>
  <si>
    <t>根据中央、省级相关文件规定，进一步规范我市城乡低保政策实施，合理确定保障标准，使低保对象基本生活得到有效保障；统筹城乡特困人员救助供养工作，合理确定保障标准；规范临时救助政策，实现及时高效，救急解难；为生活无着流浪乞讨人员提供临时食宿、疾病救治、协助返回等救助，并妥善安置返乡受助人员；对流浪未成年人提供特殊优先保护及教育矫治等专业服务，确保其健康成长；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引导地方提高孤儿生活保障水平，孤儿生活保障标政策规范高效实施，使孤儿、艾滋病病毒感染儿童和事实无人抚养儿童基本生活得到保障。积极为走失、务工不着、家庭暴力受害者等离家在外临时遇困人员提供救助。</t>
  </si>
  <si>
    <t>符合低保条件对象纳入救助率</t>
  </si>
  <si>
    <t>应保尽保、应救尽救</t>
  </si>
  <si>
    <t>反映低保应保尽保、应救尽救对象的人数情况。</t>
  </si>
  <si>
    <t>临时救助人次</t>
  </si>
  <si>
    <t>适度提高</t>
  </si>
  <si>
    <t>反映补助临时救助人数</t>
  </si>
  <si>
    <t>城乡低保标准</t>
  </si>
  <si>
    <t>上年标准</t>
  </si>
  <si>
    <t>元/人*月</t>
  </si>
  <si>
    <t>农村低保标准稳步提高，不低于去年低保标准</t>
  </si>
  <si>
    <t>建立核对机制的县（市、区）比例</t>
  </si>
  <si>
    <t>全市各个县区均建立社会救助家庭经济状况核对机制</t>
  </si>
  <si>
    <t>向本行政区域县级以上各财政部门下达中央和省级财政困难群众救助补助资金收到补助资金后</t>
  </si>
  <si>
    <t>天</t>
  </si>
  <si>
    <t>收到补助资金后30日内分配下达到县区</t>
  </si>
  <si>
    <t>可持续影响</t>
  </si>
  <si>
    <t>困难群众基本生活救助保障制度</t>
  </si>
  <si>
    <t>有所提升</t>
  </si>
  <si>
    <t>反映社会救助制度完善情况</t>
  </si>
  <si>
    <t>88</t>
  </si>
  <si>
    <t>2025年项目目标：配合市委市政府做好2025春节前夕开展春节慰问活动，每个县区慰问特困户、城乡低保户等困难对象共20户，每户予500元现金慰问的标准，全市共需慰问金9万元，市级同财政局及时将资金下拨到县区。各县区民政局与市慰问组及时搞好衔接，做好与当地县委、政府办公室及相关部门的联系与协调工作，并落实好具体慰问对象名单，配合完成慰问活动。帮助困难群众欢度新春佳节。</t>
  </si>
  <si>
    <t>春节慰问人数</t>
  </si>
  <si>
    <t>180</t>
  </si>
  <si>
    <t>春节慰问人数指标值为180人，每个县区慰问20人</t>
  </si>
  <si>
    <t>救助对象认定准确率</t>
  </si>
  <si>
    <t>人/人次</t>
  </si>
  <si>
    <t>反映应保尽保、应救尽救对象的人数（人次）情况。</t>
  </si>
  <si>
    <t>根据省级文件和绩效指标，收到补助资金后30日内分配下达到县区</t>
  </si>
  <si>
    <t>为全市各县区养老服务机构下达运营及一次性建设补助，提升养老服务机构运营能力，更好为老年人服务。下达资金不存在经费挪用、截留等违规现象。建立与玉溪市经济社会发展水平相适应，以满足老年人基本服务需求为目标，提供基本生活照料、康复护理、紧急救援、法律服务、社会参与等服务的基本养老服务制度，推进基本养老服务均等化。2025年完成补助养老机构38个，补助对象准确率达到100%，获补覆盖率达到90%。政策知晓率达到90%，受益对象满意度达到80%。</t>
  </si>
  <si>
    <t>补助机构（设施）数</t>
  </si>
  <si>
    <t>38</t>
  </si>
  <si>
    <t>预算06表</t>
  </si>
  <si>
    <t>2025年部门政府性基金预算支出预算表</t>
  </si>
  <si>
    <t>单位:元</t>
  </si>
  <si>
    <t>政府性基金预算支出</t>
  </si>
  <si>
    <t>彩票公益金安排的支出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</si>
  <si>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</si>
  <si>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</si>
  <si>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</si>
  <si>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</si>
  <si>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</si>
  <si>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</si>
  <si>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</si>
  <si>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</si>
  <si>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</si>
  <si>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</si>
  <si>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</si>
  <si>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</si>
  <si>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公车加油费</t>
  </si>
  <si>
    <t>份</t>
  </si>
  <si>
    <t>物业管理服务</t>
  </si>
  <si>
    <t>项</t>
  </si>
  <si>
    <t>车辆保险</t>
  </si>
  <si>
    <t>车辆维修保养</t>
  </si>
  <si>
    <t>复印纸</t>
  </si>
  <si>
    <t>预算08表</t>
  </si>
  <si>
    <t>2025年部门政府购买服务预算表</t>
  </si>
  <si>
    <t>政府购买服务项目</t>
  </si>
  <si>
    <t>政府购买服务目录</t>
  </si>
  <si>
    <t>审计服务</t>
  </si>
  <si>
    <t>B0302 审计服务</t>
  </si>
  <si>
    <t>餐饮服务</t>
  </si>
  <si>
    <t>B1105 餐饮服务</t>
  </si>
  <si>
    <t>法律顾问</t>
  </si>
  <si>
    <t>B0101 法律顾问服务</t>
  </si>
  <si>
    <t>档案整理服务</t>
  </si>
  <si>
    <t>B1202 档案管理服务</t>
  </si>
  <si>
    <t>财务管理咨询与技术支持服务</t>
  </si>
  <si>
    <t>B0301 会计服务</t>
  </si>
  <si>
    <t>绩效评价服务</t>
  </si>
  <si>
    <t>B0702 评估和评价服务</t>
  </si>
  <si>
    <t>微信公众号服务</t>
  </si>
  <si>
    <t>B1004 其他适合通过市场化方式提供的信息化服务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</si>
  <si>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</si>
  <si>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</si>
  <si>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</si>
  <si>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</si>
  <si>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</si>
  <si>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</si>
  <si>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</si>
  <si>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</si>
  <si>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</si>
  <si>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</si>
  <si>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</si>
  <si>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</si>
  <si>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</si>
  <si>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</si>
  <si>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</si>
  <si>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</si>
  <si>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</si>
  <si>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</si>
  <si>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</si>
  <si>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</si>
  <si>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</si>
  <si>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</si>
  <si>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</si>
  <si>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</si>
  <si>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</si>
  <si>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</si>
  <si>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</si>
  <si>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A02021120 高拍仪</t>
  </si>
  <si>
    <t>高拍仪</t>
  </si>
  <si>
    <t>预算11表</t>
  </si>
  <si>
    <t>2025年上级补助项目支出预算表</t>
  </si>
  <si>
    <t>上级补助</t>
  </si>
  <si>
    <t>备注：此表为空表。</t>
  </si>
  <si>
    <t>预算12表</t>
  </si>
  <si>
    <t>2025年部门项目支出中期规划预算表</t>
  </si>
  <si>
    <t>项目级次</t>
  </si>
  <si>
    <t>2025年</t>
  </si>
  <si>
    <t>2026年</t>
  </si>
  <si>
    <t>2027年</t>
  </si>
  <si>
    <t>313 事业发展类</t>
  </si>
  <si>
    <t>本级</t>
  </si>
  <si>
    <t>311 专项业务类</t>
  </si>
  <si>
    <t>322 民生类</t>
  </si>
  <si>
    <t>下级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</si>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</sst>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3" borderId="21" applyNumberFormat="0" applyAlignment="0" applyProtection="0">
      <alignment vertical="center"/>
    </xf>
    <xf numFmtId="0" fontId="32" fillId="4" borderId="22" applyNumberFormat="0" applyAlignment="0" applyProtection="0">
      <alignment vertical="center"/>
    </xf>
    <xf numFmtId="0" fontId="33" fillId="4" borderId="21" applyNumberFormat="0" applyAlignment="0" applyProtection="0">
      <alignment vertical="center"/>
    </xf>
    <xf numFmtId="0" fontId="34" fillId="5"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cellStyleXfs>
  <cellXfs count="176">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4" fillId="0" borderId="7" xfId="0" applyFont="1" applyBorder="1" applyAlignment="1">
      <alignment horizontal="left" vertical="center" wrapText="1" indent="2"/>
    </xf>
    <xf numFmtId="0" fontId="4" fillId="0" borderId="7" xfId="0" applyFont="1" applyBorder="1" applyAlignment="1">
      <alignment horizontal="left" vertical="center" wrapText="1" indent="4"/>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5" fillId="0" borderId="14" xfId="50" applyNumberFormat="1" applyFont="1" applyBorder="1" applyAlignment="1">
      <alignment horizontal="center" vertical="center" wrapText="1"/>
    </xf>
    <xf numFmtId="49" fontId="15" fillId="0" borderId="15" xfId="50" applyNumberFormat="1" applyFont="1" applyBorder="1" applyAlignment="1">
      <alignment horizontal="center" vertical="center" wrapText="1"/>
    </xf>
    <xf numFmtId="49" fontId="15" fillId="0" borderId="16" xfId="50" applyNumberFormat="1" applyFont="1" applyBorder="1" applyAlignment="1">
      <alignment horizontal="center" vertical="center" wrapText="1"/>
    </xf>
    <xf numFmtId="49" fontId="13" fillId="0" borderId="14" xfId="50" applyNumberFormat="1" applyFont="1" applyBorder="1" applyAlignment="1">
      <alignment horizontal="center" vertical="center" wrapText="1"/>
    </xf>
    <xf numFmtId="49" fontId="13" fillId="0" borderId="4"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0" fontId="0" fillId="0" borderId="15" xfId="0" applyFont="1" applyBorder="1">
      <alignment vertical="top"/>
    </xf>
    <xf numFmtId="49" fontId="13" fillId="0" borderId="7" xfId="50" applyNumberFormat="1" applyFont="1" applyBorder="1">
      <alignment horizontal="left" vertical="center" wrapText="1"/>
    </xf>
    <xf numFmtId="176" fontId="13" fillId="0" borderId="7" xfId="50" applyNumberFormat="1" applyFont="1" applyBorder="1" applyAlignment="1">
      <alignment horizontal="right" vertical="center" wrapText="1"/>
    </xf>
    <xf numFmtId="49" fontId="13" fillId="0" borderId="4" xfId="50" applyNumberFormat="1" applyFont="1" applyBorder="1">
      <alignment horizontal="left" vertical="center" wrapText="1"/>
    </xf>
    <xf numFmtId="49" fontId="13" fillId="0" borderId="16" xfId="50" applyNumberFormat="1" applyFont="1" applyBorder="1">
      <alignment horizontal="left" vertical="center" wrapText="1"/>
    </xf>
    <xf numFmtId="180" fontId="13" fillId="0" borderId="7" xfId="56" applyNumberFormat="1" applyFont="1" applyBorder="1" applyAlignment="1">
      <alignment horizontal="center" vertical="center" wrapText="1"/>
    </xf>
    <xf numFmtId="49" fontId="21" fillId="0" borderId="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2"/>
    </xf>
    <xf numFmtId="49" fontId="13" fillId="0" borderId="7" xfId="50" applyNumberFormat="1" applyFont="1" applyBorder="1" applyAlignment="1">
      <alignment horizontal="left" vertical="center" wrapText="1" indent="4"/>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22"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xf numFmtId="49" fontId="15" fillId="0" borderId="17" xfId="50" applyNumberFormat="1" applyFont="1" applyBorder="1" applyAlignment="1">
      <alignment horizontal="center" vertical="center" wrapText="1"/>
    </xf>
    <xf numFmtId="49" fontId="15" fillId="0" borderId="7" xfId="5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tabSelected="1" workbookViewId="0">
      <pane ySplit="1" topLeftCell="A2" activePane="bottomLeft" state="frozen"/>
      <selection/>
      <selection pane="bottomLeft" activeCell="D27" sqref="D27"/>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7" t="s">
        <v>0</v>
      </c>
      <c r="B1" s="165"/>
      <c r="C1" s="165"/>
      <c r="D1" s="165"/>
    </row>
    <row r="2" ht="28.5" customHeight="1" spans="1:4">
      <c r="A2" s="166" t="s">
        <v>1</v>
      </c>
      <c r="B2" s="166"/>
      <c r="C2" s="166"/>
      <c r="D2" s="166"/>
    </row>
    <row r="3" ht="18.75" customHeight="1" spans="1:4">
      <c r="A3" s="59" t="s">
        <v>2</v>
      </c>
      <c r="B3" s="59"/>
      <c r="C3" s="59"/>
      <c r="D3" s="57" t="s">
        <v>3</v>
      </c>
    </row>
    <row r="4" ht="18.75" customHeight="1" spans="1:4">
      <c r="A4" s="174" t="s">
        <v>4</v>
      </c>
      <c r="B4" s="174"/>
      <c r="C4" s="174" t="s">
        <v>5</v>
      </c>
      <c r="D4" s="174"/>
    </row>
    <row r="5" ht="18.75" customHeight="1" spans="1:4">
      <c r="A5" s="175" t="s">
        <v>6</v>
      </c>
      <c r="B5" s="175" t="s">
        <v>7</v>
      </c>
      <c r="C5" s="175" t="s">
        <v>8</v>
      </c>
      <c r="D5" s="175" t="s">
        <v>7</v>
      </c>
    </row>
    <row r="6" ht="18.75" customHeight="1" spans="1:4">
      <c r="A6" s="157" t="s">
        <v>9</v>
      </c>
      <c r="B6" s="171">
        <v>323959120.89</v>
      </c>
      <c r="C6" s="172" t="str">
        <f>"一"&amp;"、"&amp;"社会保障和就业支出"</f>
        <v>一、社会保障和就业支出</v>
      </c>
      <c r="D6" s="171">
        <v>74560755.18</v>
      </c>
    </row>
    <row r="7" ht="18.75" customHeight="1" spans="1:4">
      <c r="A7" s="157" t="s">
        <v>10</v>
      </c>
      <c r="B7" s="171">
        <v>24841500</v>
      </c>
      <c r="C7" s="172" t="str">
        <f>"二"&amp;"、"&amp;"卫生健康支出"</f>
        <v>二、卫生健康支出</v>
      </c>
      <c r="D7" s="171">
        <v>668334.25</v>
      </c>
    </row>
    <row r="8" ht="18.75" customHeight="1" spans="1:4">
      <c r="A8" s="157" t="s">
        <v>11</v>
      </c>
      <c r="B8" s="171"/>
      <c r="C8" s="172" t="str">
        <f>"三"&amp;"、"&amp;"住房保障支出"</f>
        <v>三、住房保障支出</v>
      </c>
      <c r="D8" s="171">
        <v>543672</v>
      </c>
    </row>
    <row r="9" ht="18.75" customHeight="1" spans="1:4">
      <c r="A9" s="157" t="s">
        <v>12</v>
      </c>
      <c r="B9" s="171"/>
      <c r="C9" s="172" t="str">
        <f>"四"&amp;"、"&amp;"其他支出"</f>
        <v>四、其他支出</v>
      </c>
      <c r="D9" s="171">
        <v>26251500</v>
      </c>
    </row>
    <row r="10" ht="18.75" customHeight="1" spans="1:4">
      <c r="A10" s="157" t="s">
        <v>13</v>
      </c>
      <c r="B10" s="171"/>
      <c r="C10" s="172" t="str">
        <f>"五"&amp;"、"&amp;"转移性支出"</f>
        <v>五、转移性支出</v>
      </c>
      <c r="D10" s="171">
        <v>248230000</v>
      </c>
    </row>
    <row r="11" ht="18.75" customHeight="1" spans="1:4">
      <c r="A11" s="157" t="s">
        <v>14</v>
      </c>
      <c r="B11" s="171"/>
      <c r="C11" s="157"/>
      <c r="D11" s="157"/>
    </row>
    <row r="12" ht="18.75" customHeight="1" spans="1:4">
      <c r="A12" s="157" t="s">
        <v>15</v>
      </c>
      <c r="B12" s="171"/>
      <c r="C12" s="157"/>
      <c r="D12" s="157"/>
    </row>
    <row r="13" ht="18.75" customHeight="1" spans="1:4">
      <c r="A13" s="157" t="s">
        <v>16</v>
      </c>
      <c r="B13" s="171"/>
      <c r="C13" s="157"/>
      <c r="D13" s="157"/>
    </row>
    <row r="14" ht="18.75" customHeight="1" spans="1:4">
      <c r="A14" s="157" t="s">
        <v>17</v>
      </c>
      <c r="B14" s="171"/>
      <c r="C14" s="157"/>
      <c r="D14" s="157"/>
    </row>
    <row r="15" ht="18.75" customHeight="1" spans="1:4">
      <c r="A15" s="157" t="s">
        <v>18</v>
      </c>
      <c r="B15" s="171"/>
      <c r="C15" s="157"/>
      <c r="D15" s="157"/>
    </row>
    <row r="16" ht="18.75" customHeight="1" spans="1:4">
      <c r="A16" s="173" t="s">
        <v>19</v>
      </c>
      <c r="B16" s="171">
        <v>348800620.89</v>
      </c>
      <c r="C16" s="173" t="s">
        <v>20</v>
      </c>
      <c r="D16" s="171">
        <v>350254261.43</v>
      </c>
    </row>
    <row r="17" ht="18.75" customHeight="1" spans="1:4">
      <c r="A17" s="168" t="s">
        <v>21</v>
      </c>
      <c r="B17" s="157"/>
      <c r="C17" s="168" t="s">
        <v>22</v>
      </c>
      <c r="D17" s="157"/>
    </row>
    <row r="18" ht="18.75" customHeight="1" spans="1:4">
      <c r="A18" s="62" t="s">
        <v>23</v>
      </c>
      <c r="B18" s="171">
        <v>1453640.54</v>
      </c>
      <c r="C18" s="62" t="s">
        <v>23</v>
      </c>
      <c r="D18" s="171"/>
    </row>
    <row r="19" ht="18.75" customHeight="1" spans="1:4">
      <c r="A19" s="62" t="s">
        <v>24</v>
      </c>
      <c r="B19" s="171"/>
      <c r="C19" s="62" t="s">
        <v>24</v>
      </c>
      <c r="D19" s="171"/>
    </row>
    <row r="20" ht="18.75" customHeight="1" spans="1:4">
      <c r="A20" s="173" t="s">
        <v>25</v>
      </c>
      <c r="B20" s="171">
        <v>350254261.43</v>
      </c>
      <c r="C20" s="173" t="s">
        <v>26</v>
      </c>
      <c r="D20" s="171">
        <v>350254261.43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5" sqref="A5:A6"/>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32"/>
      <c r="F2" s="133" t="s">
        <v>636</v>
      </c>
    </row>
    <row r="3" ht="28.5" customHeight="1" spans="1:6">
      <c r="A3" s="33" t="s">
        <v>637</v>
      </c>
      <c r="B3" s="33"/>
      <c r="C3" s="33"/>
      <c r="D3" s="33"/>
      <c r="E3" s="33"/>
      <c r="F3" s="33"/>
    </row>
    <row r="4" ht="15" customHeight="1" spans="1:6">
      <c r="A4" s="134" t="s">
        <v>2</v>
      </c>
      <c r="B4" s="135"/>
      <c r="C4" s="135"/>
      <c r="D4" s="75"/>
      <c r="E4" s="75"/>
      <c r="F4" s="136" t="s">
        <v>638</v>
      </c>
    </row>
    <row r="5" ht="18.75" customHeight="1" spans="1:6">
      <c r="A5" s="35" t="s">
        <v>151</v>
      </c>
      <c r="B5" s="35" t="s">
        <v>70</v>
      </c>
      <c r="C5" s="35" t="s">
        <v>71</v>
      </c>
      <c r="D5" s="36" t="s">
        <v>639</v>
      </c>
      <c r="E5" s="43"/>
      <c r="F5" s="43"/>
    </row>
    <row r="6" ht="30" customHeight="1" spans="1:6">
      <c r="A6" s="42"/>
      <c r="B6" s="42"/>
      <c r="C6" s="42"/>
      <c r="D6" s="36" t="s">
        <v>31</v>
      </c>
      <c r="E6" s="43" t="s">
        <v>74</v>
      </c>
      <c r="F6" s="43" t="s">
        <v>75</v>
      </c>
    </row>
    <row r="7" ht="16.5" customHeight="1" spans="1:6">
      <c r="A7" s="43">
        <v>1</v>
      </c>
      <c r="B7" s="43">
        <v>2</v>
      </c>
      <c r="C7" s="43">
        <v>3</v>
      </c>
      <c r="D7" s="43">
        <v>4</v>
      </c>
      <c r="E7" s="43">
        <v>5</v>
      </c>
      <c r="F7" s="43">
        <v>6</v>
      </c>
    </row>
    <row r="8" ht="20.25" customHeight="1" spans="1:6">
      <c r="A8" s="44" t="s">
        <v>65</v>
      </c>
      <c r="B8" s="44" t="s">
        <v>119</v>
      </c>
      <c r="C8" s="44" t="s">
        <v>80</v>
      </c>
      <c r="D8" s="25">
        <v>26251500</v>
      </c>
      <c r="E8" s="137"/>
      <c r="F8" s="137">
        <v>26251500</v>
      </c>
    </row>
    <row r="9" ht="20.25" customHeight="1" spans="1:6">
      <c r="A9" s="44" t="s">
        <v>65</v>
      </c>
      <c r="B9" s="138" t="s">
        <v>120</v>
      </c>
      <c r="C9" s="138" t="s">
        <v>640</v>
      </c>
      <c r="D9" s="25">
        <v>26251500</v>
      </c>
      <c r="E9" s="137"/>
      <c r="F9" s="137">
        <v>26251500</v>
      </c>
    </row>
    <row r="10" ht="38" customHeight="1" spans="1:6">
      <c r="A10" s="44" t="s">
        <v>65</v>
      </c>
      <c r="B10" s="139" t="s">
        <v>121</v>
      </c>
      <c r="C10" s="139" t="s">
        <v>325</v>
      </c>
      <c r="D10" s="25">
        <v>26251500</v>
      </c>
      <c r="E10" s="137"/>
      <c r="F10" s="137">
        <v>26251500</v>
      </c>
    </row>
    <row r="11" ht="17.25" customHeight="1" spans="1:6">
      <c r="A11" s="140" t="s">
        <v>371</v>
      </c>
      <c r="B11" s="141"/>
      <c r="C11" s="141" t="s">
        <v>371</v>
      </c>
      <c r="D11" s="137">
        <v>26251500</v>
      </c>
      <c r="E11" s="137"/>
      <c r="F11" s="137">
        <v>26251500</v>
      </c>
    </row>
  </sheetData>
  <mergeCells count="7">
    <mergeCell ref="A3:F3"/>
    <mergeCell ref="A4:E4"/>
    <mergeCell ref="D5:F5"/>
    <mergeCell ref="A11:C11"/>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2" activePane="bottomLeft" state="frozen"/>
      <selection/>
      <selection pane="bottomLeft" activeCell="E21" sqref="E2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1" t="s">
        <v>641</v>
      </c>
      <c r="B2" s="31"/>
      <c r="C2" s="31"/>
      <c r="D2" s="31"/>
      <c r="E2" s="31"/>
      <c r="F2" s="31"/>
      <c r="G2" s="31"/>
      <c r="H2" s="31"/>
      <c r="I2" s="31"/>
      <c r="J2" s="31"/>
      <c r="K2" s="31"/>
      <c r="L2" s="31"/>
      <c r="M2" s="31"/>
      <c r="N2" s="31"/>
      <c r="O2" s="50"/>
      <c r="P2" s="50"/>
      <c r="Q2" s="31"/>
    </row>
    <row r="3" ht="27.75" customHeight="1" spans="1:17">
      <c r="A3" s="73" t="s">
        <v>642</v>
      </c>
      <c r="B3" s="33"/>
      <c r="C3" s="33"/>
      <c r="D3" s="33"/>
      <c r="E3" s="33"/>
      <c r="F3" s="33"/>
      <c r="G3" s="33"/>
      <c r="H3" s="33"/>
      <c r="I3" s="33"/>
      <c r="J3" s="33"/>
      <c r="K3" s="102"/>
      <c r="L3" s="33"/>
      <c r="M3" s="33"/>
      <c r="N3" s="33"/>
      <c r="O3" s="102"/>
      <c r="P3" s="102"/>
      <c r="Q3" s="33"/>
    </row>
    <row r="4" ht="18.75" customHeight="1" spans="1:17">
      <c r="A4" s="111" t="s">
        <v>2</v>
      </c>
      <c r="B4" s="8"/>
      <c r="C4" s="8"/>
      <c r="D4" s="8"/>
      <c r="E4" s="8"/>
      <c r="F4" s="8"/>
      <c r="G4" s="8"/>
      <c r="H4" s="8"/>
      <c r="I4" s="8"/>
      <c r="J4" s="8"/>
      <c r="O4" s="79"/>
      <c r="P4" s="79"/>
      <c r="Q4" s="130" t="s">
        <v>3</v>
      </c>
    </row>
    <row r="5" ht="15.75" customHeight="1" spans="1:17">
      <c r="A5" s="35" t="s">
        <v>643</v>
      </c>
      <c r="B5" s="112" t="s">
        <v>644</v>
      </c>
      <c r="C5" s="112" t="s">
        <v>645</v>
      </c>
      <c r="D5" s="112" t="s">
        <v>646</v>
      </c>
      <c r="E5" s="112" t="s">
        <v>647</v>
      </c>
      <c r="F5" s="112" t="s">
        <v>648</v>
      </c>
      <c r="G5" s="113" t="s">
        <v>158</v>
      </c>
      <c r="H5" s="113"/>
      <c r="I5" s="113"/>
      <c r="J5" s="113"/>
      <c r="K5" s="122"/>
      <c r="L5" s="113"/>
      <c r="M5" s="113"/>
      <c r="N5" s="113"/>
      <c r="O5" s="123"/>
      <c r="P5" s="122"/>
      <c r="Q5" s="131"/>
    </row>
    <row r="6" ht="17.25" customHeight="1" spans="1:17">
      <c r="A6" s="38"/>
      <c r="B6" s="114"/>
      <c r="C6" s="114"/>
      <c r="D6" s="114"/>
      <c r="E6" s="114"/>
      <c r="F6" s="114"/>
      <c r="G6" s="114" t="s">
        <v>31</v>
      </c>
      <c r="H6" s="114" t="s">
        <v>34</v>
      </c>
      <c r="I6" s="114" t="s">
        <v>649</v>
      </c>
      <c r="J6" s="114" t="s">
        <v>650</v>
      </c>
      <c r="K6" s="124" t="s">
        <v>651</v>
      </c>
      <c r="L6" s="125" t="s">
        <v>652</v>
      </c>
      <c r="M6" s="125"/>
      <c r="N6" s="125"/>
      <c r="O6" s="126"/>
      <c r="P6" s="127"/>
      <c r="Q6" s="115"/>
    </row>
    <row r="7" ht="54" customHeight="1" spans="1:17">
      <c r="A7" s="41"/>
      <c r="B7" s="115"/>
      <c r="C7" s="115"/>
      <c r="D7" s="115"/>
      <c r="E7" s="115"/>
      <c r="F7" s="115"/>
      <c r="G7" s="115"/>
      <c r="H7" s="115" t="s">
        <v>33</v>
      </c>
      <c r="I7" s="115"/>
      <c r="J7" s="115"/>
      <c r="K7" s="128"/>
      <c r="L7" s="115" t="s">
        <v>33</v>
      </c>
      <c r="M7" s="115" t="s">
        <v>40</v>
      </c>
      <c r="N7" s="115" t="s">
        <v>165</v>
      </c>
      <c r="O7" s="129" t="s">
        <v>42</v>
      </c>
      <c r="P7" s="128" t="s">
        <v>43</v>
      </c>
      <c r="Q7" s="115" t="s">
        <v>44</v>
      </c>
    </row>
    <row r="8" ht="15" customHeight="1" spans="1:17">
      <c r="A8" s="42">
        <v>1</v>
      </c>
      <c r="B8" s="116">
        <v>2</v>
      </c>
      <c r="C8" s="116">
        <v>3</v>
      </c>
      <c r="D8" s="116">
        <v>4</v>
      </c>
      <c r="E8" s="116">
        <v>5</v>
      </c>
      <c r="F8" s="116">
        <v>6</v>
      </c>
      <c r="G8" s="117">
        <v>7</v>
      </c>
      <c r="H8" s="117">
        <v>8</v>
      </c>
      <c r="I8" s="117">
        <v>9</v>
      </c>
      <c r="J8" s="117">
        <v>10</v>
      </c>
      <c r="K8" s="117">
        <v>11</v>
      </c>
      <c r="L8" s="117">
        <v>12</v>
      </c>
      <c r="M8" s="117">
        <v>13</v>
      </c>
      <c r="N8" s="117">
        <v>14</v>
      </c>
      <c r="O8" s="117">
        <v>15</v>
      </c>
      <c r="P8" s="117">
        <v>16</v>
      </c>
      <c r="Q8" s="117">
        <v>17</v>
      </c>
    </row>
    <row r="9" ht="21" customHeight="1" spans="1:17">
      <c r="A9" s="95" t="s">
        <v>65</v>
      </c>
      <c r="B9" s="96"/>
      <c r="C9" s="96"/>
      <c r="D9" s="96"/>
      <c r="E9" s="118"/>
      <c r="F9" s="119">
        <v>74200</v>
      </c>
      <c r="G9" s="46">
        <v>74200</v>
      </c>
      <c r="H9" s="46">
        <v>74200</v>
      </c>
      <c r="I9" s="46"/>
      <c r="J9" s="46"/>
      <c r="K9" s="46"/>
      <c r="L9" s="46"/>
      <c r="M9" s="46"/>
      <c r="N9" s="46"/>
      <c r="O9" s="46"/>
      <c r="P9" s="46"/>
      <c r="Q9" s="46"/>
    </row>
    <row r="10" ht="21" customHeight="1" spans="1:17">
      <c r="A10" s="95" t="str">
        <f>"      "&amp;"工作业务（公务用车运维费）经费"</f>
        <v>      工作业务（公务用车运维费）经费</v>
      </c>
      <c r="B10" s="96" t="s">
        <v>653</v>
      </c>
      <c r="C10" s="96" t="str">
        <f>"C23120302"&amp;"  "&amp;"车辆加油、添加燃料服务"</f>
        <v>C23120302  车辆加油、添加燃料服务</v>
      </c>
      <c r="D10" s="120" t="s">
        <v>654</v>
      </c>
      <c r="E10" s="121">
        <v>1</v>
      </c>
      <c r="F10" s="25">
        <v>25000</v>
      </c>
      <c r="G10" s="46">
        <v>25000</v>
      </c>
      <c r="H10" s="46">
        <v>25000</v>
      </c>
      <c r="I10" s="46"/>
      <c r="J10" s="46"/>
      <c r="K10" s="46"/>
      <c r="L10" s="46"/>
      <c r="M10" s="46"/>
      <c r="N10" s="46"/>
      <c r="O10" s="46"/>
      <c r="P10" s="46"/>
      <c r="Q10" s="46"/>
    </row>
    <row r="11" ht="21" customHeight="1" spans="1:17">
      <c r="A11" s="95" t="str">
        <f>"      "&amp;"物业管理费"</f>
        <v>      物业管理费</v>
      </c>
      <c r="B11" s="96" t="s">
        <v>655</v>
      </c>
      <c r="C11" s="96" t="str">
        <f>"C21040001"&amp;"  "&amp;"物业管理服务"</f>
        <v>C21040001  物业管理服务</v>
      </c>
      <c r="D11" s="120" t="s">
        <v>656</v>
      </c>
      <c r="E11" s="121">
        <v>1</v>
      </c>
      <c r="F11" s="25">
        <v>12000</v>
      </c>
      <c r="G11" s="46">
        <v>12000</v>
      </c>
      <c r="H11" s="46">
        <v>12000</v>
      </c>
      <c r="I11" s="46"/>
      <c r="J11" s="46"/>
      <c r="K11" s="46"/>
      <c r="L11" s="46"/>
      <c r="M11" s="46"/>
      <c r="N11" s="46"/>
      <c r="O11" s="46"/>
      <c r="P11" s="46"/>
      <c r="Q11" s="46"/>
    </row>
    <row r="12" ht="21" customHeight="1" spans="1:17">
      <c r="A12" s="95" t="str">
        <f t="shared" ref="A12:A13" si="0">"      "&amp;"公车购置及运维费"</f>
        <v>      公车购置及运维费</v>
      </c>
      <c r="B12" s="96" t="s">
        <v>657</v>
      </c>
      <c r="C12" s="96" t="str">
        <f>"C1804010201"&amp;"  "&amp;"机动车保险服务"</f>
        <v>C1804010201  机动车保险服务</v>
      </c>
      <c r="D12" s="120" t="s">
        <v>654</v>
      </c>
      <c r="E12" s="121">
        <v>2</v>
      </c>
      <c r="F12" s="25">
        <v>7000</v>
      </c>
      <c r="G12" s="46">
        <v>7000</v>
      </c>
      <c r="H12" s="46">
        <v>7000</v>
      </c>
      <c r="I12" s="46"/>
      <c r="J12" s="46"/>
      <c r="K12" s="46"/>
      <c r="L12" s="46"/>
      <c r="M12" s="46"/>
      <c r="N12" s="46"/>
      <c r="O12" s="46"/>
      <c r="P12" s="46"/>
      <c r="Q12" s="46"/>
    </row>
    <row r="13" ht="21" customHeight="1" spans="1:17">
      <c r="A13" s="95" t="str">
        <f t="shared" si="0"/>
        <v>      公车购置及运维费</v>
      </c>
      <c r="B13" s="96" t="s">
        <v>658</v>
      </c>
      <c r="C13" s="96" t="str">
        <f>"C23120301"&amp;"  "&amp;"车辆维修和保养服务"</f>
        <v>C23120301  车辆维修和保养服务</v>
      </c>
      <c r="D13" s="120" t="s">
        <v>654</v>
      </c>
      <c r="E13" s="121">
        <v>1</v>
      </c>
      <c r="F13" s="25">
        <v>10200</v>
      </c>
      <c r="G13" s="46">
        <v>10200</v>
      </c>
      <c r="H13" s="46">
        <v>10200</v>
      </c>
      <c r="I13" s="46"/>
      <c r="J13" s="46"/>
      <c r="K13" s="46"/>
      <c r="L13" s="46"/>
      <c r="M13" s="46"/>
      <c r="N13" s="46"/>
      <c r="O13" s="46"/>
      <c r="P13" s="46"/>
      <c r="Q13" s="46"/>
    </row>
    <row r="14" ht="21" customHeight="1" spans="1:17">
      <c r="A14" s="95" t="str">
        <f>"      "&amp;"一般公用经费"</f>
        <v>      一般公用经费</v>
      </c>
      <c r="B14" s="96" t="s">
        <v>659</v>
      </c>
      <c r="C14" s="96" t="str">
        <f>"A05040101"&amp;"  "&amp;"复印纸"</f>
        <v>A05040101  复印纸</v>
      </c>
      <c r="D14" s="120" t="s">
        <v>654</v>
      </c>
      <c r="E14" s="121">
        <v>1</v>
      </c>
      <c r="F14" s="25">
        <v>20000</v>
      </c>
      <c r="G14" s="46">
        <v>20000</v>
      </c>
      <c r="H14" s="46">
        <v>20000</v>
      </c>
      <c r="I14" s="46"/>
      <c r="J14" s="46"/>
      <c r="K14" s="46"/>
      <c r="L14" s="46"/>
      <c r="M14" s="46"/>
      <c r="N14" s="46"/>
      <c r="O14" s="46"/>
      <c r="P14" s="46"/>
      <c r="Q14" s="46"/>
    </row>
    <row r="15" ht="21" customHeight="1" spans="1:17">
      <c r="A15" s="97" t="s">
        <v>371</v>
      </c>
      <c r="B15" s="98"/>
      <c r="C15" s="98"/>
      <c r="D15" s="98"/>
      <c r="E15" s="118"/>
      <c r="F15" s="119">
        <v>74200</v>
      </c>
      <c r="G15" s="46">
        <v>74200</v>
      </c>
      <c r="H15" s="46">
        <v>74200</v>
      </c>
      <c r="I15" s="46"/>
      <c r="J15" s="46"/>
      <c r="K15" s="46"/>
      <c r="L15" s="46"/>
      <c r="M15" s="46"/>
      <c r="N15" s="46"/>
      <c r="O15" s="46"/>
      <c r="P15" s="46"/>
      <c r="Q15" s="46"/>
    </row>
  </sheetData>
  <mergeCells count="17">
    <mergeCell ref="A2:Q2"/>
    <mergeCell ref="A3:Q3"/>
    <mergeCell ref="A4:E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7"/>
  <sheetViews>
    <sheetView showZeros="0" workbookViewId="0">
      <pane ySplit="1" topLeftCell="A2" activePane="bottomLeft" state="frozen"/>
      <selection/>
      <selection pane="bottomLeft" activeCell="C27" sqref="C27"/>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0" t="s">
        <v>660</v>
      </c>
      <c r="B2" s="80"/>
      <c r="C2" s="80"/>
      <c r="D2" s="80"/>
      <c r="E2" s="80"/>
      <c r="F2" s="80"/>
      <c r="G2" s="80"/>
      <c r="H2" s="81"/>
      <c r="I2" s="80"/>
      <c r="J2" s="80"/>
      <c r="K2" s="80"/>
      <c r="L2" s="100"/>
      <c r="M2" s="81"/>
      <c r="N2" s="101"/>
    </row>
    <row r="3" ht="27.75" customHeight="1" spans="1:14">
      <c r="A3" s="73" t="s">
        <v>661</v>
      </c>
      <c r="B3" s="82"/>
      <c r="C3" s="82"/>
      <c r="D3" s="82"/>
      <c r="E3" s="82"/>
      <c r="F3" s="82"/>
      <c r="G3" s="82"/>
      <c r="H3" s="83"/>
      <c r="I3" s="82"/>
      <c r="J3" s="82"/>
      <c r="K3" s="82"/>
      <c r="L3" s="102"/>
      <c r="M3" s="83"/>
      <c r="N3" s="82"/>
    </row>
    <row r="4" ht="18.75" customHeight="1" spans="1:14">
      <c r="A4" s="74" t="s">
        <v>2</v>
      </c>
      <c r="B4" s="75"/>
      <c r="C4" s="75"/>
      <c r="D4" s="75"/>
      <c r="E4" s="75"/>
      <c r="F4" s="75"/>
      <c r="G4" s="75"/>
      <c r="H4" s="84"/>
      <c r="I4" s="77"/>
      <c r="J4" s="77"/>
      <c r="K4" s="77"/>
      <c r="L4" s="79"/>
      <c r="M4" s="103"/>
      <c r="N4" s="104" t="s">
        <v>3</v>
      </c>
    </row>
    <row r="5" ht="15.75" customHeight="1" spans="1:14">
      <c r="A5" s="85" t="s">
        <v>643</v>
      </c>
      <c r="B5" s="86" t="s">
        <v>662</v>
      </c>
      <c r="C5" s="86" t="s">
        <v>663</v>
      </c>
      <c r="D5" s="87" t="s">
        <v>158</v>
      </c>
      <c r="E5" s="87"/>
      <c r="F5" s="87"/>
      <c r="G5" s="87"/>
      <c r="H5" s="88"/>
      <c r="I5" s="87"/>
      <c r="J5" s="87"/>
      <c r="K5" s="87"/>
      <c r="L5" s="105"/>
      <c r="M5" s="88"/>
      <c r="N5" s="106"/>
    </row>
    <row r="6" ht="17.25" customHeight="1" spans="1:14">
      <c r="A6" s="89"/>
      <c r="B6" s="90"/>
      <c r="C6" s="90"/>
      <c r="D6" s="90" t="s">
        <v>31</v>
      </c>
      <c r="E6" s="90" t="s">
        <v>34</v>
      </c>
      <c r="F6" s="90" t="s">
        <v>649</v>
      </c>
      <c r="G6" s="90" t="s">
        <v>650</v>
      </c>
      <c r="H6" s="91" t="s">
        <v>651</v>
      </c>
      <c r="I6" s="107" t="s">
        <v>652</v>
      </c>
      <c r="J6" s="107"/>
      <c r="K6" s="107"/>
      <c r="L6" s="108"/>
      <c r="M6" s="109"/>
      <c r="N6" s="93"/>
    </row>
    <row r="7" ht="54" customHeight="1" spans="1:14">
      <c r="A7" s="92"/>
      <c r="B7" s="93"/>
      <c r="C7" s="93"/>
      <c r="D7" s="93"/>
      <c r="E7" s="93"/>
      <c r="F7" s="93"/>
      <c r="G7" s="93"/>
      <c r="H7" s="94"/>
      <c r="I7" s="93" t="s">
        <v>33</v>
      </c>
      <c r="J7" s="93" t="s">
        <v>40</v>
      </c>
      <c r="K7" s="93" t="s">
        <v>165</v>
      </c>
      <c r="L7" s="110" t="s">
        <v>42</v>
      </c>
      <c r="M7" s="94" t="s">
        <v>43</v>
      </c>
      <c r="N7" s="93" t="s">
        <v>44</v>
      </c>
    </row>
    <row r="8" ht="15" customHeight="1" spans="1:14">
      <c r="A8" s="92">
        <v>1</v>
      </c>
      <c r="B8" s="93">
        <v>2</v>
      </c>
      <c r="C8" s="93">
        <v>3</v>
      </c>
      <c r="D8" s="94">
        <v>4</v>
      </c>
      <c r="E8" s="94">
        <v>5</v>
      </c>
      <c r="F8" s="94">
        <v>6</v>
      </c>
      <c r="G8" s="94">
        <v>7</v>
      </c>
      <c r="H8" s="94">
        <v>8</v>
      </c>
      <c r="I8" s="94">
        <v>9</v>
      </c>
      <c r="J8" s="94">
        <v>10</v>
      </c>
      <c r="K8" s="94">
        <v>11</v>
      </c>
      <c r="L8" s="94">
        <v>12</v>
      </c>
      <c r="M8" s="94">
        <v>13</v>
      </c>
      <c r="N8" s="94">
        <v>14</v>
      </c>
    </row>
    <row r="9" ht="21" customHeight="1" spans="1:14">
      <c r="A9" s="95" t="s">
        <v>65</v>
      </c>
      <c r="B9" s="96"/>
      <c r="C9" s="96"/>
      <c r="D9" s="46">
        <v>407500</v>
      </c>
      <c r="E9" s="46">
        <v>407500</v>
      </c>
      <c r="F9" s="46"/>
      <c r="G9" s="46"/>
      <c r="H9" s="46"/>
      <c r="I9" s="46"/>
      <c r="J9" s="46"/>
      <c r="K9" s="46"/>
      <c r="L9" s="46"/>
      <c r="M9" s="46"/>
      <c r="N9" s="46"/>
    </row>
    <row r="10" ht="33" customHeight="1" spans="1:14">
      <c r="A10" s="95" t="str">
        <f>"    "&amp;"社会组织法人变更、注销清算审计项目补助经费"</f>
        <v>    社会组织法人变更、注销清算审计项目补助经费</v>
      </c>
      <c r="B10" s="96" t="s">
        <v>664</v>
      </c>
      <c r="C10" s="96" t="s">
        <v>665</v>
      </c>
      <c r="D10" s="46">
        <v>150000</v>
      </c>
      <c r="E10" s="46">
        <v>150000</v>
      </c>
      <c r="F10" s="46"/>
      <c r="G10" s="46"/>
      <c r="H10" s="46"/>
      <c r="I10" s="46"/>
      <c r="J10" s="46"/>
      <c r="K10" s="46"/>
      <c r="L10" s="46"/>
      <c r="M10" s="46"/>
      <c r="N10" s="46"/>
    </row>
    <row r="11" ht="21" customHeight="1" spans="1:14">
      <c r="A11" s="95" t="str">
        <f>"    "&amp;"机关后勤购买服务经费"</f>
        <v>    机关后勤购买服务经费</v>
      </c>
      <c r="B11" s="96" t="s">
        <v>666</v>
      </c>
      <c r="C11" s="96" t="s">
        <v>667</v>
      </c>
      <c r="D11" s="46">
        <v>138000</v>
      </c>
      <c r="E11" s="46">
        <v>138000</v>
      </c>
      <c r="F11" s="46"/>
      <c r="G11" s="46"/>
      <c r="H11" s="46"/>
      <c r="I11" s="46"/>
      <c r="J11" s="46"/>
      <c r="K11" s="46"/>
      <c r="L11" s="46"/>
      <c r="M11" s="46"/>
      <c r="N11" s="46"/>
    </row>
    <row r="12" ht="21" customHeight="1" spans="1:14">
      <c r="A12" s="95" t="str">
        <f t="shared" ref="A12:A16" si="0">"    "&amp;"工作业务经费"</f>
        <v>    工作业务经费</v>
      </c>
      <c r="B12" s="96" t="s">
        <v>668</v>
      </c>
      <c r="C12" s="96" t="s">
        <v>669</v>
      </c>
      <c r="D12" s="46">
        <v>25000</v>
      </c>
      <c r="E12" s="46">
        <v>25000</v>
      </c>
      <c r="F12" s="46"/>
      <c r="G12" s="46"/>
      <c r="H12" s="46"/>
      <c r="I12" s="46"/>
      <c r="J12" s="46"/>
      <c r="K12" s="46"/>
      <c r="L12" s="46"/>
      <c r="M12" s="46"/>
      <c r="N12" s="46"/>
    </row>
    <row r="13" ht="21" customHeight="1" spans="1:14">
      <c r="A13" s="95" t="str">
        <f t="shared" si="0"/>
        <v>    工作业务经费</v>
      </c>
      <c r="B13" s="96" t="s">
        <v>670</v>
      </c>
      <c r="C13" s="96" t="s">
        <v>671</v>
      </c>
      <c r="D13" s="46">
        <v>30000</v>
      </c>
      <c r="E13" s="46">
        <v>30000</v>
      </c>
      <c r="F13" s="46"/>
      <c r="G13" s="46"/>
      <c r="H13" s="46"/>
      <c r="I13" s="46"/>
      <c r="J13" s="46"/>
      <c r="K13" s="46"/>
      <c r="L13" s="46"/>
      <c r="M13" s="46"/>
      <c r="N13" s="46"/>
    </row>
    <row r="14" ht="21" customHeight="1" spans="1:14">
      <c r="A14" s="95" t="str">
        <f t="shared" si="0"/>
        <v>    工作业务经费</v>
      </c>
      <c r="B14" s="96" t="s">
        <v>672</v>
      </c>
      <c r="C14" s="96" t="s">
        <v>673</v>
      </c>
      <c r="D14" s="46">
        <v>4500</v>
      </c>
      <c r="E14" s="46">
        <v>4500</v>
      </c>
      <c r="F14" s="46"/>
      <c r="G14" s="46"/>
      <c r="H14" s="46"/>
      <c r="I14" s="46"/>
      <c r="J14" s="46"/>
      <c r="K14" s="46"/>
      <c r="L14" s="46"/>
      <c r="M14" s="46"/>
      <c r="N14" s="46"/>
    </row>
    <row r="15" ht="21" customHeight="1" spans="1:14">
      <c r="A15" s="95" t="str">
        <f t="shared" si="0"/>
        <v>    工作业务经费</v>
      </c>
      <c r="B15" s="96" t="s">
        <v>674</v>
      </c>
      <c r="C15" s="96" t="s">
        <v>675</v>
      </c>
      <c r="D15" s="46">
        <v>30000</v>
      </c>
      <c r="E15" s="46">
        <v>30000</v>
      </c>
      <c r="F15" s="46"/>
      <c r="G15" s="46"/>
      <c r="H15" s="46"/>
      <c r="I15" s="46"/>
      <c r="J15" s="46"/>
      <c r="K15" s="46"/>
      <c r="L15" s="46"/>
      <c r="M15" s="46"/>
      <c r="N15" s="46"/>
    </row>
    <row r="16" ht="38" customHeight="1" spans="1:14">
      <c r="A16" s="95" t="str">
        <f t="shared" si="0"/>
        <v>    工作业务经费</v>
      </c>
      <c r="B16" s="96" t="s">
        <v>676</v>
      </c>
      <c r="C16" s="96" t="s">
        <v>677</v>
      </c>
      <c r="D16" s="46">
        <v>30000</v>
      </c>
      <c r="E16" s="46">
        <v>30000</v>
      </c>
      <c r="F16" s="46"/>
      <c r="G16" s="46"/>
      <c r="H16" s="46"/>
      <c r="I16" s="46"/>
      <c r="J16" s="46"/>
      <c r="K16" s="46"/>
      <c r="L16" s="46"/>
      <c r="M16" s="46"/>
      <c r="N16" s="46"/>
    </row>
    <row r="17" ht="21" customHeight="1" spans="1:14">
      <c r="A17" s="97" t="s">
        <v>371</v>
      </c>
      <c r="B17" s="98"/>
      <c r="C17" s="99"/>
      <c r="D17" s="46">
        <v>407500</v>
      </c>
      <c r="E17" s="46">
        <v>407500</v>
      </c>
      <c r="F17" s="46"/>
      <c r="G17" s="46"/>
      <c r="H17" s="46"/>
      <c r="I17" s="46"/>
      <c r="J17" s="46"/>
      <c r="K17" s="46"/>
      <c r="L17" s="46"/>
      <c r="M17" s="46"/>
      <c r="N17" s="46"/>
    </row>
  </sheetData>
  <mergeCells count="14">
    <mergeCell ref="A2:N2"/>
    <mergeCell ref="A3:N3"/>
    <mergeCell ref="A4:C4"/>
    <mergeCell ref="D5:N5"/>
    <mergeCell ref="I6:N6"/>
    <mergeCell ref="A17:C17"/>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8"/>
  <sheetViews>
    <sheetView showZeros="0" zoomScale="115" zoomScaleNormal="115" workbookViewId="0">
      <pane ySplit="1" topLeftCell="A2" activePane="bottomLeft" state="frozen"/>
      <selection/>
      <selection pane="bottomLeft" activeCell="A16" sqref="A16"/>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678</v>
      </c>
      <c r="B1" s="31"/>
      <c r="C1" s="31"/>
      <c r="D1" s="31"/>
      <c r="E1" s="31"/>
      <c r="F1" s="31"/>
      <c r="G1" s="31"/>
      <c r="H1" s="31"/>
      <c r="I1" s="31"/>
      <c r="J1" s="31"/>
      <c r="K1" s="31"/>
      <c r="L1" s="31"/>
      <c r="M1" s="31"/>
      <c r="N1" s="50"/>
    </row>
    <row r="2" ht="27.75" customHeight="1" spans="1:14">
      <c r="A2" s="73" t="s">
        <v>679</v>
      </c>
      <c r="B2" s="33"/>
      <c r="C2" s="33"/>
      <c r="D2" s="33"/>
      <c r="E2" s="33"/>
      <c r="F2" s="33"/>
      <c r="G2" s="33"/>
      <c r="H2" s="33"/>
      <c r="I2" s="33"/>
      <c r="J2" s="33"/>
      <c r="K2" s="33"/>
      <c r="L2" s="33"/>
      <c r="M2" s="33"/>
      <c r="N2" s="33"/>
    </row>
    <row r="3" ht="18" customHeight="1" spans="1:14">
      <c r="A3" s="74" t="s">
        <v>2</v>
      </c>
      <c r="B3" s="75"/>
      <c r="C3" s="75"/>
      <c r="D3" s="76"/>
      <c r="E3" s="77"/>
      <c r="F3" s="77"/>
      <c r="G3" s="77"/>
      <c r="H3" s="77"/>
      <c r="I3" s="77"/>
      <c r="N3" s="79" t="s">
        <v>3</v>
      </c>
    </row>
    <row r="4" ht="19.5" customHeight="1" spans="1:14">
      <c r="A4" s="36" t="s">
        <v>680</v>
      </c>
      <c r="B4" s="52" t="s">
        <v>158</v>
      </c>
      <c r="C4" s="53"/>
      <c r="D4" s="53"/>
      <c r="E4" s="52" t="s">
        <v>681</v>
      </c>
      <c r="F4" s="53"/>
      <c r="G4" s="53"/>
      <c r="H4" s="53"/>
      <c r="I4" s="53"/>
      <c r="J4" s="53"/>
      <c r="K4" s="53"/>
      <c r="L4" s="53"/>
      <c r="M4" s="53"/>
      <c r="N4" s="53"/>
    </row>
    <row r="5" ht="40.5" customHeight="1" spans="1:14">
      <c r="A5" s="42"/>
      <c r="B5" s="39" t="s">
        <v>31</v>
      </c>
      <c r="C5" s="35" t="s">
        <v>34</v>
      </c>
      <c r="D5" s="78" t="s">
        <v>682</v>
      </c>
      <c r="E5" s="43" t="s">
        <v>683</v>
      </c>
      <c r="F5" s="43" t="s">
        <v>684</v>
      </c>
      <c r="G5" s="43" t="s">
        <v>685</v>
      </c>
      <c r="H5" s="43" t="s">
        <v>686</v>
      </c>
      <c r="I5" s="43" t="s">
        <v>687</v>
      </c>
      <c r="J5" s="43" t="s">
        <v>688</v>
      </c>
      <c r="K5" s="43" t="s">
        <v>689</v>
      </c>
      <c r="L5" s="43" t="s">
        <v>690</v>
      </c>
      <c r="M5" s="43" t="s">
        <v>691</v>
      </c>
      <c r="N5" s="43" t="s">
        <v>692</v>
      </c>
    </row>
    <row r="6" ht="19.5" customHeight="1" spans="1:14">
      <c r="A6" s="43">
        <v>1</v>
      </c>
      <c r="B6" s="43">
        <v>2</v>
      </c>
      <c r="C6" s="43">
        <v>3</v>
      </c>
      <c r="D6" s="52">
        <v>4</v>
      </c>
      <c r="E6" s="43">
        <v>5</v>
      </c>
      <c r="F6" s="43">
        <v>6</v>
      </c>
      <c r="G6" s="43">
        <v>7</v>
      </c>
      <c r="H6" s="52">
        <v>8</v>
      </c>
      <c r="I6" s="43">
        <v>9</v>
      </c>
      <c r="J6" s="43">
        <v>10</v>
      </c>
      <c r="K6" s="43">
        <v>11</v>
      </c>
      <c r="L6" s="52">
        <v>12</v>
      </c>
      <c r="M6" s="43">
        <v>13</v>
      </c>
      <c r="N6" s="43">
        <v>14</v>
      </c>
    </row>
    <row r="7" ht="20.25" customHeight="1" spans="1:14">
      <c r="A7" s="44" t="s">
        <v>65</v>
      </c>
      <c r="B7" s="46">
        <v>80867284</v>
      </c>
      <c r="C7" s="46">
        <v>66455784</v>
      </c>
      <c r="D7" s="46">
        <v>14411500</v>
      </c>
      <c r="E7" s="46">
        <v>8577060</v>
      </c>
      <c r="F7" s="46">
        <v>6989572</v>
      </c>
      <c r="G7" s="46">
        <v>8272428</v>
      </c>
      <c r="H7" s="46">
        <v>10121116</v>
      </c>
      <c r="I7" s="46">
        <v>8352672</v>
      </c>
      <c r="J7" s="46">
        <v>8260092</v>
      </c>
      <c r="K7" s="46">
        <v>7939464</v>
      </c>
      <c r="L7" s="46">
        <v>13703924</v>
      </c>
      <c r="M7" s="46">
        <v>8650956</v>
      </c>
      <c r="N7" s="46"/>
    </row>
    <row r="8" ht="20.25" customHeight="1" spans="1:14">
      <c r="A8" s="44" t="str">
        <f>"      "&amp;"市级城乡困难群众救助补助资金"</f>
        <v>      市级城乡困难群众救助补助资金</v>
      </c>
      <c r="B8" s="46">
        <v>48679200</v>
      </c>
      <c r="C8" s="46">
        <v>48679200</v>
      </c>
      <c r="D8" s="46"/>
      <c r="E8" s="46">
        <v>4181040</v>
      </c>
      <c r="F8" s="46">
        <v>3698240</v>
      </c>
      <c r="G8" s="46">
        <v>5010160</v>
      </c>
      <c r="H8" s="46">
        <v>5525520</v>
      </c>
      <c r="I8" s="46">
        <v>5689360</v>
      </c>
      <c r="J8" s="46">
        <v>5646480</v>
      </c>
      <c r="K8" s="46">
        <v>4707840</v>
      </c>
      <c r="L8" s="46">
        <v>9062800</v>
      </c>
      <c r="M8" s="46">
        <v>5157760</v>
      </c>
      <c r="N8" s="46"/>
    </row>
    <row r="9" ht="20.25" customHeight="1" spans="1:14">
      <c r="A9" s="44" t="str">
        <f>"      "&amp;"六十年代精简退职人员生活困难补助经费"</f>
        <v>      六十年代精简退职人员生活困难补助经费</v>
      </c>
      <c r="B9" s="46">
        <v>135000</v>
      </c>
      <c r="C9" s="46">
        <v>135000</v>
      </c>
      <c r="D9" s="46"/>
      <c r="E9" s="46">
        <v>30000</v>
      </c>
      <c r="F9" s="46">
        <v>25000</v>
      </c>
      <c r="G9" s="46">
        <v>5000</v>
      </c>
      <c r="H9" s="46">
        <v>25000</v>
      </c>
      <c r="I9" s="46">
        <v>5000</v>
      </c>
      <c r="J9" s="46">
        <v>15000</v>
      </c>
      <c r="K9" s="46">
        <v>15000</v>
      </c>
      <c r="L9" s="46">
        <v>10000</v>
      </c>
      <c r="M9" s="46">
        <v>5000</v>
      </c>
      <c r="N9" s="46"/>
    </row>
    <row r="10" ht="20.25" customHeight="1" spans="1:14">
      <c r="A10" s="44" t="str">
        <f>"      "&amp;"老年人福利补贴经费"</f>
        <v>      老年人福利补贴经费</v>
      </c>
      <c r="B10" s="46">
        <v>8675700</v>
      </c>
      <c r="C10" s="46">
        <v>8675700</v>
      </c>
      <c r="D10" s="46"/>
      <c r="E10" s="46">
        <v>1932500</v>
      </c>
      <c r="F10" s="46">
        <v>1040800</v>
      </c>
      <c r="G10" s="46">
        <v>645600</v>
      </c>
      <c r="H10" s="46">
        <v>1216000</v>
      </c>
      <c r="I10" s="46">
        <v>751200</v>
      </c>
      <c r="J10" s="46">
        <v>689100</v>
      </c>
      <c r="K10" s="46">
        <v>679900</v>
      </c>
      <c r="L10" s="46">
        <v>980100</v>
      </c>
      <c r="M10" s="46">
        <v>740500</v>
      </c>
      <c r="N10" s="46"/>
    </row>
    <row r="11" ht="20.25" customHeight="1" spans="1:14">
      <c r="A11" s="44" t="str">
        <f>"      "&amp;"春节送温暖活动经费"</f>
        <v>      春节送温暖活动经费</v>
      </c>
      <c r="B11" s="46">
        <v>90000</v>
      </c>
      <c r="C11" s="46">
        <v>90000</v>
      </c>
      <c r="D11" s="46"/>
      <c r="E11" s="46">
        <v>10000</v>
      </c>
      <c r="F11" s="46">
        <v>10000</v>
      </c>
      <c r="G11" s="46">
        <v>10000</v>
      </c>
      <c r="H11" s="46">
        <v>10000</v>
      </c>
      <c r="I11" s="46">
        <v>10000</v>
      </c>
      <c r="J11" s="46">
        <v>10000</v>
      </c>
      <c r="K11" s="46">
        <v>10000</v>
      </c>
      <c r="L11" s="46">
        <v>10000</v>
      </c>
      <c r="M11" s="46">
        <v>10000</v>
      </c>
      <c r="N11" s="46"/>
    </row>
    <row r="12" ht="20.25" customHeight="1" spans="1:14">
      <c r="A12" s="44" t="str">
        <f>"      "&amp;"公办养老服务机构运营维护补助资金"</f>
        <v>      公办养老服务机构运营维护补助资金</v>
      </c>
      <c r="B12" s="46">
        <v>2000000</v>
      </c>
      <c r="C12" s="46">
        <v>2000000</v>
      </c>
      <c r="D12" s="46"/>
      <c r="E12" s="46">
        <v>50000</v>
      </c>
      <c r="F12" s="46">
        <v>290000</v>
      </c>
      <c r="G12" s="46">
        <v>230000</v>
      </c>
      <c r="H12" s="46">
        <v>160000</v>
      </c>
      <c r="I12" s="46">
        <v>180000</v>
      </c>
      <c r="J12" s="46">
        <v>270000</v>
      </c>
      <c r="K12" s="46">
        <v>260000</v>
      </c>
      <c r="L12" s="46">
        <v>360000</v>
      </c>
      <c r="M12" s="46">
        <v>200000</v>
      </c>
      <c r="N12" s="46"/>
    </row>
    <row r="13" ht="20.25" customHeight="1" spans="1:14">
      <c r="A13" s="44" t="str">
        <f>"      "&amp;"市级福彩公益金项目补助资金"</f>
        <v>      市级福彩公益金项目补助资金</v>
      </c>
      <c r="B13" s="46">
        <v>14411500</v>
      </c>
      <c r="C13" s="46"/>
      <c r="D13" s="46">
        <v>14411500</v>
      </c>
      <c r="E13" s="46">
        <v>1450000</v>
      </c>
      <c r="F13" s="46">
        <v>1300000</v>
      </c>
      <c r="G13" s="46">
        <v>1680500</v>
      </c>
      <c r="H13" s="46">
        <v>2230500</v>
      </c>
      <c r="I13" s="46">
        <v>1120000</v>
      </c>
      <c r="J13" s="46">
        <v>1120000</v>
      </c>
      <c r="K13" s="46">
        <v>1530500</v>
      </c>
      <c r="L13" s="46">
        <v>2190000</v>
      </c>
      <c r="M13" s="46">
        <v>1790000</v>
      </c>
      <c r="N13" s="46"/>
    </row>
    <row r="14" ht="20.25" customHeight="1" spans="1:14">
      <c r="A14" s="44" t="str">
        <f>"      "&amp;"残疾人两项补助市级补助资金"</f>
        <v>      残疾人两项补助市级补助资金</v>
      </c>
      <c r="B14" s="46">
        <v>4798884</v>
      </c>
      <c r="C14" s="46">
        <v>4798884</v>
      </c>
      <c r="D14" s="46"/>
      <c r="E14" s="46">
        <v>563520</v>
      </c>
      <c r="F14" s="46">
        <v>479532</v>
      </c>
      <c r="G14" s="46">
        <v>495168</v>
      </c>
      <c r="H14" s="46">
        <v>564096</v>
      </c>
      <c r="I14" s="46">
        <v>386112</v>
      </c>
      <c r="J14" s="46">
        <v>439512</v>
      </c>
      <c r="K14" s="46">
        <v>397224</v>
      </c>
      <c r="L14" s="46">
        <v>960024</v>
      </c>
      <c r="M14" s="46">
        <v>513696</v>
      </c>
      <c r="N14" s="46"/>
    </row>
    <row r="15" ht="20.25" customHeight="1" spans="1:14">
      <c r="A15" s="44" t="str">
        <f>"      "&amp;"（老年人）春节送温暖活动专项补助经费"</f>
        <v>      （老年人）春节送温暖活动专项补助经费</v>
      </c>
      <c r="B15" s="46">
        <v>410000</v>
      </c>
      <c r="C15" s="46">
        <v>410000</v>
      </c>
      <c r="D15" s="46"/>
      <c r="E15" s="46">
        <v>62000</v>
      </c>
      <c r="F15" s="46">
        <v>46000</v>
      </c>
      <c r="G15" s="46">
        <v>44000</v>
      </c>
      <c r="H15" s="46">
        <v>60000</v>
      </c>
      <c r="I15" s="46">
        <v>30000</v>
      </c>
      <c r="J15" s="46">
        <v>20000</v>
      </c>
      <c r="K15" s="46">
        <v>48000</v>
      </c>
      <c r="L15" s="46">
        <v>36000</v>
      </c>
      <c r="M15" s="46">
        <v>64000</v>
      </c>
      <c r="N15" s="46"/>
    </row>
    <row r="16" ht="20.25" customHeight="1" spans="1:14">
      <c r="A16" s="44" t="str">
        <f>"      "&amp;"敬老节慰问专项经费"</f>
        <v>      敬老节慰问专项经费</v>
      </c>
      <c r="B16" s="46">
        <v>950000</v>
      </c>
      <c r="C16" s="46">
        <v>950000</v>
      </c>
      <c r="D16" s="46"/>
      <c r="E16" s="46">
        <v>140000</v>
      </c>
      <c r="F16" s="46">
        <v>100000</v>
      </c>
      <c r="G16" s="46">
        <v>95000</v>
      </c>
      <c r="H16" s="46">
        <v>135000</v>
      </c>
      <c r="I16" s="46">
        <v>60000</v>
      </c>
      <c r="J16" s="46">
        <v>50000</v>
      </c>
      <c r="K16" s="46">
        <v>105000</v>
      </c>
      <c r="L16" s="46">
        <v>95000</v>
      </c>
      <c r="M16" s="46">
        <v>170000</v>
      </c>
      <c r="N16" s="46"/>
    </row>
    <row r="17" ht="20.25" customHeight="1" spans="1:14">
      <c r="A17" s="44" t="str">
        <f>"      "&amp;"特定项目2025019补助资金"</f>
        <v>      特定项目2025019补助资金</v>
      </c>
      <c r="B17" s="46">
        <v>717000</v>
      </c>
      <c r="C17" s="46">
        <v>717000</v>
      </c>
      <c r="D17" s="46"/>
      <c r="E17" s="46">
        <v>158000</v>
      </c>
      <c r="F17" s="46"/>
      <c r="G17" s="46">
        <v>57000</v>
      </c>
      <c r="H17" s="46">
        <v>195000</v>
      </c>
      <c r="I17" s="46">
        <v>121000</v>
      </c>
      <c r="J17" s="46"/>
      <c r="K17" s="46">
        <v>186000</v>
      </c>
      <c r="L17" s="46"/>
      <c r="M17" s="46"/>
      <c r="N17" s="46"/>
    </row>
    <row r="18" ht="20.25" customHeight="1" spans="1:14">
      <c r="A18" s="71" t="s">
        <v>31</v>
      </c>
      <c r="B18" s="46">
        <v>80867284</v>
      </c>
      <c r="C18" s="46">
        <v>66455784</v>
      </c>
      <c r="D18" s="46">
        <v>14411500</v>
      </c>
      <c r="E18" s="46">
        <v>8577060</v>
      </c>
      <c r="F18" s="46">
        <v>6989572</v>
      </c>
      <c r="G18" s="46">
        <v>8272428</v>
      </c>
      <c r="H18" s="46">
        <v>10121116</v>
      </c>
      <c r="I18" s="46">
        <v>8352672</v>
      </c>
      <c r="J18" s="46">
        <v>8260092</v>
      </c>
      <c r="K18" s="46">
        <v>7939464</v>
      </c>
      <c r="L18" s="46">
        <v>13703924</v>
      </c>
      <c r="M18" s="46">
        <v>8650956</v>
      </c>
      <c r="N18" s="46"/>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0"/>
  <sheetViews>
    <sheetView showZeros="0" workbookViewId="0">
      <pane ySplit="1" topLeftCell="A50" activePane="bottomLeft" state="frozen"/>
      <selection/>
      <selection pane="bottomLeft" activeCell="E66" sqref="E66"/>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1" t="s">
        <v>693</v>
      </c>
      <c r="B2" s="31"/>
      <c r="C2" s="31"/>
      <c r="D2" s="31"/>
      <c r="E2" s="31"/>
      <c r="F2" s="31"/>
      <c r="G2" s="31"/>
      <c r="H2" s="31"/>
      <c r="I2" s="31"/>
      <c r="J2" s="50"/>
    </row>
    <row r="3" ht="28.5" customHeight="1" spans="1:10">
      <c r="A3" s="66" t="s">
        <v>694</v>
      </c>
      <c r="B3" s="67"/>
      <c r="C3" s="67"/>
      <c r="D3" s="67"/>
      <c r="E3" s="67"/>
      <c r="F3" s="68"/>
      <c r="G3" s="67"/>
      <c r="H3" s="68"/>
      <c r="I3" s="68"/>
      <c r="J3" s="67"/>
    </row>
    <row r="4" ht="15" customHeight="1" spans="1:1">
      <c r="A4" s="6" t="s">
        <v>2</v>
      </c>
    </row>
    <row r="5" ht="14.25" customHeight="1" spans="1:10">
      <c r="A5" s="69" t="s">
        <v>374</v>
      </c>
      <c r="B5" s="69" t="s">
        <v>375</v>
      </c>
      <c r="C5" s="69" t="s">
        <v>376</v>
      </c>
      <c r="D5" s="69" t="s">
        <v>377</v>
      </c>
      <c r="E5" s="69" t="s">
        <v>378</v>
      </c>
      <c r="F5" s="55" t="s">
        <v>379</v>
      </c>
      <c r="G5" s="69" t="s">
        <v>380</v>
      </c>
      <c r="H5" s="55" t="s">
        <v>381</v>
      </c>
      <c r="I5" s="55" t="s">
        <v>382</v>
      </c>
      <c r="J5" s="69" t="s">
        <v>383</v>
      </c>
    </row>
    <row r="6" ht="14.25" customHeight="1" spans="1:10">
      <c r="A6" s="69">
        <v>1</v>
      </c>
      <c r="B6" s="69">
        <v>2</v>
      </c>
      <c r="C6" s="69">
        <v>3</v>
      </c>
      <c r="D6" s="69">
        <v>4</v>
      </c>
      <c r="E6" s="69">
        <v>5</v>
      </c>
      <c r="F6" s="55">
        <v>6</v>
      </c>
      <c r="G6" s="69">
        <v>7</v>
      </c>
      <c r="H6" s="55">
        <v>8</v>
      </c>
      <c r="I6" s="55">
        <v>9</v>
      </c>
      <c r="J6" s="69">
        <v>10</v>
      </c>
    </row>
    <row r="7" ht="15" customHeight="1" spans="1:10">
      <c r="A7" s="27" t="s">
        <v>65</v>
      </c>
      <c r="B7" s="70"/>
      <c r="C7" s="70"/>
      <c r="D7" s="70"/>
      <c r="E7" s="71"/>
      <c r="F7" s="72"/>
      <c r="G7" s="71"/>
      <c r="H7" s="72"/>
      <c r="I7" s="72"/>
      <c r="J7" s="71"/>
    </row>
    <row r="8" ht="33.75" customHeight="1" spans="1:10">
      <c r="A8" s="27" t="s">
        <v>322</v>
      </c>
      <c r="B8" s="27" t="s">
        <v>384</v>
      </c>
      <c r="C8" s="27" t="s">
        <v>385</v>
      </c>
      <c r="D8" s="27" t="s">
        <v>386</v>
      </c>
      <c r="E8" s="27" t="s">
        <v>393</v>
      </c>
      <c r="F8" s="27" t="s">
        <v>388</v>
      </c>
      <c r="G8" s="44" t="s">
        <v>53</v>
      </c>
      <c r="H8" s="27" t="s">
        <v>389</v>
      </c>
      <c r="I8" s="27" t="s">
        <v>390</v>
      </c>
      <c r="J8" s="27" t="s">
        <v>394</v>
      </c>
    </row>
    <row r="9" ht="33.75" customHeight="1" spans="1:10">
      <c r="A9" s="27" t="s">
        <v>322</v>
      </c>
      <c r="B9" s="27" t="s">
        <v>392</v>
      </c>
      <c r="C9" s="27" t="s">
        <v>385</v>
      </c>
      <c r="D9" s="27" t="s">
        <v>386</v>
      </c>
      <c r="E9" s="27" t="s">
        <v>387</v>
      </c>
      <c r="F9" s="27" t="s">
        <v>388</v>
      </c>
      <c r="G9" s="44" t="s">
        <v>53</v>
      </c>
      <c r="H9" s="27" t="s">
        <v>389</v>
      </c>
      <c r="I9" s="27" t="s">
        <v>390</v>
      </c>
      <c r="J9" s="27" t="s">
        <v>391</v>
      </c>
    </row>
    <row r="10" ht="33.75" customHeight="1" spans="1:10">
      <c r="A10" s="27" t="s">
        <v>322</v>
      </c>
      <c r="B10" s="27" t="s">
        <v>392</v>
      </c>
      <c r="C10" s="27" t="s">
        <v>385</v>
      </c>
      <c r="D10" s="27" t="s">
        <v>395</v>
      </c>
      <c r="E10" s="27" t="s">
        <v>396</v>
      </c>
      <c r="F10" s="27" t="s">
        <v>388</v>
      </c>
      <c r="G10" s="44" t="s">
        <v>397</v>
      </c>
      <c r="H10" s="27" t="s">
        <v>398</v>
      </c>
      <c r="I10" s="27" t="s">
        <v>390</v>
      </c>
      <c r="J10" s="27" t="s">
        <v>399</v>
      </c>
    </row>
    <row r="11" ht="33.75" customHeight="1" spans="1:10">
      <c r="A11" s="27" t="s">
        <v>322</v>
      </c>
      <c r="B11" s="27" t="s">
        <v>392</v>
      </c>
      <c r="C11" s="27" t="s">
        <v>400</v>
      </c>
      <c r="D11" s="27" t="s">
        <v>401</v>
      </c>
      <c r="E11" s="27" t="s">
        <v>402</v>
      </c>
      <c r="F11" s="27" t="s">
        <v>403</v>
      </c>
      <c r="G11" s="44" t="s">
        <v>404</v>
      </c>
      <c r="H11" s="27" t="s">
        <v>398</v>
      </c>
      <c r="I11" s="27" t="s">
        <v>390</v>
      </c>
      <c r="J11" s="27" t="s">
        <v>405</v>
      </c>
    </row>
    <row r="12" ht="33.75" customHeight="1" spans="1:10">
      <c r="A12" s="27" t="s">
        <v>322</v>
      </c>
      <c r="B12" s="27" t="s">
        <v>392</v>
      </c>
      <c r="C12" s="27" t="s">
        <v>406</v>
      </c>
      <c r="D12" s="27" t="s">
        <v>407</v>
      </c>
      <c r="E12" s="27" t="s">
        <v>408</v>
      </c>
      <c r="F12" s="27" t="s">
        <v>388</v>
      </c>
      <c r="G12" s="44" t="s">
        <v>409</v>
      </c>
      <c r="H12" s="27" t="s">
        <v>398</v>
      </c>
      <c r="I12" s="27" t="s">
        <v>390</v>
      </c>
      <c r="J12" s="27" t="s">
        <v>410</v>
      </c>
    </row>
    <row r="13" ht="33.75" customHeight="1" spans="1:10">
      <c r="A13" s="27" t="s">
        <v>298</v>
      </c>
      <c r="B13" s="27" t="s">
        <v>467</v>
      </c>
      <c r="C13" s="27" t="s">
        <v>385</v>
      </c>
      <c r="D13" s="27" t="s">
        <v>386</v>
      </c>
      <c r="E13" s="27" t="s">
        <v>468</v>
      </c>
      <c r="F13" s="27" t="s">
        <v>403</v>
      </c>
      <c r="G13" s="44" t="s">
        <v>404</v>
      </c>
      <c r="H13" s="27" t="s">
        <v>398</v>
      </c>
      <c r="I13" s="27" t="s">
        <v>390</v>
      </c>
      <c r="J13" s="27" t="s">
        <v>469</v>
      </c>
    </row>
    <row r="14" ht="33.75" customHeight="1" spans="1:10">
      <c r="A14" s="27" t="s">
        <v>298</v>
      </c>
      <c r="B14" s="27" t="s">
        <v>467</v>
      </c>
      <c r="C14" s="27" t="s">
        <v>385</v>
      </c>
      <c r="D14" s="27" t="s">
        <v>395</v>
      </c>
      <c r="E14" s="27" t="s">
        <v>470</v>
      </c>
      <c r="F14" s="27" t="s">
        <v>403</v>
      </c>
      <c r="G14" s="44" t="s">
        <v>437</v>
      </c>
      <c r="H14" s="27" t="s">
        <v>398</v>
      </c>
      <c r="I14" s="27" t="s">
        <v>390</v>
      </c>
      <c r="J14" s="27" t="s">
        <v>471</v>
      </c>
    </row>
    <row r="15" ht="33.75" customHeight="1" spans="1:10">
      <c r="A15" s="27" t="s">
        <v>298</v>
      </c>
      <c r="B15" s="27" t="s">
        <v>467</v>
      </c>
      <c r="C15" s="27" t="s">
        <v>385</v>
      </c>
      <c r="D15" s="27" t="s">
        <v>395</v>
      </c>
      <c r="E15" s="27" t="s">
        <v>472</v>
      </c>
      <c r="F15" s="27" t="s">
        <v>388</v>
      </c>
      <c r="G15" s="44" t="s">
        <v>437</v>
      </c>
      <c r="H15" s="27" t="s">
        <v>398</v>
      </c>
      <c r="I15" s="27" t="s">
        <v>390</v>
      </c>
      <c r="J15" s="27" t="s">
        <v>473</v>
      </c>
    </row>
    <row r="16" ht="33.75" customHeight="1" spans="1:10">
      <c r="A16" s="27" t="s">
        <v>298</v>
      </c>
      <c r="B16" s="27" t="s">
        <v>467</v>
      </c>
      <c r="C16" s="27" t="s">
        <v>400</v>
      </c>
      <c r="D16" s="27" t="s">
        <v>401</v>
      </c>
      <c r="E16" s="27" t="s">
        <v>420</v>
      </c>
      <c r="F16" s="27" t="s">
        <v>388</v>
      </c>
      <c r="G16" s="44" t="s">
        <v>409</v>
      </c>
      <c r="H16" s="27" t="s">
        <v>398</v>
      </c>
      <c r="I16" s="27" t="s">
        <v>390</v>
      </c>
      <c r="J16" s="27" t="s">
        <v>474</v>
      </c>
    </row>
    <row r="17" ht="33.75" customHeight="1" spans="1:10">
      <c r="A17" s="27" t="s">
        <v>298</v>
      </c>
      <c r="B17" s="27" t="s">
        <v>467</v>
      </c>
      <c r="C17" s="27" t="s">
        <v>406</v>
      </c>
      <c r="D17" s="27" t="s">
        <v>407</v>
      </c>
      <c r="E17" s="27" t="s">
        <v>475</v>
      </c>
      <c r="F17" s="27" t="s">
        <v>388</v>
      </c>
      <c r="G17" s="44" t="s">
        <v>409</v>
      </c>
      <c r="H17" s="27" t="s">
        <v>398</v>
      </c>
      <c r="I17" s="27" t="s">
        <v>390</v>
      </c>
      <c r="J17" s="27" t="s">
        <v>476</v>
      </c>
    </row>
    <row r="18" ht="33.75" customHeight="1" spans="1:10">
      <c r="A18" s="27" t="s">
        <v>326</v>
      </c>
      <c r="B18" s="27" t="s">
        <v>490</v>
      </c>
      <c r="C18" s="27" t="s">
        <v>385</v>
      </c>
      <c r="D18" s="27" t="s">
        <v>386</v>
      </c>
      <c r="E18" s="27" t="s">
        <v>491</v>
      </c>
      <c r="F18" s="27" t="s">
        <v>388</v>
      </c>
      <c r="G18" s="44" t="s">
        <v>437</v>
      </c>
      <c r="H18" s="27" t="s">
        <v>398</v>
      </c>
      <c r="I18" s="27" t="s">
        <v>390</v>
      </c>
      <c r="J18" s="27" t="s">
        <v>492</v>
      </c>
    </row>
    <row r="19" ht="33.75" customHeight="1" spans="1:10">
      <c r="A19" s="27" t="s">
        <v>326</v>
      </c>
      <c r="B19" s="27" t="s">
        <v>490</v>
      </c>
      <c r="C19" s="27" t="s">
        <v>385</v>
      </c>
      <c r="D19" s="27" t="s">
        <v>395</v>
      </c>
      <c r="E19" s="27" t="s">
        <v>416</v>
      </c>
      <c r="F19" s="27" t="s">
        <v>403</v>
      </c>
      <c r="G19" s="44" t="s">
        <v>404</v>
      </c>
      <c r="H19" s="27" t="s">
        <v>398</v>
      </c>
      <c r="I19" s="27" t="s">
        <v>390</v>
      </c>
      <c r="J19" s="27" t="s">
        <v>493</v>
      </c>
    </row>
    <row r="20" ht="33.75" customHeight="1" spans="1:10">
      <c r="A20" s="27" t="s">
        <v>326</v>
      </c>
      <c r="B20" s="27" t="s">
        <v>490</v>
      </c>
      <c r="C20" s="27" t="s">
        <v>385</v>
      </c>
      <c r="D20" s="27" t="s">
        <v>395</v>
      </c>
      <c r="E20" s="27" t="s">
        <v>494</v>
      </c>
      <c r="F20" s="27" t="s">
        <v>403</v>
      </c>
      <c r="G20" s="44" t="s">
        <v>404</v>
      </c>
      <c r="H20" s="27" t="s">
        <v>398</v>
      </c>
      <c r="I20" s="27" t="s">
        <v>390</v>
      </c>
      <c r="J20" s="27" t="s">
        <v>495</v>
      </c>
    </row>
    <row r="21" ht="33.75" customHeight="1" spans="1:10">
      <c r="A21" s="27" t="s">
        <v>326</v>
      </c>
      <c r="B21" s="27" t="s">
        <v>490</v>
      </c>
      <c r="C21" s="27" t="s">
        <v>400</v>
      </c>
      <c r="D21" s="27" t="s">
        <v>401</v>
      </c>
      <c r="E21" s="27" t="s">
        <v>496</v>
      </c>
      <c r="F21" s="27" t="s">
        <v>403</v>
      </c>
      <c r="G21" s="44" t="s">
        <v>404</v>
      </c>
      <c r="H21" s="27" t="s">
        <v>398</v>
      </c>
      <c r="I21" s="27" t="s">
        <v>488</v>
      </c>
      <c r="J21" s="27" t="s">
        <v>497</v>
      </c>
    </row>
    <row r="22" ht="81" customHeight="1" spans="1:10">
      <c r="A22" s="27" t="s">
        <v>326</v>
      </c>
      <c r="B22" s="27" t="s">
        <v>490</v>
      </c>
      <c r="C22" s="27" t="s">
        <v>406</v>
      </c>
      <c r="D22" s="27" t="s">
        <v>407</v>
      </c>
      <c r="E22" s="27" t="s">
        <v>408</v>
      </c>
      <c r="F22" s="27" t="s">
        <v>388</v>
      </c>
      <c r="G22" s="44" t="s">
        <v>447</v>
      </c>
      <c r="H22" s="27" t="s">
        <v>398</v>
      </c>
      <c r="I22" s="27" t="s">
        <v>390</v>
      </c>
      <c r="J22" s="27" t="s">
        <v>422</v>
      </c>
    </row>
    <row r="23" ht="33.75" customHeight="1" spans="1:10">
      <c r="A23" s="27" t="s">
        <v>312</v>
      </c>
      <c r="B23" s="27" t="s">
        <v>561</v>
      </c>
      <c r="C23" s="27" t="s">
        <v>385</v>
      </c>
      <c r="D23" s="27" t="s">
        <v>386</v>
      </c>
      <c r="E23" s="27" t="s">
        <v>562</v>
      </c>
      <c r="F23" s="27" t="s">
        <v>432</v>
      </c>
      <c r="G23" s="44" t="s">
        <v>563</v>
      </c>
      <c r="H23" s="27" t="s">
        <v>414</v>
      </c>
      <c r="I23" s="27" t="s">
        <v>390</v>
      </c>
      <c r="J23" s="27" t="s">
        <v>564</v>
      </c>
    </row>
    <row r="24" ht="33.75" customHeight="1" spans="1:10">
      <c r="A24" s="27" t="s">
        <v>312</v>
      </c>
      <c r="B24" s="27" t="s">
        <v>561</v>
      </c>
      <c r="C24" s="27" t="s">
        <v>385</v>
      </c>
      <c r="D24" s="27" t="s">
        <v>395</v>
      </c>
      <c r="E24" s="27" t="s">
        <v>567</v>
      </c>
      <c r="F24" s="27" t="s">
        <v>388</v>
      </c>
      <c r="G24" s="44" t="s">
        <v>437</v>
      </c>
      <c r="H24" s="27" t="s">
        <v>398</v>
      </c>
      <c r="I24" s="27" t="s">
        <v>390</v>
      </c>
      <c r="J24" s="27" t="s">
        <v>568</v>
      </c>
    </row>
    <row r="25" ht="33.75" customHeight="1" spans="1:10">
      <c r="A25" s="27" t="s">
        <v>312</v>
      </c>
      <c r="B25" s="27" t="s">
        <v>561</v>
      </c>
      <c r="C25" s="27" t="s">
        <v>385</v>
      </c>
      <c r="D25" s="27" t="s">
        <v>395</v>
      </c>
      <c r="E25" s="27" t="s">
        <v>565</v>
      </c>
      <c r="F25" s="27" t="s">
        <v>388</v>
      </c>
      <c r="G25" s="44" t="s">
        <v>437</v>
      </c>
      <c r="H25" s="27" t="s">
        <v>398</v>
      </c>
      <c r="I25" s="27" t="s">
        <v>390</v>
      </c>
      <c r="J25" s="27" t="s">
        <v>566</v>
      </c>
    </row>
    <row r="26" ht="33.75" customHeight="1" spans="1:10">
      <c r="A26" s="27" t="s">
        <v>312</v>
      </c>
      <c r="B26" s="27" t="s">
        <v>561</v>
      </c>
      <c r="C26" s="27" t="s">
        <v>385</v>
      </c>
      <c r="D26" s="27" t="s">
        <v>395</v>
      </c>
      <c r="E26" s="27" t="s">
        <v>494</v>
      </c>
      <c r="F26" s="27" t="s">
        <v>388</v>
      </c>
      <c r="G26" s="44" t="s">
        <v>437</v>
      </c>
      <c r="H26" s="27" t="s">
        <v>398</v>
      </c>
      <c r="I26" s="27" t="s">
        <v>390</v>
      </c>
      <c r="J26" s="27" t="s">
        <v>569</v>
      </c>
    </row>
    <row r="27" ht="33.75" customHeight="1" spans="1:10">
      <c r="A27" s="27" t="s">
        <v>312</v>
      </c>
      <c r="B27" s="27" t="s">
        <v>561</v>
      </c>
      <c r="C27" s="27" t="s">
        <v>385</v>
      </c>
      <c r="D27" s="27" t="s">
        <v>430</v>
      </c>
      <c r="E27" s="27" t="s">
        <v>570</v>
      </c>
      <c r="F27" s="27" t="s">
        <v>388</v>
      </c>
      <c r="G27" s="44" t="s">
        <v>571</v>
      </c>
      <c r="H27" s="27" t="s">
        <v>572</v>
      </c>
      <c r="I27" s="27" t="s">
        <v>390</v>
      </c>
      <c r="J27" s="27" t="s">
        <v>573</v>
      </c>
    </row>
    <row r="28" ht="33.75" customHeight="1" spans="1:10">
      <c r="A28" s="27" t="s">
        <v>312</v>
      </c>
      <c r="B28" s="27" t="s">
        <v>561</v>
      </c>
      <c r="C28" s="27" t="s">
        <v>400</v>
      </c>
      <c r="D28" s="27" t="s">
        <v>401</v>
      </c>
      <c r="E28" s="27" t="s">
        <v>420</v>
      </c>
      <c r="F28" s="27" t="s">
        <v>388</v>
      </c>
      <c r="G28" s="44" t="s">
        <v>574</v>
      </c>
      <c r="H28" s="27" t="s">
        <v>398</v>
      </c>
      <c r="I28" s="27" t="s">
        <v>390</v>
      </c>
      <c r="J28" s="27" t="s">
        <v>575</v>
      </c>
    </row>
    <row r="29" ht="41" customHeight="1" spans="1:10">
      <c r="A29" s="27" t="s">
        <v>312</v>
      </c>
      <c r="B29" s="27" t="s">
        <v>561</v>
      </c>
      <c r="C29" s="27" t="s">
        <v>406</v>
      </c>
      <c r="D29" s="27" t="s">
        <v>407</v>
      </c>
      <c r="E29" s="27" t="s">
        <v>407</v>
      </c>
      <c r="F29" s="27" t="s">
        <v>388</v>
      </c>
      <c r="G29" s="44" t="s">
        <v>437</v>
      </c>
      <c r="H29" s="27" t="s">
        <v>398</v>
      </c>
      <c r="I29" s="27" t="s">
        <v>390</v>
      </c>
      <c r="J29" s="27" t="s">
        <v>576</v>
      </c>
    </row>
    <row r="30" ht="33.75" customHeight="1" spans="1:10">
      <c r="A30" s="27" t="s">
        <v>314</v>
      </c>
      <c r="B30" s="27" t="s">
        <v>577</v>
      </c>
      <c r="C30" s="27" t="s">
        <v>385</v>
      </c>
      <c r="D30" s="27" t="s">
        <v>386</v>
      </c>
      <c r="E30" s="27" t="s">
        <v>581</v>
      </c>
      <c r="F30" s="27" t="s">
        <v>388</v>
      </c>
      <c r="G30" s="44" t="s">
        <v>582</v>
      </c>
      <c r="H30" s="27" t="s">
        <v>414</v>
      </c>
      <c r="I30" s="27" t="s">
        <v>390</v>
      </c>
      <c r="J30" s="27" t="s">
        <v>583</v>
      </c>
    </row>
    <row r="31" ht="33.75" customHeight="1" spans="1:10">
      <c r="A31" s="27" t="s">
        <v>314</v>
      </c>
      <c r="B31" s="27" t="s">
        <v>577</v>
      </c>
      <c r="C31" s="27" t="s">
        <v>385</v>
      </c>
      <c r="D31" s="27" t="s">
        <v>386</v>
      </c>
      <c r="E31" s="27" t="s">
        <v>578</v>
      </c>
      <c r="F31" s="27" t="s">
        <v>388</v>
      </c>
      <c r="G31" s="44" t="s">
        <v>579</v>
      </c>
      <c r="H31" s="27" t="s">
        <v>414</v>
      </c>
      <c r="I31" s="27" t="s">
        <v>390</v>
      </c>
      <c r="J31" s="27" t="s">
        <v>580</v>
      </c>
    </row>
    <row r="32" ht="33.75" customHeight="1" spans="1:10">
      <c r="A32" s="27" t="s">
        <v>314</v>
      </c>
      <c r="B32" s="27" t="s">
        <v>577</v>
      </c>
      <c r="C32" s="27" t="s">
        <v>385</v>
      </c>
      <c r="D32" s="27" t="s">
        <v>395</v>
      </c>
      <c r="E32" s="27" t="s">
        <v>584</v>
      </c>
      <c r="F32" s="27" t="s">
        <v>403</v>
      </c>
      <c r="G32" s="44" t="s">
        <v>404</v>
      </c>
      <c r="H32" s="27" t="s">
        <v>398</v>
      </c>
      <c r="I32" s="27" t="s">
        <v>488</v>
      </c>
      <c r="J32" s="27" t="s">
        <v>585</v>
      </c>
    </row>
    <row r="33" ht="33.75" customHeight="1" spans="1:10">
      <c r="A33" s="27" t="s">
        <v>314</v>
      </c>
      <c r="B33" s="27" t="s">
        <v>577</v>
      </c>
      <c r="C33" s="27" t="s">
        <v>385</v>
      </c>
      <c r="D33" s="27" t="s">
        <v>430</v>
      </c>
      <c r="E33" s="27" t="s">
        <v>570</v>
      </c>
      <c r="F33" s="27" t="s">
        <v>403</v>
      </c>
      <c r="G33" s="44" t="s">
        <v>404</v>
      </c>
      <c r="H33" s="27" t="s">
        <v>398</v>
      </c>
      <c r="I33" s="27" t="s">
        <v>488</v>
      </c>
      <c r="J33" s="27" t="s">
        <v>573</v>
      </c>
    </row>
    <row r="34" ht="33.75" customHeight="1" spans="1:10">
      <c r="A34" s="27" t="s">
        <v>314</v>
      </c>
      <c r="B34" s="27" t="s">
        <v>577</v>
      </c>
      <c r="C34" s="27" t="s">
        <v>400</v>
      </c>
      <c r="D34" s="27" t="s">
        <v>586</v>
      </c>
      <c r="E34" s="27" t="s">
        <v>587</v>
      </c>
      <c r="F34" s="27" t="s">
        <v>403</v>
      </c>
      <c r="G34" s="44" t="s">
        <v>479</v>
      </c>
      <c r="H34" s="27" t="s">
        <v>588</v>
      </c>
      <c r="I34" s="27" t="s">
        <v>488</v>
      </c>
      <c r="J34" s="27" t="s">
        <v>589</v>
      </c>
    </row>
    <row r="35" ht="33.75" customHeight="1" spans="1:10">
      <c r="A35" s="27" t="s">
        <v>314</v>
      </c>
      <c r="B35" s="27" t="s">
        <v>577</v>
      </c>
      <c r="C35" s="27" t="s">
        <v>400</v>
      </c>
      <c r="D35" s="27" t="s">
        <v>401</v>
      </c>
      <c r="E35" s="27" t="s">
        <v>420</v>
      </c>
      <c r="F35" s="27" t="s">
        <v>388</v>
      </c>
      <c r="G35" s="44" t="s">
        <v>447</v>
      </c>
      <c r="H35" s="27" t="s">
        <v>398</v>
      </c>
      <c r="I35" s="27" t="s">
        <v>390</v>
      </c>
      <c r="J35" s="27" t="s">
        <v>590</v>
      </c>
    </row>
    <row r="36" ht="81" customHeight="1" spans="1:10">
      <c r="A36" s="27" t="s">
        <v>314</v>
      </c>
      <c r="B36" s="27" t="s">
        <v>577</v>
      </c>
      <c r="C36" s="27" t="s">
        <v>406</v>
      </c>
      <c r="D36" s="27" t="s">
        <v>407</v>
      </c>
      <c r="E36" s="27" t="s">
        <v>408</v>
      </c>
      <c r="F36" s="27" t="s">
        <v>388</v>
      </c>
      <c r="G36" s="44" t="s">
        <v>409</v>
      </c>
      <c r="H36" s="27" t="s">
        <v>398</v>
      </c>
      <c r="I36" s="27" t="s">
        <v>390</v>
      </c>
      <c r="J36" s="27" t="s">
        <v>591</v>
      </c>
    </row>
    <row r="37" ht="33.75" customHeight="1" spans="1:10">
      <c r="A37" s="27" t="s">
        <v>336</v>
      </c>
      <c r="B37" s="27" t="s">
        <v>604</v>
      </c>
      <c r="C37" s="27" t="s">
        <v>385</v>
      </c>
      <c r="D37" s="27" t="s">
        <v>386</v>
      </c>
      <c r="E37" s="27" t="s">
        <v>605</v>
      </c>
      <c r="F37" s="27" t="s">
        <v>388</v>
      </c>
      <c r="G37" s="44" t="s">
        <v>606</v>
      </c>
      <c r="H37" s="27" t="s">
        <v>414</v>
      </c>
      <c r="I37" s="27" t="s">
        <v>390</v>
      </c>
      <c r="J37" s="27" t="s">
        <v>607</v>
      </c>
    </row>
    <row r="38" ht="33.75" customHeight="1" spans="1:10">
      <c r="A38" s="27" t="s">
        <v>336</v>
      </c>
      <c r="B38" s="27" t="s">
        <v>604</v>
      </c>
      <c r="C38" s="27" t="s">
        <v>385</v>
      </c>
      <c r="D38" s="27" t="s">
        <v>386</v>
      </c>
      <c r="E38" s="27" t="s">
        <v>608</v>
      </c>
      <c r="F38" s="27" t="s">
        <v>388</v>
      </c>
      <c r="G38" s="44" t="s">
        <v>609</v>
      </c>
      <c r="H38" s="27" t="s">
        <v>480</v>
      </c>
      <c r="I38" s="27" t="s">
        <v>390</v>
      </c>
      <c r="J38" s="27" t="s">
        <v>610</v>
      </c>
    </row>
    <row r="39" ht="33.75" customHeight="1" spans="1:10">
      <c r="A39" s="27" t="s">
        <v>336</v>
      </c>
      <c r="B39" s="27" t="s">
        <v>604</v>
      </c>
      <c r="C39" s="27" t="s">
        <v>385</v>
      </c>
      <c r="D39" s="27" t="s">
        <v>395</v>
      </c>
      <c r="E39" s="27" t="s">
        <v>611</v>
      </c>
      <c r="F39" s="27" t="s">
        <v>388</v>
      </c>
      <c r="G39" s="44" t="s">
        <v>612</v>
      </c>
      <c r="H39" s="27" t="s">
        <v>613</v>
      </c>
      <c r="I39" s="27" t="s">
        <v>390</v>
      </c>
      <c r="J39" s="27" t="s">
        <v>614</v>
      </c>
    </row>
    <row r="40" ht="33.75" customHeight="1" spans="1:10">
      <c r="A40" s="27" t="s">
        <v>336</v>
      </c>
      <c r="B40" s="27" t="s">
        <v>604</v>
      </c>
      <c r="C40" s="27" t="s">
        <v>385</v>
      </c>
      <c r="D40" s="27" t="s">
        <v>395</v>
      </c>
      <c r="E40" s="27" t="s">
        <v>615</v>
      </c>
      <c r="F40" s="27" t="s">
        <v>403</v>
      </c>
      <c r="G40" s="44" t="s">
        <v>404</v>
      </c>
      <c r="H40" s="27" t="s">
        <v>398</v>
      </c>
      <c r="I40" s="27" t="s">
        <v>390</v>
      </c>
      <c r="J40" s="27" t="s">
        <v>616</v>
      </c>
    </row>
    <row r="41" ht="33.75" customHeight="1" spans="1:10">
      <c r="A41" s="27" t="s">
        <v>336</v>
      </c>
      <c r="B41" s="27" t="s">
        <v>604</v>
      </c>
      <c r="C41" s="27" t="s">
        <v>385</v>
      </c>
      <c r="D41" s="27" t="s">
        <v>430</v>
      </c>
      <c r="E41" s="27" t="s">
        <v>617</v>
      </c>
      <c r="F41" s="27" t="s">
        <v>432</v>
      </c>
      <c r="G41" s="44" t="s">
        <v>433</v>
      </c>
      <c r="H41" s="27" t="s">
        <v>618</v>
      </c>
      <c r="I41" s="27" t="s">
        <v>390</v>
      </c>
      <c r="J41" s="27" t="s">
        <v>619</v>
      </c>
    </row>
    <row r="42" ht="33.75" customHeight="1" spans="1:10">
      <c r="A42" s="27" t="s">
        <v>336</v>
      </c>
      <c r="B42" s="27" t="s">
        <v>604</v>
      </c>
      <c r="C42" s="27" t="s">
        <v>400</v>
      </c>
      <c r="D42" s="27" t="s">
        <v>620</v>
      </c>
      <c r="E42" s="27" t="s">
        <v>621</v>
      </c>
      <c r="F42" s="27" t="s">
        <v>403</v>
      </c>
      <c r="G42" s="44" t="s">
        <v>622</v>
      </c>
      <c r="H42" s="27"/>
      <c r="I42" s="27" t="s">
        <v>488</v>
      </c>
      <c r="J42" s="27" t="s">
        <v>623</v>
      </c>
    </row>
    <row r="43" ht="109" customHeight="1" spans="1:10">
      <c r="A43" s="27" t="s">
        <v>336</v>
      </c>
      <c r="B43" s="27" t="s">
        <v>604</v>
      </c>
      <c r="C43" s="27" t="s">
        <v>406</v>
      </c>
      <c r="D43" s="27" t="s">
        <v>407</v>
      </c>
      <c r="E43" s="27" t="s">
        <v>407</v>
      </c>
      <c r="F43" s="27" t="s">
        <v>388</v>
      </c>
      <c r="G43" s="44" t="s">
        <v>624</v>
      </c>
      <c r="H43" s="27" t="s">
        <v>398</v>
      </c>
      <c r="I43" s="27" t="s">
        <v>390</v>
      </c>
      <c r="J43" s="27" t="s">
        <v>440</v>
      </c>
    </row>
    <row r="44" ht="33.75" customHeight="1" spans="1:10">
      <c r="A44" s="27" t="s">
        <v>317</v>
      </c>
      <c r="B44" s="27" t="s">
        <v>625</v>
      </c>
      <c r="C44" s="27" t="s">
        <v>385</v>
      </c>
      <c r="D44" s="27" t="s">
        <v>386</v>
      </c>
      <c r="E44" s="27" t="s">
        <v>626</v>
      </c>
      <c r="F44" s="27" t="s">
        <v>403</v>
      </c>
      <c r="G44" s="44" t="s">
        <v>627</v>
      </c>
      <c r="H44" s="27" t="s">
        <v>414</v>
      </c>
      <c r="I44" s="27" t="s">
        <v>390</v>
      </c>
      <c r="J44" s="27" t="s">
        <v>628</v>
      </c>
    </row>
    <row r="45" ht="33.75" customHeight="1" spans="1:10">
      <c r="A45" s="27" t="s">
        <v>317</v>
      </c>
      <c r="B45" s="27" t="s">
        <v>625</v>
      </c>
      <c r="C45" s="27" t="s">
        <v>385</v>
      </c>
      <c r="D45" s="27" t="s">
        <v>395</v>
      </c>
      <c r="E45" s="27" t="s">
        <v>629</v>
      </c>
      <c r="F45" s="27" t="s">
        <v>388</v>
      </c>
      <c r="G45" s="44" t="s">
        <v>437</v>
      </c>
      <c r="H45" s="27" t="s">
        <v>398</v>
      </c>
      <c r="I45" s="27" t="s">
        <v>390</v>
      </c>
      <c r="J45" s="27" t="s">
        <v>471</v>
      </c>
    </row>
    <row r="46" ht="33.75" customHeight="1" spans="1:10">
      <c r="A46" s="27" t="s">
        <v>317</v>
      </c>
      <c r="B46" s="27" t="s">
        <v>625</v>
      </c>
      <c r="C46" s="27" t="s">
        <v>385</v>
      </c>
      <c r="D46" s="27" t="s">
        <v>395</v>
      </c>
      <c r="E46" s="27" t="s">
        <v>514</v>
      </c>
      <c r="F46" s="27" t="s">
        <v>388</v>
      </c>
      <c r="G46" s="44" t="s">
        <v>437</v>
      </c>
      <c r="H46" s="27" t="s">
        <v>398</v>
      </c>
      <c r="I46" s="27" t="s">
        <v>390</v>
      </c>
      <c r="J46" s="27" t="s">
        <v>516</v>
      </c>
    </row>
    <row r="47" ht="33.75" customHeight="1" spans="1:10">
      <c r="A47" s="27" t="s">
        <v>317</v>
      </c>
      <c r="B47" s="27" t="s">
        <v>625</v>
      </c>
      <c r="C47" s="27" t="s">
        <v>400</v>
      </c>
      <c r="D47" s="27" t="s">
        <v>401</v>
      </c>
      <c r="E47" s="27" t="s">
        <v>420</v>
      </c>
      <c r="F47" s="27" t="s">
        <v>388</v>
      </c>
      <c r="G47" s="44" t="s">
        <v>574</v>
      </c>
      <c r="H47" s="27" t="s">
        <v>398</v>
      </c>
      <c r="I47" s="27" t="s">
        <v>390</v>
      </c>
      <c r="J47" s="27" t="s">
        <v>474</v>
      </c>
    </row>
    <row r="48" ht="33.75" customHeight="1" spans="1:10">
      <c r="A48" s="27" t="s">
        <v>317</v>
      </c>
      <c r="B48" s="27" t="s">
        <v>625</v>
      </c>
      <c r="C48" s="27" t="s">
        <v>406</v>
      </c>
      <c r="D48" s="27" t="s">
        <v>407</v>
      </c>
      <c r="E48" s="27" t="s">
        <v>475</v>
      </c>
      <c r="F48" s="27" t="s">
        <v>388</v>
      </c>
      <c r="G48" s="44" t="s">
        <v>409</v>
      </c>
      <c r="H48" s="27" t="s">
        <v>398</v>
      </c>
      <c r="I48" s="27" t="s">
        <v>390</v>
      </c>
      <c r="J48" s="27" t="s">
        <v>476</v>
      </c>
    </row>
    <row r="49" ht="33.75" customHeight="1" spans="1:10">
      <c r="A49" s="27" t="s">
        <v>339</v>
      </c>
      <c r="B49" s="27" t="s">
        <v>604</v>
      </c>
      <c r="C49" s="27" t="s">
        <v>385</v>
      </c>
      <c r="D49" s="27" t="s">
        <v>386</v>
      </c>
      <c r="E49" s="27" t="s">
        <v>605</v>
      </c>
      <c r="F49" s="27" t="s">
        <v>388</v>
      </c>
      <c r="G49" s="44" t="s">
        <v>606</v>
      </c>
      <c r="H49" s="27" t="s">
        <v>630</v>
      </c>
      <c r="I49" s="27" t="s">
        <v>390</v>
      </c>
      <c r="J49" s="27" t="s">
        <v>631</v>
      </c>
    </row>
    <row r="50" ht="33.75" customHeight="1" spans="1:10">
      <c r="A50" s="27" t="s">
        <v>339</v>
      </c>
      <c r="B50" s="27" t="s">
        <v>604</v>
      </c>
      <c r="C50" s="27" t="s">
        <v>385</v>
      </c>
      <c r="D50" s="27" t="s">
        <v>386</v>
      </c>
      <c r="E50" s="27" t="s">
        <v>608</v>
      </c>
      <c r="F50" s="27" t="s">
        <v>388</v>
      </c>
      <c r="G50" s="44" t="s">
        <v>609</v>
      </c>
      <c r="H50" s="27" t="s">
        <v>480</v>
      </c>
      <c r="I50" s="27" t="s">
        <v>390</v>
      </c>
      <c r="J50" s="27" t="s">
        <v>610</v>
      </c>
    </row>
    <row r="51" ht="33.75" customHeight="1" spans="1:10">
      <c r="A51" s="27" t="s">
        <v>339</v>
      </c>
      <c r="B51" s="27" t="s">
        <v>604</v>
      </c>
      <c r="C51" s="27" t="s">
        <v>385</v>
      </c>
      <c r="D51" s="27" t="s">
        <v>395</v>
      </c>
      <c r="E51" s="27" t="s">
        <v>611</v>
      </c>
      <c r="F51" s="27" t="s">
        <v>388</v>
      </c>
      <c r="G51" s="44" t="s">
        <v>612</v>
      </c>
      <c r="H51" s="27" t="s">
        <v>613</v>
      </c>
      <c r="I51" s="27" t="s">
        <v>390</v>
      </c>
      <c r="J51" s="27" t="s">
        <v>614</v>
      </c>
    </row>
    <row r="52" ht="33.75" customHeight="1" spans="1:10">
      <c r="A52" s="27" t="s">
        <v>339</v>
      </c>
      <c r="B52" s="27" t="s">
        <v>604</v>
      </c>
      <c r="C52" s="27" t="s">
        <v>385</v>
      </c>
      <c r="D52" s="27" t="s">
        <v>395</v>
      </c>
      <c r="E52" s="27" t="s">
        <v>615</v>
      </c>
      <c r="F52" s="27" t="s">
        <v>403</v>
      </c>
      <c r="G52" s="44" t="s">
        <v>404</v>
      </c>
      <c r="H52" s="27" t="s">
        <v>398</v>
      </c>
      <c r="I52" s="27" t="s">
        <v>390</v>
      </c>
      <c r="J52" s="27" t="s">
        <v>616</v>
      </c>
    </row>
    <row r="53" ht="33.75" customHeight="1" spans="1:10">
      <c r="A53" s="27" t="s">
        <v>339</v>
      </c>
      <c r="B53" s="27" t="s">
        <v>604</v>
      </c>
      <c r="C53" s="27" t="s">
        <v>385</v>
      </c>
      <c r="D53" s="27" t="s">
        <v>430</v>
      </c>
      <c r="E53" s="27" t="s">
        <v>617</v>
      </c>
      <c r="F53" s="27" t="s">
        <v>432</v>
      </c>
      <c r="G53" s="44" t="s">
        <v>433</v>
      </c>
      <c r="H53" s="27" t="s">
        <v>618</v>
      </c>
      <c r="I53" s="27" t="s">
        <v>390</v>
      </c>
      <c r="J53" s="27" t="s">
        <v>632</v>
      </c>
    </row>
    <row r="54" ht="33.75" customHeight="1" spans="1:10">
      <c r="A54" s="27" t="s">
        <v>339</v>
      </c>
      <c r="B54" s="27" t="s">
        <v>604</v>
      </c>
      <c r="C54" s="27" t="s">
        <v>400</v>
      </c>
      <c r="D54" s="27" t="s">
        <v>401</v>
      </c>
      <c r="E54" s="27" t="s">
        <v>420</v>
      </c>
      <c r="F54" s="27" t="s">
        <v>388</v>
      </c>
      <c r="G54" s="44" t="s">
        <v>409</v>
      </c>
      <c r="H54" s="27" t="s">
        <v>398</v>
      </c>
      <c r="I54" s="27" t="s">
        <v>390</v>
      </c>
      <c r="J54" s="27" t="s">
        <v>474</v>
      </c>
    </row>
    <row r="55" ht="76" customHeight="1" spans="1:10">
      <c r="A55" s="27" t="s">
        <v>339</v>
      </c>
      <c r="B55" s="27" t="s">
        <v>604</v>
      </c>
      <c r="C55" s="27" t="s">
        <v>406</v>
      </c>
      <c r="D55" s="27" t="s">
        <v>407</v>
      </c>
      <c r="E55" s="27" t="s">
        <v>475</v>
      </c>
      <c r="F55" s="27" t="s">
        <v>388</v>
      </c>
      <c r="G55" s="44" t="s">
        <v>624</v>
      </c>
      <c r="H55" s="27" t="s">
        <v>398</v>
      </c>
      <c r="I55" s="27" t="s">
        <v>390</v>
      </c>
      <c r="J55" s="27" t="s">
        <v>476</v>
      </c>
    </row>
    <row r="56" ht="33.75" customHeight="1" spans="1:10">
      <c r="A56" s="27" t="s">
        <v>319</v>
      </c>
      <c r="B56" s="27" t="s">
        <v>633</v>
      </c>
      <c r="C56" s="27" t="s">
        <v>385</v>
      </c>
      <c r="D56" s="27" t="s">
        <v>386</v>
      </c>
      <c r="E56" s="27" t="s">
        <v>634</v>
      </c>
      <c r="F56" s="27" t="s">
        <v>388</v>
      </c>
      <c r="G56" s="44" t="s">
        <v>635</v>
      </c>
      <c r="H56" s="27" t="s">
        <v>389</v>
      </c>
      <c r="I56" s="27" t="s">
        <v>390</v>
      </c>
      <c r="J56" s="27" t="s">
        <v>415</v>
      </c>
    </row>
    <row r="57" ht="33.75" customHeight="1" spans="1:10">
      <c r="A57" s="27" t="s">
        <v>319</v>
      </c>
      <c r="B57" s="27" t="s">
        <v>633</v>
      </c>
      <c r="C57" s="27" t="s">
        <v>385</v>
      </c>
      <c r="D57" s="27" t="s">
        <v>395</v>
      </c>
      <c r="E57" s="27" t="s">
        <v>416</v>
      </c>
      <c r="F57" s="27" t="s">
        <v>388</v>
      </c>
      <c r="G57" s="44" t="s">
        <v>404</v>
      </c>
      <c r="H57" s="27" t="s">
        <v>398</v>
      </c>
      <c r="I57" s="27" t="s">
        <v>390</v>
      </c>
      <c r="J57" s="27" t="s">
        <v>417</v>
      </c>
    </row>
    <row r="58" ht="33.75" customHeight="1" spans="1:10">
      <c r="A58" s="27" t="s">
        <v>319</v>
      </c>
      <c r="B58" s="27" t="s">
        <v>633</v>
      </c>
      <c r="C58" s="27" t="s">
        <v>385</v>
      </c>
      <c r="D58" s="27" t="s">
        <v>395</v>
      </c>
      <c r="E58" s="27" t="s">
        <v>418</v>
      </c>
      <c r="F58" s="27" t="s">
        <v>388</v>
      </c>
      <c r="G58" s="44" t="s">
        <v>447</v>
      </c>
      <c r="H58" s="27" t="s">
        <v>398</v>
      </c>
      <c r="I58" s="27" t="s">
        <v>390</v>
      </c>
      <c r="J58" s="27" t="s">
        <v>419</v>
      </c>
    </row>
    <row r="59" ht="33.75" customHeight="1" spans="1:10">
      <c r="A59" s="27" t="s">
        <v>319</v>
      </c>
      <c r="B59" s="27" t="s">
        <v>633</v>
      </c>
      <c r="C59" s="27" t="s">
        <v>400</v>
      </c>
      <c r="D59" s="27" t="s">
        <v>401</v>
      </c>
      <c r="E59" s="27" t="s">
        <v>420</v>
      </c>
      <c r="F59" s="27" t="s">
        <v>388</v>
      </c>
      <c r="G59" s="44" t="s">
        <v>447</v>
      </c>
      <c r="H59" s="27" t="s">
        <v>398</v>
      </c>
      <c r="I59" s="27" t="s">
        <v>390</v>
      </c>
      <c r="J59" s="27" t="s">
        <v>590</v>
      </c>
    </row>
    <row r="60" ht="33.75" customHeight="1" spans="1:10">
      <c r="A60" s="27" t="s">
        <v>319</v>
      </c>
      <c r="B60" s="27" t="s">
        <v>633</v>
      </c>
      <c r="C60" s="27" t="s">
        <v>406</v>
      </c>
      <c r="D60" s="27" t="s">
        <v>407</v>
      </c>
      <c r="E60" s="27" t="s">
        <v>408</v>
      </c>
      <c r="F60" s="27" t="s">
        <v>388</v>
      </c>
      <c r="G60" s="44" t="s">
        <v>397</v>
      </c>
      <c r="H60" s="27" t="s">
        <v>398</v>
      </c>
      <c r="I60" s="27" t="s">
        <v>390</v>
      </c>
      <c r="J60" s="27" t="s">
        <v>422</v>
      </c>
    </row>
  </sheetData>
  <mergeCells count="21">
    <mergeCell ref="A2:J2"/>
    <mergeCell ref="A3:J3"/>
    <mergeCell ref="A4:H4"/>
    <mergeCell ref="A8:A12"/>
    <mergeCell ref="A13:A17"/>
    <mergeCell ref="A18:A22"/>
    <mergeCell ref="A23:A29"/>
    <mergeCell ref="A30:A36"/>
    <mergeCell ref="A37:A43"/>
    <mergeCell ref="A44:A48"/>
    <mergeCell ref="A49:A55"/>
    <mergeCell ref="A56:A60"/>
    <mergeCell ref="B8:B12"/>
    <mergeCell ref="B13:B17"/>
    <mergeCell ref="B18:B22"/>
    <mergeCell ref="B23:B29"/>
    <mergeCell ref="B30:B36"/>
    <mergeCell ref="B37:B43"/>
    <mergeCell ref="B44:B48"/>
    <mergeCell ref="B49:B55"/>
    <mergeCell ref="B56:B60"/>
  </mergeCells>
  <pageMargins left="0.751388888888889" right="0.751388888888889" top="1" bottom="1" header="0.5" footer="0.5"/>
  <pageSetup paperSize="9" scale="6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A14" sqref="A14"/>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customHeight="1" spans="1:8">
      <c r="A1" s="56"/>
      <c r="B1" s="56"/>
      <c r="C1" s="56"/>
      <c r="D1" s="56"/>
      <c r="E1" s="56"/>
      <c r="F1" s="56"/>
      <c r="G1" s="56"/>
      <c r="H1" s="56"/>
    </row>
    <row r="2" ht="18.75" customHeight="1" spans="1:8">
      <c r="A2" s="57" t="s">
        <v>695</v>
      </c>
      <c r="B2" s="57"/>
      <c r="C2" s="57"/>
      <c r="D2" s="57"/>
      <c r="E2" s="57"/>
      <c r="F2" s="57"/>
      <c r="G2" s="57"/>
      <c r="H2" s="57" t="s">
        <v>695</v>
      </c>
    </row>
    <row r="3" ht="28.5" customHeight="1" spans="1:8">
      <c r="A3" s="58" t="s">
        <v>696</v>
      </c>
      <c r="B3" s="58"/>
      <c r="C3" s="58"/>
      <c r="D3" s="58"/>
      <c r="E3" s="58"/>
      <c r="F3" s="58"/>
      <c r="G3" s="58"/>
      <c r="H3" s="58"/>
    </row>
    <row r="4" ht="18.75" customHeight="1" spans="1:8">
      <c r="A4" s="59" t="s">
        <v>2</v>
      </c>
      <c r="B4" s="59"/>
      <c r="C4" s="59"/>
      <c r="D4" s="59"/>
      <c r="E4" s="59"/>
      <c r="F4" s="59"/>
      <c r="G4" s="59"/>
      <c r="H4" s="59"/>
    </row>
    <row r="5" ht="18.75" customHeight="1" spans="1:8">
      <c r="A5" s="60" t="s">
        <v>151</v>
      </c>
      <c r="B5" s="60" t="s">
        <v>697</v>
      </c>
      <c r="C5" s="60" t="s">
        <v>698</v>
      </c>
      <c r="D5" s="60" t="s">
        <v>699</v>
      </c>
      <c r="E5" s="60" t="s">
        <v>700</v>
      </c>
      <c r="F5" s="60" t="s">
        <v>701</v>
      </c>
      <c r="G5" s="60"/>
      <c r="H5" s="60"/>
    </row>
    <row r="6" ht="18.75" customHeight="1" spans="1:8">
      <c r="A6" s="60"/>
      <c r="B6" s="60"/>
      <c r="C6" s="60"/>
      <c r="D6" s="60"/>
      <c r="E6" s="60"/>
      <c r="F6" s="60" t="s">
        <v>647</v>
      </c>
      <c r="G6" s="60" t="s">
        <v>702</v>
      </c>
      <c r="H6" s="60" t="s">
        <v>703</v>
      </c>
    </row>
    <row r="7" ht="18.75" customHeight="1" spans="1:8">
      <c r="A7" s="61" t="s">
        <v>45</v>
      </c>
      <c r="B7" s="61" t="s">
        <v>46</v>
      </c>
      <c r="C7" s="61" t="s">
        <v>47</v>
      </c>
      <c r="D7" s="61" t="s">
        <v>48</v>
      </c>
      <c r="E7" s="61" t="s">
        <v>49</v>
      </c>
      <c r="F7" s="61" t="s">
        <v>50</v>
      </c>
      <c r="G7" s="61" t="s">
        <v>51</v>
      </c>
      <c r="H7" s="61" t="s">
        <v>52</v>
      </c>
    </row>
    <row r="8" ht="18" customHeight="1" spans="1:8">
      <c r="A8" s="62" t="s">
        <v>65</v>
      </c>
      <c r="B8" s="62" t="s">
        <v>704</v>
      </c>
      <c r="C8" s="62" t="s">
        <v>705</v>
      </c>
      <c r="D8" s="62" t="s">
        <v>706</v>
      </c>
      <c r="E8" s="63" t="s">
        <v>389</v>
      </c>
      <c r="F8" s="64">
        <v>1</v>
      </c>
      <c r="G8" s="65">
        <v>2000</v>
      </c>
      <c r="H8" s="65">
        <v>2000</v>
      </c>
    </row>
    <row r="9" ht="18" customHeight="1" spans="1:8">
      <c r="A9" s="63" t="s">
        <v>31</v>
      </c>
      <c r="B9" s="63"/>
      <c r="C9" s="63"/>
      <c r="D9" s="63"/>
      <c r="E9" s="63"/>
      <c r="F9" s="64">
        <v>1</v>
      </c>
      <c r="G9" s="65"/>
      <c r="H9" s="65">
        <v>2000</v>
      </c>
    </row>
  </sheetData>
  <mergeCells count="10">
    <mergeCell ref="A2:H2"/>
    <mergeCell ref="A3:H3"/>
    <mergeCell ref="A4:H4"/>
    <mergeCell ref="F5:H5"/>
    <mergeCell ref="A9:E9"/>
    <mergeCell ref="A5:A6"/>
    <mergeCell ref="B5:B6"/>
    <mergeCell ref="C5:C6"/>
    <mergeCell ref="D5:D6"/>
    <mergeCell ref="E5:E6"/>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1" t="s">
        <v>707</v>
      </c>
      <c r="B2" s="31"/>
      <c r="C2" s="31"/>
      <c r="D2" s="32"/>
      <c r="E2" s="32"/>
      <c r="F2" s="32"/>
      <c r="G2" s="32"/>
      <c r="H2" s="31"/>
      <c r="I2" s="31"/>
      <c r="J2" s="31"/>
      <c r="K2" s="50"/>
    </row>
    <row r="3" ht="28.5" customHeight="1" spans="1:11">
      <c r="A3" s="33" t="s">
        <v>708</v>
      </c>
      <c r="B3" s="33"/>
      <c r="C3" s="33"/>
      <c r="D3" s="33"/>
      <c r="E3" s="33"/>
      <c r="F3" s="33"/>
      <c r="G3" s="33"/>
      <c r="H3" s="33"/>
      <c r="I3" s="33"/>
      <c r="J3" s="33"/>
      <c r="K3" s="33"/>
    </row>
    <row r="4" ht="13.5" customHeight="1" spans="1:11">
      <c r="A4" s="6" t="s">
        <v>2</v>
      </c>
      <c r="B4" s="7"/>
      <c r="C4" s="7"/>
      <c r="D4" s="7"/>
      <c r="E4" s="7"/>
      <c r="F4" s="7"/>
      <c r="G4" s="7"/>
      <c r="H4" s="8"/>
      <c r="I4" s="8"/>
      <c r="J4" s="8"/>
      <c r="K4" s="51" t="s">
        <v>3</v>
      </c>
    </row>
    <row r="5" ht="21.75" customHeight="1" spans="1:11">
      <c r="A5" s="34" t="s">
        <v>293</v>
      </c>
      <c r="B5" s="34" t="s">
        <v>153</v>
      </c>
      <c r="C5" s="34" t="s">
        <v>294</v>
      </c>
      <c r="D5" s="35" t="s">
        <v>154</v>
      </c>
      <c r="E5" s="35" t="s">
        <v>155</v>
      </c>
      <c r="F5" s="35" t="s">
        <v>156</v>
      </c>
      <c r="G5" s="35" t="s">
        <v>157</v>
      </c>
      <c r="H5" s="36" t="s">
        <v>31</v>
      </c>
      <c r="I5" s="52" t="s">
        <v>709</v>
      </c>
      <c r="J5" s="53"/>
      <c r="K5" s="54"/>
    </row>
    <row r="6" ht="21.75" customHeight="1" spans="1:11">
      <c r="A6" s="37"/>
      <c r="B6" s="37"/>
      <c r="C6" s="37"/>
      <c r="D6" s="38"/>
      <c r="E6" s="38"/>
      <c r="F6" s="38"/>
      <c r="G6" s="38"/>
      <c r="H6" s="39"/>
      <c r="I6" s="35" t="s">
        <v>34</v>
      </c>
      <c r="J6" s="35" t="s">
        <v>35</v>
      </c>
      <c r="K6" s="35" t="s">
        <v>36</v>
      </c>
    </row>
    <row r="7" ht="40.5" customHeight="1" spans="1:11">
      <c r="A7" s="40"/>
      <c r="B7" s="40"/>
      <c r="C7" s="40"/>
      <c r="D7" s="41"/>
      <c r="E7" s="41"/>
      <c r="F7" s="41"/>
      <c r="G7" s="41"/>
      <c r="H7" s="42"/>
      <c r="I7" s="41" t="s">
        <v>33</v>
      </c>
      <c r="J7" s="41"/>
      <c r="K7" s="41"/>
    </row>
    <row r="8" ht="15" customHeight="1" spans="1:11">
      <c r="A8" s="43">
        <v>1</v>
      </c>
      <c r="B8" s="43">
        <v>2</v>
      </c>
      <c r="C8" s="43">
        <v>3</v>
      </c>
      <c r="D8" s="43">
        <v>4</v>
      </c>
      <c r="E8" s="43">
        <v>5</v>
      </c>
      <c r="F8" s="43">
        <v>6</v>
      </c>
      <c r="G8" s="43">
        <v>7</v>
      </c>
      <c r="H8" s="43">
        <v>8</v>
      </c>
      <c r="I8" s="43">
        <v>9</v>
      </c>
      <c r="J8" s="55">
        <v>10</v>
      </c>
      <c r="K8" s="55">
        <v>11</v>
      </c>
    </row>
    <row r="9" ht="30.65" customHeight="1" spans="1:11">
      <c r="A9" s="44"/>
      <c r="B9" s="45"/>
      <c r="C9" s="44"/>
      <c r="D9" s="44"/>
      <c r="E9" s="44"/>
      <c r="F9" s="44"/>
      <c r="G9" s="44"/>
      <c r="H9" s="46"/>
      <c r="I9" s="46"/>
      <c r="J9" s="46"/>
      <c r="K9" s="46"/>
    </row>
    <row r="10" ht="30.65" customHeight="1" spans="1:11">
      <c r="A10" s="45"/>
      <c r="B10" s="45"/>
      <c r="C10" s="45"/>
      <c r="D10" s="45"/>
      <c r="E10" s="45"/>
      <c r="F10" s="45"/>
      <c r="G10" s="45"/>
      <c r="H10" s="46"/>
      <c r="I10" s="46"/>
      <c r="J10" s="46"/>
      <c r="K10" s="46"/>
    </row>
    <row r="11" ht="18.75" customHeight="1" spans="1:11">
      <c r="A11" s="47" t="s">
        <v>371</v>
      </c>
      <c r="B11" s="48"/>
      <c r="C11" s="48"/>
      <c r="D11" s="48"/>
      <c r="E11" s="48"/>
      <c r="F11" s="48"/>
      <c r="G11" s="49"/>
      <c r="H11" s="46"/>
      <c r="I11" s="46"/>
      <c r="J11" s="46"/>
      <c r="K11" s="46"/>
    </row>
    <row r="12" customHeight="1" spans="1:1">
      <c r="A12" t="s">
        <v>710</v>
      </c>
    </row>
  </sheetData>
  <mergeCells count="16">
    <mergeCell ref="A2:K2"/>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711</v>
      </c>
      <c r="B2" s="2"/>
      <c r="C2" s="2"/>
      <c r="D2" s="3"/>
      <c r="E2" s="2"/>
      <c r="F2" s="2"/>
      <c r="G2" s="4"/>
    </row>
    <row r="3" ht="27.75" customHeight="1" spans="1:7">
      <c r="A3" s="5" t="s">
        <v>712</v>
      </c>
      <c r="B3" s="5"/>
      <c r="C3" s="5"/>
      <c r="D3" s="5"/>
      <c r="E3" s="5"/>
      <c r="F3" s="5"/>
      <c r="G3" s="5"/>
    </row>
    <row r="4" ht="13.5" customHeight="1" spans="1:7">
      <c r="A4" s="6" t="s">
        <v>2</v>
      </c>
      <c r="B4" s="7"/>
      <c r="C4" s="7"/>
      <c r="D4" s="7"/>
      <c r="E4" s="8"/>
      <c r="F4" s="8"/>
      <c r="G4" s="9" t="s">
        <v>3</v>
      </c>
    </row>
    <row r="5" ht="21.75" customHeight="1" spans="1:7">
      <c r="A5" s="10" t="s">
        <v>294</v>
      </c>
      <c r="B5" s="10" t="s">
        <v>293</v>
      </c>
      <c r="C5" s="10" t="s">
        <v>153</v>
      </c>
      <c r="D5" s="11" t="s">
        <v>713</v>
      </c>
      <c r="E5" s="12" t="s">
        <v>34</v>
      </c>
      <c r="F5" s="13"/>
      <c r="G5" s="14"/>
    </row>
    <row r="6" ht="21.75" customHeight="1" spans="1:7">
      <c r="A6" s="15"/>
      <c r="B6" s="15"/>
      <c r="C6" s="15"/>
      <c r="D6" s="16"/>
      <c r="E6" s="17" t="s">
        <v>714</v>
      </c>
      <c r="F6" s="11" t="s">
        <v>715</v>
      </c>
      <c r="G6" s="11" t="s">
        <v>716</v>
      </c>
    </row>
    <row r="7" ht="40.5" customHeight="1" spans="1:7">
      <c r="A7" s="18"/>
      <c r="B7" s="18"/>
      <c r="C7" s="18"/>
      <c r="D7" s="19"/>
      <c r="E7" s="20"/>
      <c r="F7" s="19" t="s">
        <v>33</v>
      </c>
      <c r="G7" s="19"/>
    </row>
    <row r="8" ht="15" customHeight="1" spans="1:7">
      <c r="A8" s="21">
        <v>1</v>
      </c>
      <c r="B8" s="21">
        <v>2</v>
      </c>
      <c r="C8" s="21">
        <v>3</v>
      </c>
      <c r="D8" s="21">
        <v>4</v>
      </c>
      <c r="E8" s="21">
        <v>5</v>
      </c>
      <c r="F8" s="21">
        <v>6</v>
      </c>
      <c r="G8" s="21">
        <v>7</v>
      </c>
    </row>
    <row r="9" ht="21" customHeight="1" spans="1:7">
      <c r="A9" s="22" t="s">
        <v>65</v>
      </c>
      <c r="B9" s="23"/>
      <c r="C9" s="23"/>
      <c r="D9" s="24"/>
      <c r="E9" s="25">
        <v>66813968</v>
      </c>
      <c r="F9" s="25">
        <v>67256738</v>
      </c>
      <c r="G9" s="25">
        <v>68484115</v>
      </c>
    </row>
    <row r="10" ht="21" customHeight="1" spans="1:7">
      <c r="A10" s="22"/>
      <c r="B10" s="22" t="s">
        <v>717</v>
      </c>
      <c r="C10" s="22" t="s">
        <v>333</v>
      </c>
      <c r="D10" s="26" t="s">
        <v>718</v>
      </c>
      <c r="E10" s="25">
        <v>150000</v>
      </c>
      <c r="F10" s="25">
        <v>150000</v>
      </c>
      <c r="G10" s="25">
        <v>150000</v>
      </c>
    </row>
    <row r="11" ht="21" customHeight="1" spans="1:7">
      <c r="A11" s="27"/>
      <c r="B11" s="22" t="s">
        <v>719</v>
      </c>
      <c r="C11" s="22" t="s">
        <v>358</v>
      </c>
      <c r="D11" s="26" t="s">
        <v>718</v>
      </c>
      <c r="E11" s="25">
        <v>200000</v>
      </c>
      <c r="F11" s="25">
        <v>200000</v>
      </c>
      <c r="G11" s="25">
        <v>200000</v>
      </c>
    </row>
    <row r="12" ht="21" customHeight="1" spans="1:7">
      <c r="A12" s="27"/>
      <c r="B12" s="22" t="s">
        <v>720</v>
      </c>
      <c r="C12" s="22" t="s">
        <v>298</v>
      </c>
      <c r="D12" s="26" t="s">
        <v>721</v>
      </c>
      <c r="E12" s="25">
        <v>48679200</v>
      </c>
      <c r="F12" s="25">
        <v>48956500</v>
      </c>
      <c r="G12" s="25">
        <v>49852100</v>
      </c>
    </row>
    <row r="13" ht="21" customHeight="1" spans="1:7">
      <c r="A13" s="27"/>
      <c r="B13" s="22" t="s">
        <v>720</v>
      </c>
      <c r="C13" s="22" t="s">
        <v>326</v>
      </c>
      <c r="D13" s="26" t="s">
        <v>721</v>
      </c>
      <c r="E13" s="25">
        <v>4798884</v>
      </c>
      <c r="F13" s="25">
        <v>4815554</v>
      </c>
      <c r="G13" s="25">
        <v>4856631</v>
      </c>
    </row>
    <row r="14" ht="21" customHeight="1" spans="1:7">
      <c r="A14" s="27"/>
      <c r="B14" s="22" t="s">
        <v>720</v>
      </c>
      <c r="C14" s="22" t="s">
        <v>356</v>
      </c>
      <c r="D14" s="26" t="s">
        <v>721</v>
      </c>
      <c r="E14" s="25">
        <v>717000</v>
      </c>
      <c r="F14" s="25">
        <v>717000</v>
      </c>
      <c r="G14" s="25">
        <v>717000</v>
      </c>
    </row>
    <row r="15" ht="21" customHeight="1" spans="1:7">
      <c r="A15" s="27"/>
      <c r="B15" s="22" t="s">
        <v>722</v>
      </c>
      <c r="C15" s="22" t="s">
        <v>307</v>
      </c>
      <c r="D15" s="26" t="s">
        <v>718</v>
      </c>
      <c r="E15" s="25">
        <v>8184</v>
      </c>
      <c r="F15" s="25">
        <v>8184</v>
      </c>
      <c r="G15" s="25">
        <v>8184</v>
      </c>
    </row>
    <row r="16" ht="21" customHeight="1" spans="1:7">
      <c r="A16" s="27"/>
      <c r="B16" s="22" t="s">
        <v>720</v>
      </c>
      <c r="C16" s="22" t="s">
        <v>312</v>
      </c>
      <c r="D16" s="26" t="s">
        <v>721</v>
      </c>
      <c r="E16" s="25">
        <v>135000</v>
      </c>
      <c r="F16" s="25">
        <v>135000</v>
      </c>
      <c r="G16" s="25">
        <v>135000</v>
      </c>
    </row>
    <row r="17" ht="21" customHeight="1" spans="1:7">
      <c r="A17" s="27"/>
      <c r="B17" s="22" t="s">
        <v>720</v>
      </c>
      <c r="C17" s="22" t="s">
        <v>314</v>
      </c>
      <c r="D17" s="26" t="s">
        <v>721</v>
      </c>
      <c r="E17" s="25">
        <v>8675700</v>
      </c>
      <c r="F17" s="25">
        <v>8754500</v>
      </c>
      <c r="G17" s="25">
        <v>8945200</v>
      </c>
    </row>
    <row r="18" ht="21" customHeight="1" spans="1:7">
      <c r="A18" s="27"/>
      <c r="B18" s="22" t="s">
        <v>720</v>
      </c>
      <c r="C18" s="22" t="s">
        <v>354</v>
      </c>
      <c r="D18" s="26" t="s">
        <v>721</v>
      </c>
      <c r="E18" s="25">
        <v>950000</v>
      </c>
      <c r="F18" s="25">
        <v>980000</v>
      </c>
      <c r="G18" s="25">
        <v>1030000</v>
      </c>
    </row>
    <row r="19" ht="21" customHeight="1" spans="1:7">
      <c r="A19" s="27"/>
      <c r="B19" s="22" t="s">
        <v>720</v>
      </c>
      <c r="C19" s="22" t="s">
        <v>351</v>
      </c>
      <c r="D19" s="26" t="s">
        <v>721</v>
      </c>
      <c r="E19" s="25">
        <v>410000</v>
      </c>
      <c r="F19" s="25">
        <v>450000</v>
      </c>
      <c r="G19" s="25">
        <v>500000</v>
      </c>
    </row>
    <row r="20" ht="21" customHeight="1" spans="1:7">
      <c r="A20" s="27"/>
      <c r="B20" s="22" t="s">
        <v>720</v>
      </c>
      <c r="C20" s="22" t="s">
        <v>317</v>
      </c>
      <c r="D20" s="26" t="s">
        <v>721</v>
      </c>
      <c r="E20" s="25">
        <v>90000</v>
      </c>
      <c r="F20" s="25">
        <v>90000</v>
      </c>
      <c r="G20" s="25">
        <v>90000</v>
      </c>
    </row>
    <row r="21" ht="21" customHeight="1" spans="1:7">
      <c r="A21" s="27"/>
      <c r="B21" s="22" t="s">
        <v>720</v>
      </c>
      <c r="C21" s="22" t="s">
        <v>319</v>
      </c>
      <c r="D21" s="26" t="s">
        <v>721</v>
      </c>
      <c r="E21" s="25">
        <v>2000000</v>
      </c>
      <c r="F21" s="25">
        <v>2000000</v>
      </c>
      <c r="G21" s="25">
        <v>2000000</v>
      </c>
    </row>
    <row r="22" ht="21" customHeight="1" spans="1:7">
      <c r="A22" s="28" t="s">
        <v>31</v>
      </c>
      <c r="B22" s="29" t="s">
        <v>723</v>
      </c>
      <c r="C22" s="29"/>
      <c r="D22" s="30"/>
      <c r="E22" s="25">
        <v>66813968</v>
      </c>
      <c r="F22" s="25">
        <v>67256738</v>
      </c>
      <c r="G22" s="25">
        <v>68484115</v>
      </c>
    </row>
  </sheetData>
  <mergeCells count="12">
    <mergeCell ref="A2:G2"/>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B17" sqref="B1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2" t="s">
        <v>27</v>
      </c>
      <c r="B1" s="162"/>
      <c r="C1" s="162"/>
      <c r="D1" s="162"/>
      <c r="E1" s="162"/>
      <c r="F1" s="162"/>
      <c r="G1" s="162"/>
      <c r="H1" s="162"/>
      <c r="I1" s="162"/>
      <c r="J1" s="162"/>
      <c r="K1" s="162"/>
      <c r="L1" s="162"/>
      <c r="M1" s="162"/>
      <c r="N1" s="162"/>
      <c r="O1" s="162"/>
      <c r="P1" s="162"/>
      <c r="Q1" s="162"/>
      <c r="R1" s="162"/>
      <c r="S1" s="162"/>
    </row>
    <row r="2" ht="28.5" customHeight="1" spans="1:19">
      <c r="A2" s="58" t="s">
        <v>28</v>
      </c>
      <c r="B2" s="58"/>
      <c r="C2" s="58"/>
      <c r="D2" s="58"/>
      <c r="E2" s="58"/>
      <c r="F2" s="58"/>
      <c r="G2" s="58"/>
      <c r="H2" s="58"/>
      <c r="I2" s="58"/>
      <c r="J2" s="58"/>
      <c r="K2" s="58"/>
      <c r="L2" s="58"/>
      <c r="M2" s="58"/>
      <c r="N2" s="58"/>
      <c r="O2" s="58"/>
      <c r="P2" s="58"/>
      <c r="Q2" s="58"/>
      <c r="R2" s="58"/>
      <c r="S2" s="58"/>
    </row>
    <row r="3" ht="20.25" customHeight="1" spans="1:19">
      <c r="A3" s="59" t="s">
        <v>2</v>
      </c>
      <c r="B3" s="59"/>
      <c r="C3" s="59"/>
      <c r="D3" s="59"/>
      <c r="E3" s="59"/>
      <c r="F3" s="59"/>
      <c r="G3" s="59"/>
      <c r="H3" s="59"/>
      <c r="I3" s="59"/>
      <c r="J3" s="59"/>
      <c r="K3" s="59"/>
      <c r="L3" s="57"/>
      <c r="M3" s="57"/>
      <c r="N3" s="57"/>
      <c r="O3" s="57"/>
      <c r="P3" s="57"/>
      <c r="Q3" s="57"/>
      <c r="R3" s="57"/>
      <c r="S3" s="57" t="s">
        <v>3</v>
      </c>
    </row>
    <row r="4" ht="27" customHeight="1" spans="1:19">
      <c r="A4" s="151" t="s">
        <v>29</v>
      </c>
      <c r="B4" s="151" t="s">
        <v>30</v>
      </c>
      <c r="C4" s="151" t="s">
        <v>31</v>
      </c>
      <c r="D4" s="151" t="s">
        <v>32</v>
      </c>
      <c r="E4" s="151"/>
      <c r="F4" s="151"/>
      <c r="G4" s="151"/>
      <c r="H4" s="151"/>
      <c r="I4" s="151"/>
      <c r="J4" s="151"/>
      <c r="K4" s="151"/>
      <c r="L4" s="151"/>
      <c r="M4" s="151"/>
      <c r="N4" s="151"/>
      <c r="O4" s="151" t="s">
        <v>21</v>
      </c>
      <c r="P4" s="151"/>
      <c r="Q4" s="151"/>
      <c r="R4" s="151"/>
      <c r="S4" s="151"/>
    </row>
    <row r="5" ht="27" customHeight="1" spans="1:19">
      <c r="A5" s="151"/>
      <c r="B5" s="151"/>
      <c r="C5" s="151"/>
      <c r="D5" s="151" t="s">
        <v>33</v>
      </c>
      <c r="E5" s="151" t="s">
        <v>34</v>
      </c>
      <c r="F5" s="151" t="s">
        <v>35</v>
      </c>
      <c r="G5" s="151" t="s">
        <v>36</v>
      </c>
      <c r="H5" s="151" t="s">
        <v>37</v>
      </c>
      <c r="I5" s="151" t="s">
        <v>38</v>
      </c>
      <c r="J5" s="151"/>
      <c r="K5" s="151"/>
      <c r="L5" s="151"/>
      <c r="M5" s="151"/>
      <c r="N5" s="151"/>
      <c r="O5" s="151" t="s">
        <v>33</v>
      </c>
      <c r="P5" s="151" t="s">
        <v>34</v>
      </c>
      <c r="Q5" s="151" t="s">
        <v>35</v>
      </c>
      <c r="R5" s="151" t="s">
        <v>36</v>
      </c>
      <c r="S5" s="151" t="s">
        <v>39</v>
      </c>
    </row>
    <row r="6" ht="27" customHeight="1" spans="1:19">
      <c r="A6" s="152"/>
      <c r="B6" s="152"/>
      <c r="C6" s="152"/>
      <c r="D6" s="152"/>
      <c r="E6" s="152"/>
      <c r="F6" s="152"/>
      <c r="G6" s="152"/>
      <c r="H6" s="152"/>
      <c r="I6" s="152" t="s">
        <v>33</v>
      </c>
      <c r="J6" s="152" t="s">
        <v>40</v>
      </c>
      <c r="K6" s="152" t="s">
        <v>41</v>
      </c>
      <c r="L6" s="152" t="s">
        <v>42</v>
      </c>
      <c r="M6" s="152" t="s">
        <v>43</v>
      </c>
      <c r="N6" s="152" t="s">
        <v>44</v>
      </c>
      <c r="O6" s="152"/>
      <c r="P6" s="152"/>
      <c r="Q6" s="152"/>
      <c r="R6" s="152"/>
      <c r="S6" s="152"/>
    </row>
    <row r="7" ht="20.25" customHeight="1" spans="1:19">
      <c r="A7" s="161" t="s">
        <v>45</v>
      </c>
      <c r="B7" s="161" t="s">
        <v>46</v>
      </c>
      <c r="C7" s="161" t="s">
        <v>47</v>
      </c>
      <c r="D7" s="161" t="s">
        <v>48</v>
      </c>
      <c r="E7" s="161" t="s">
        <v>49</v>
      </c>
      <c r="F7" s="161" t="s">
        <v>50</v>
      </c>
      <c r="G7" s="161" t="s">
        <v>51</v>
      </c>
      <c r="H7" s="161" t="s">
        <v>52</v>
      </c>
      <c r="I7" s="161" t="s">
        <v>53</v>
      </c>
      <c r="J7" s="161" t="s">
        <v>54</v>
      </c>
      <c r="K7" s="161" t="s">
        <v>55</v>
      </c>
      <c r="L7" s="161" t="s">
        <v>56</v>
      </c>
      <c r="M7" s="161" t="s">
        <v>57</v>
      </c>
      <c r="N7" s="161" t="s">
        <v>58</v>
      </c>
      <c r="O7" s="161" t="s">
        <v>59</v>
      </c>
      <c r="P7" s="161" t="s">
        <v>60</v>
      </c>
      <c r="Q7" s="161" t="s">
        <v>61</v>
      </c>
      <c r="R7" s="161" t="s">
        <v>62</v>
      </c>
      <c r="S7" s="161" t="s">
        <v>63</v>
      </c>
    </row>
    <row r="8" ht="20.25" customHeight="1" spans="1:19">
      <c r="A8" s="157" t="s">
        <v>64</v>
      </c>
      <c r="B8" s="157" t="s">
        <v>65</v>
      </c>
      <c r="C8" s="158">
        <v>348807703.42</v>
      </c>
      <c r="D8" s="158">
        <v>347354062.88</v>
      </c>
      <c r="E8" s="65">
        <v>322512562.88</v>
      </c>
      <c r="F8" s="65">
        <v>24841500</v>
      </c>
      <c r="G8" s="65"/>
      <c r="H8" s="65"/>
      <c r="I8" s="65"/>
      <c r="J8" s="65"/>
      <c r="K8" s="65"/>
      <c r="L8" s="65"/>
      <c r="M8" s="65"/>
      <c r="N8" s="65"/>
      <c r="O8" s="158">
        <v>1453640.54</v>
      </c>
      <c r="P8" s="158">
        <v>43640.54</v>
      </c>
      <c r="Q8" s="158">
        <v>1410000</v>
      </c>
      <c r="R8" s="158"/>
      <c r="S8" s="158"/>
    </row>
    <row r="9" ht="20.25" customHeight="1" spans="1:19">
      <c r="A9" s="157" t="s">
        <v>66</v>
      </c>
      <c r="B9" s="157" t="s">
        <v>67</v>
      </c>
      <c r="C9" s="158">
        <v>1446558.01</v>
      </c>
      <c r="D9" s="158">
        <v>1446558.01</v>
      </c>
      <c r="E9" s="65">
        <v>1446558.01</v>
      </c>
      <c r="F9" s="65"/>
      <c r="G9" s="65"/>
      <c r="H9" s="65"/>
      <c r="I9" s="65"/>
      <c r="J9" s="65"/>
      <c r="K9" s="65"/>
      <c r="L9" s="65"/>
      <c r="M9" s="65"/>
      <c r="N9" s="65"/>
      <c r="O9" s="158"/>
      <c r="P9" s="158"/>
      <c r="Q9" s="158"/>
      <c r="R9" s="157"/>
      <c r="S9" s="158"/>
    </row>
    <row r="10" ht="20.25" customHeight="1" spans="1:19">
      <c r="A10" s="155" t="s">
        <v>31</v>
      </c>
      <c r="B10" s="157"/>
      <c r="C10" s="158">
        <v>350254261.43</v>
      </c>
      <c r="D10" s="158">
        <v>348800620.89</v>
      </c>
      <c r="E10" s="158">
        <v>323959120.89</v>
      </c>
      <c r="F10" s="158">
        <v>24841500</v>
      </c>
      <c r="G10" s="158"/>
      <c r="H10" s="158"/>
      <c r="I10" s="158"/>
      <c r="J10" s="158"/>
      <c r="K10" s="158"/>
      <c r="L10" s="158"/>
      <c r="M10" s="158"/>
      <c r="N10" s="158"/>
      <c r="O10" s="158">
        <v>1453640.54</v>
      </c>
      <c r="P10" s="158">
        <v>43640.54</v>
      </c>
      <c r="Q10" s="158">
        <v>1410000</v>
      </c>
      <c r="R10" s="158"/>
      <c r="S10" s="158"/>
    </row>
  </sheetData>
  <mergeCells count="20">
    <mergeCell ref="A1:S1"/>
    <mergeCell ref="A2:S2"/>
    <mergeCell ref="A3:R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1"/>
  <sheetViews>
    <sheetView showZeros="0" workbookViewId="0">
      <pane ySplit="1" topLeftCell="A5" activePane="bottomLeft" state="frozen"/>
      <selection/>
      <selection pane="bottomLeft" activeCell="A3" sqref="A3:N3"/>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2" t="s">
        <v>68</v>
      </c>
      <c r="B1" s="162"/>
      <c r="C1" s="162"/>
      <c r="D1" s="162"/>
      <c r="E1" s="162"/>
      <c r="F1" s="162"/>
      <c r="G1" s="162"/>
      <c r="H1" s="162"/>
      <c r="I1" s="162"/>
      <c r="J1" s="162"/>
      <c r="K1" s="162"/>
      <c r="L1" s="162"/>
      <c r="M1" s="162"/>
      <c r="N1" s="162"/>
      <c r="O1" s="162"/>
    </row>
    <row r="2" ht="28.5" customHeight="1" spans="1:15">
      <c r="A2" s="58" t="s">
        <v>69</v>
      </c>
      <c r="B2" s="58"/>
      <c r="C2" s="58"/>
      <c r="D2" s="58"/>
      <c r="E2" s="58"/>
      <c r="F2" s="58"/>
      <c r="G2" s="58"/>
      <c r="H2" s="58"/>
      <c r="I2" s="58"/>
      <c r="J2" s="58"/>
      <c r="K2" s="58"/>
      <c r="L2" s="58"/>
      <c r="M2" s="58"/>
      <c r="N2" s="58"/>
      <c r="O2" s="58"/>
    </row>
    <row r="3" ht="20.25" customHeight="1" spans="1:15">
      <c r="A3" s="59" t="s">
        <v>2</v>
      </c>
      <c r="B3" s="59"/>
      <c r="C3" s="59"/>
      <c r="D3" s="59"/>
      <c r="E3" s="59"/>
      <c r="F3" s="59"/>
      <c r="G3" s="59"/>
      <c r="H3" s="59"/>
      <c r="I3" s="59"/>
      <c r="J3" s="57"/>
      <c r="K3" s="57"/>
      <c r="L3" s="57"/>
      <c r="M3" s="57"/>
      <c r="N3" s="57"/>
      <c r="O3" s="57" t="s">
        <v>3</v>
      </c>
    </row>
    <row r="4" ht="27" customHeight="1" spans="1:15">
      <c r="A4" s="151" t="s">
        <v>70</v>
      </c>
      <c r="B4" s="151" t="s">
        <v>71</v>
      </c>
      <c r="C4" s="151" t="s">
        <v>31</v>
      </c>
      <c r="D4" s="151" t="s">
        <v>34</v>
      </c>
      <c r="E4" s="151"/>
      <c r="F4" s="151"/>
      <c r="G4" s="151" t="s">
        <v>35</v>
      </c>
      <c r="H4" s="151" t="s">
        <v>36</v>
      </c>
      <c r="I4" s="151" t="s">
        <v>72</v>
      </c>
      <c r="J4" s="151" t="s">
        <v>73</v>
      </c>
      <c r="K4" s="151"/>
      <c r="L4" s="151"/>
      <c r="M4" s="151"/>
      <c r="N4" s="151"/>
      <c r="O4" s="151"/>
    </row>
    <row r="5" ht="27" customHeight="1" spans="1:15">
      <c r="A5" s="152"/>
      <c r="B5" s="152"/>
      <c r="C5" s="152"/>
      <c r="D5" s="152" t="s">
        <v>33</v>
      </c>
      <c r="E5" s="152" t="s">
        <v>74</v>
      </c>
      <c r="F5" s="152" t="s">
        <v>75</v>
      </c>
      <c r="G5" s="152"/>
      <c r="H5" s="152"/>
      <c r="I5" s="152"/>
      <c r="J5" s="152" t="s">
        <v>33</v>
      </c>
      <c r="K5" s="152" t="s">
        <v>76</v>
      </c>
      <c r="L5" s="152" t="s">
        <v>77</v>
      </c>
      <c r="M5" s="152" t="s">
        <v>78</v>
      </c>
      <c r="N5" s="152" t="s">
        <v>79</v>
      </c>
      <c r="O5" s="152" t="s">
        <v>80</v>
      </c>
    </row>
    <row r="6" ht="20.25" customHeight="1" spans="1:15">
      <c r="A6" s="161" t="s">
        <v>45</v>
      </c>
      <c r="B6" s="161" t="s">
        <v>46</v>
      </c>
      <c r="C6" s="161" t="s">
        <v>47</v>
      </c>
      <c r="D6" s="161" t="s">
        <v>48</v>
      </c>
      <c r="E6" s="161" t="s">
        <v>49</v>
      </c>
      <c r="F6" s="161" t="s">
        <v>50</v>
      </c>
      <c r="G6" s="161" t="s">
        <v>51</v>
      </c>
      <c r="H6" s="161" t="s">
        <v>52</v>
      </c>
      <c r="I6" s="161" t="s">
        <v>53</v>
      </c>
      <c r="J6" s="161" t="s">
        <v>54</v>
      </c>
      <c r="K6" s="161" t="s">
        <v>55</v>
      </c>
      <c r="L6" s="161" t="s">
        <v>56</v>
      </c>
      <c r="M6" s="161" t="s">
        <v>57</v>
      </c>
      <c r="N6" s="161" t="s">
        <v>58</v>
      </c>
      <c r="O6" s="161" t="s">
        <v>59</v>
      </c>
    </row>
    <row r="7" ht="20.25" customHeight="1" spans="1:15">
      <c r="A7" s="157" t="s">
        <v>81</v>
      </c>
      <c r="B7" s="157" t="str">
        <f>"        "&amp;"社会保障和就业支出"</f>
        <v>        社会保障和就业支出</v>
      </c>
      <c r="C7" s="65">
        <v>74560755.18</v>
      </c>
      <c r="D7" s="65">
        <v>74560755.18</v>
      </c>
      <c r="E7" s="65">
        <v>7703146.64</v>
      </c>
      <c r="F7" s="65">
        <v>66857608.54</v>
      </c>
      <c r="G7" s="65"/>
      <c r="H7" s="65"/>
      <c r="I7" s="65"/>
      <c r="J7" s="65"/>
      <c r="K7" s="65"/>
      <c r="L7" s="65"/>
      <c r="M7" s="65"/>
      <c r="N7" s="65"/>
      <c r="O7" s="65"/>
    </row>
    <row r="8" ht="20.25" customHeight="1" spans="1:15">
      <c r="A8" s="163" t="s">
        <v>82</v>
      </c>
      <c r="B8" s="163" t="str">
        <f>"        "&amp;"民政管理事务"</f>
        <v>        民政管理事务</v>
      </c>
      <c r="C8" s="65">
        <v>7280754.22</v>
      </c>
      <c r="D8" s="65">
        <v>7280754.22</v>
      </c>
      <c r="E8" s="65">
        <v>5527113.68</v>
      </c>
      <c r="F8" s="65">
        <v>1753640.54</v>
      </c>
      <c r="G8" s="65"/>
      <c r="H8" s="65"/>
      <c r="I8" s="65"/>
      <c r="J8" s="65"/>
      <c r="K8" s="65"/>
      <c r="L8" s="65"/>
      <c r="M8" s="65"/>
      <c r="N8" s="65"/>
      <c r="O8" s="65"/>
    </row>
    <row r="9" ht="20.25" customHeight="1" spans="1:15">
      <c r="A9" s="164" t="s">
        <v>83</v>
      </c>
      <c r="B9" s="164" t="str">
        <f>"        "&amp;"行政运行"</f>
        <v>        行政运行</v>
      </c>
      <c r="C9" s="65">
        <v>3969070.89</v>
      </c>
      <c r="D9" s="65">
        <v>3969070.89</v>
      </c>
      <c r="E9" s="65">
        <v>3969070.89</v>
      </c>
      <c r="F9" s="65"/>
      <c r="G9" s="65"/>
      <c r="H9" s="65"/>
      <c r="I9" s="65"/>
      <c r="J9" s="65"/>
      <c r="K9" s="65"/>
      <c r="L9" s="65"/>
      <c r="M9" s="65"/>
      <c r="N9" s="65"/>
      <c r="O9" s="65"/>
    </row>
    <row r="10" ht="20.25" customHeight="1" spans="1:15">
      <c r="A10" s="164" t="s">
        <v>84</v>
      </c>
      <c r="B10" s="164" t="str">
        <f>"        "&amp;"一般行政管理事务"</f>
        <v>        一般行政管理事务</v>
      </c>
      <c r="C10" s="65">
        <v>488640.54</v>
      </c>
      <c r="D10" s="65">
        <v>488640.54</v>
      </c>
      <c r="E10" s="65">
        <v>445000</v>
      </c>
      <c r="F10" s="65">
        <v>43640.54</v>
      </c>
      <c r="G10" s="65"/>
      <c r="H10" s="65"/>
      <c r="I10" s="65"/>
      <c r="J10" s="65"/>
      <c r="K10" s="65"/>
      <c r="L10" s="65"/>
      <c r="M10" s="65"/>
      <c r="N10" s="65"/>
      <c r="O10" s="65"/>
    </row>
    <row r="11" ht="20.25" customHeight="1" spans="1:15">
      <c r="A11" s="164" t="s">
        <v>85</v>
      </c>
      <c r="B11" s="164" t="str">
        <f>"        "&amp;"社会组织管理"</f>
        <v>        社会组织管理</v>
      </c>
      <c r="C11" s="65">
        <v>150000</v>
      </c>
      <c r="D11" s="65">
        <v>150000</v>
      </c>
      <c r="E11" s="65"/>
      <c r="F11" s="65">
        <v>150000</v>
      </c>
      <c r="G11" s="65"/>
      <c r="H11" s="65"/>
      <c r="I11" s="65"/>
      <c r="J11" s="65"/>
      <c r="K11" s="65"/>
      <c r="L11" s="65"/>
      <c r="M11" s="65"/>
      <c r="N11" s="65"/>
      <c r="O11" s="65"/>
    </row>
    <row r="12" ht="20.25" customHeight="1" spans="1:15">
      <c r="A12" s="164" t="s">
        <v>86</v>
      </c>
      <c r="B12" s="164" t="str">
        <f>"        "&amp;"老龄事务"</f>
        <v>        老龄事务</v>
      </c>
      <c r="C12" s="65">
        <v>1560000</v>
      </c>
      <c r="D12" s="65">
        <v>1560000</v>
      </c>
      <c r="E12" s="65"/>
      <c r="F12" s="65">
        <v>1560000</v>
      </c>
      <c r="G12" s="65"/>
      <c r="H12" s="65"/>
      <c r="I12" s="65"/>
      <c r="J12" s="65"/>
      <c r="K12" s="65"/>
      <c r="L12" s="65"/>
      <c r="M12" s="65"/>
      <c r="N12" s="65"/>
      <c r="O12" s="65"/>
    </row>
    <row r="13" ht="20.25" customHeight="1" spans="1:15">
      <c r="A13" s="164" t="s">
        <v>87</v>
      </c>
      <c r="B13" s="164" t="str">
        <f>"        "&amp;"其他民政管理事务支出"</f>
        <v>        其他民政管理事务支出</v>
      </c>
      <c r="C13" s="65">
        <v>1113042.79</v>
      </c>
      <c r="D13" s="65">
        <v>1113042.79</v>
      </c>
      <c r="E13" s="65">
        <v>1113042.79</v>
      </c>
      <c r="F13" s="65"/>
      <c r="G13" s="65"/>
      <c r="H13" s="65"/>
      <c r="I13" s="65"/>
      <c r="J13" s="65"/>
      <c r="K13" s="65"/>
      <c r="L13" s="65"/>
      <c r="M13" s="65"/>
      <c r="N13" s="65"/>
      <c r="O13" s="65"/>
    </row>
    <row r="14" ht="20.25" customHeight="1" spans="1:15">
      <c r="A14" s="163" t="s">
        <v>88</v>
      </c>
      <c r="B14" s="163" t="str">
        <f>"        "&amp;"行政事业单位养老支出"</f>
        <v>        行政事业单位养老支出</v>
      </c>
      <c r="C14" s="65">
        <v>2166032.96</v>
      </c>
      <c r="D14" s="65">
        <v>2166032.96</v>
      </c>
      <c r="E14" s="65">
        <v>2166032.96</v>
      </c>
      <c r="F14" s="65"/>
      <c r="G14" s="65"/>
      <c r="H14" s="65"/>
      <c r="I14" s="65"/>
      <c r="J14" s="65"/>
      <c r="K14" s="65"/>
      <c r="L14" s="65"/>
      <c r="M14" s="65"/>
      <c r="N14" s="65"/>
      <c r="O14" s="65"/>
    </row>
    <row r="15" ht="20.25" customHeight="1" spans="1:15">
      <c r="A15" s="164" t="s">
        <v>89</v>
      </c>
      <c r="B15" s="164" t="str">
        <f>"        "&amp;"行政单位离退休"</f>
        <v>        行政单位离退休</v>
      </c>
      <c r="C15" s="65">
        <v>1305388</v>
      </c>
      <c r="D15" s="65">
        <v>1305388</v>
      </c>
      <c r="E15" s="65">
        <v>1305388</v>
      </c>
      <c r="F15" s="65"/>
      <c r="G15" s="65"/>
      <c r="H15" s="65"/>
      <c r="I15" s="65"/>
      <c r="J15" s="65"/>
      <c r="K15" s="65"/>
      <c r="L15" s="65"/>
      <c r="M15" s="65"/>
      <c r="N15" s="65"/>
      <c r="O15" s="65"/>
    </row>
    <row r="16" ht="20.25" customHeight="1" spans="1:15">
      <c r="A16" s="164" t="s">
        <v>90</v>
      </c>
      <c r="B16" s="164" t="str">
        <f>"        "&amp;"机关事业单位基本养老保险缴费支出"</f>
        <v>        机关事业单位基本养老保险缴费支出</v>
      </c>
      <c r="C16" s="65">
        <v>560644.96</v>
      </c>
      <c r="D16" s="65">
        <v>560644.96</v>
      </c>
      <c r="E16" s="65">
        <v>560644.96</v>
      </c>
      <c r="F16" s="65"/>
      <c r="G16" s="65"/>
      <c r="H16" s="65"/>
      <c r="I16" s="65"/>
      <c r="J16" s="65"/>
      <c r="K16" s="65"/>
      <c r="L16" s="65"/>
      <c r="M16" s="65"/>
      <c r="N16" s="65"/>
      <c r="O16" s="65"/>
    </row>
    <row r="17" ht="20.25" customHeight="1" spans="1:15">
      <c r="A17" s="164" t="s">
        <v>91</v>
      </c>
      <c r="B17" s="164" t="str">
        <f>"        "&amp;"机关事业单位职业年金缴费支出"</f>
        <v>        机关事业单位职业年金缴费支出</v>
      </c>
      <c r="C17" s="65">
        <v>300000</v>
      </c>
      <c r="D17" s="65">
        <v>300000</v>
      </c>
      <c r="E17" s="65">
        <v>300000</v>
      </c>
      <c r="F17" s="65"/>
      <c r="G17" s="65"/>
      <c r="H17" s="65"/>
      <c r="I17" s="65"/>
      <c r="J17" s="65"/>
      <c r="K17" s="65"/>
      <c r="L17" s="65"/>
      <c r="M17" s="65"/>
      <c r="N17" s="65"/>
      <c r="O17" s="65"/>
    </row>
    <row r="18" ht="20.25" customHeight="1" spans="1:15">
      <c r="A18" s="163" t="s">
        <v>92</v>
      </c>
      <c r="B18" s="163" t="str">
        <f>"        "&amp;"抚恤"</f>
        <v>        抚恤</v>
      </c>
      <c r="C18" s="65">
        <v>10000</v>
      </c>
      <c r="D18" s="65">
        <v>10000</v>
      </c>
      <c r="E18" s="65">
        <v>10000</v>
      </c>
      <c r="F18" s="65"/>
      <c r="G18" s="65"/>
      <c r="H18" s="65"/>
      <c r="I18" s="65"/>
      <c r="J18" s="65"/>
      <c r="K18" s="65"/>
      <c r="L18" s="65"/>
      <c r="M18" s="65"/>
      <c r="N18" s="65"/>
      <c r="O18" s="65"/>
    </row>
    <row r="19" ht="20.25" customHeight="1" spans="1:15">
      <c r="A19" s="164" t="s">
        <v>93</v>
      </c>
      <c r="B19" s="164" t="str">
        <f>"        "&amp;"死亡抚恤"</f>
        <v>        死亡抚恤</v>
      </c>
      <c r="C19" s="65">
        <v>10000</v>
      </c>
      <c r="D19" s="65">
        <v>10000</v>
      </c>
      <c r="E19" s="65">
        <v>10000</v>
      </c>
      <c r="F19" s="65"/>
      <c r="G19" s="65"/>
      <c r="H19" s="65"/>
      <c r="I19" s="65"/>
      <c r="J19" s="65"/>
      <c r="K19" s="65"/>
      <c r="L19" s="65"/>
      <c r="M19" s="65"/>
      <c r="N19" s="65"/>
      <c r="O19" s="65"/>
    </row>
    <row r="20" ht="20.25" customHeight="1" spans="1:15">
      <c r="A20" s="163" t="s">
        <v>94</v>
      </c>
      <c r="B20" s="163" t="str">
        <f>"        "&amp;"社会福利"</f>
        <v>        社会福利</v>
      </c>
      <c r="C20" s="65">
        <v>11054900</v>
      </c>
      <c r="D20" s="65">
        <v>11054900</v>
      </c>
      <c r="E20" s="65"/>
      <c r="F20" s="65">
        <v>11054900</v>
      </c>
      <c r="G20" s="65"/>
      <c r="H20" s="65"/>
      <c r="I20" s="65"/>
      <c r="J20" s="65"/>
      <c r="K20" s="65"/>
      <c r="L20" s="65"/>
      <c r="M20" s="65"/>
      <c r="N20" s="65"/>
      <c r="O20" s="65"/>
    </row>
    <row r="21" ht="20.25" customHeight="1" spans="1:15">
      <c r="A21" s="164" t="s">
        <v>95</v>
      </c>
      <c r="B21" s="164" t="str">
        <f>"        "&amp;"儿童福利"</f>
        <v>        儿童福利</v>
      </c>
      <c r="C21" s="65">
        <v>379200</v>
      </c>
      <c r="D21" s="65">
        <v>379200</v>
      </c>
      <c r="E21" s="65"/>
      <c r="F21" s="65">
        <v>379200</v>
      </c>
      <c r="G21" s="65"/>
      <c r="H21" s="65"/>
      <c r="I21" s="65"/>
      <c r="J21" s="65"/>
      <c r="K21" s="65"/>
      <c r="L21" s="65"/>
      <c r="M21" s="65"/>
      <c r="N21" s="65"/>
      <c r="O21" s="65"/>
    </row>
    <row r="22" ht="20.25" customHeight="1" spans="1:15">
      <c r="A22" s="164" t="s">
        <v>96</v>
      </c>
      <c r="B22" s="164" t="str">
        <f>"        "&amp;"老年福利"</f>
        <v>        老年福利</v>
      </c>
      <c r="C22" s="65">
        <v>8675700</v>
      </c>
      <c r="D22" s="65">
        <v>8675700</v>
      </c>
      <c r="E22" s="65"/>
      <c r="F22" s="65">
        <v>8675700</v>
      </c>
      <c r="G22" s="65"/>
      <c r="H22" s="65"/>
      <c r="I22" s="65"/>
      <c r="J22" s="65"/>
      <c r="K22" s="65"/>
      <c r="L22" s="65"/>
      <c r="M22" s="65"/>
      <c r="N22" s="65"/>
      <c r="O22" s="65"/>
    </row>
    <row r="23" ht="20.25" customHeight="1" spans="1:15">
      <c r="A23" s="164" t="s">
        <v>97</v>
      </c>
      <c r="B23" s="164" t="str">
        <f>"        "&amp;"养老服务"</f>
        <v>        养老服务</v>
      </c>
      <c r="C23" s="65">
        <v>2000000</v>
      </c>
      <c r="D23" s="65">
        <v>2000000</v>
      </c>
      <c r="E23" s="65"/>
      <c r="F23" s="65">
        <v>2000000</v>
      </c>
      <c r="G23" s="65"/>
      <c r="H23" s="65"/>
      <c r="I23" s="65"/>
      <c r="J23" s="65"/>
      <c r="K23" s="65"/>
      <c r="L23" s="65"/>
      <c r="M23" s="65"/>
      <c r="N23" s="65"/>
      <c r="O23" s="65"/>
    </row>
    <row r="24" ht="20.25" customHeight="1" spans="1:15">
      <c r="A24" s="163" t="s">
        <v>98</v>
      </c>
      <c r="B24" s="163" t="str">
        <f>"        "&amp;"残疾人事业"</f>
        <v>        残疾人事业</v>
      </c>
      <c r="C24" s="65">
        <v>4798884</v>
      </c>
      <c r="D24" s="65">
        <v>4798884</v>
      </c>
      <c r="E24" s="65"/>
      <c r="F24" s="65">
        <v>4798884</v>
      </c>
      <c r="G24" s="65"/>
      <c r="H24" s="65"/>
      <c r="I24" s="65"/>
      <c r="J24" s="65"/>
      <c r="K24" s="65"/>
      <c r="L24" s="65"/>
      <c r="M24" s="65"/>
      <c r="N24" s="65"/>
      <c r="O24" s="65"/>
    </row>
    <row r="25" ht="20.25" customHeight="1" spans="1:15">
      <c r="A25" s="164" t="s">
        <v>99</v>
      </c>
      <c r="B25" s="164" t="str">
        <f>"        "&amp;"残疾人生活和护理补贴"</f>
        <v>        残疾人生活和护理补贴</v>
      </c>
      <c r="C25" s="65">
        <v>4798884</v>
      </c>
      <c r="D25" s="65">
        <v>4798884</v>
      </c>
      <c r="E25" s="65"/>
      <c r="F25" s="65">
        <v>4798884</v>
      </c>
      <c r="G25" s="65"/>
      <c r="H25" s="65"/>
      <c r="I25" s="65"/>
      <c r="J25" s="65"/>
      <c r="K25" s="65"/>
      <c r="L25" s="65"/>
      <c r="M25" s="65"/>
      <c r="N25" s="65"/>
      <c r="O25" s="65"/>
    </row>
    <row r="26" ht="20.25" customHeight="1" spans="1:15">
      <c r="A26" s="163" t="s">
        <v>100</v>
      </c>
      <c r="B26" s="163" t="str">
        <f>"        "&amp;"最低生活保障"</f>
        <v>        最低生活保障</v>
      </c>
      <c r="C26" s="65">
        <v>42000000</v>
      </c>
      <c r="D26" s="65">
        <v>42000000</v>
      </c>
      <c r="E26" s="65"/>
      <c r="F26" s="65">
        <v>42000000</v>
      </c>
      <c r="G26" s="65"/>
      <c r="H26" s="65"/>
      <c r="I26" s="65"/>
      <c r="J26" s="65"/>
      <c r="K26" s="65"/>
      <c r="L26" s="65"/>
      <c r="M26" s="65"/>
      <c r="N26" s="65"/>
      <c r="O26" s="65"/>
    </row>
    <row r="27" ht="20.25" customHeight="1" spans="1:15">
      <c r="A27" s="164" t="s">
        <v>101</v>
      </c>
      <c r="B27" s="164" t="str">
        <f>"        "&amp;"城市最低生活保障金支出"</f>
        <v>        城市最低生活保障金支出</v>
      </c>
      <c r="C27" s="65">
        <v>15000000</v>
      </c>
      <c r="D27" s="65">
        <v>15000000</v>
      </c>
      <c r="E27" s="65"/>
      <c r="F27" s="65">
        <v>15000000</v>
      </c>
      <c r="G27" s="65"/>
      <c r="H27" s="65"/>
      <c r="I27" s="65"/>
      <c r="J27" s="65"/>
      <c r="K27" s="65"/>
      <c r="L27" s="65"/>
      <c r="M27" s="65"/>
      <c r="N27" s="65"/>
      <c r="O27" s="65"/>
    </row>
    <row r="28" ht="20.25" customHeight="1" spans="1:15">
      <c r="A28" s="164" t="s">
        <v>102</v>
      </c>
      <c r="B28" s="164" t="str">
        <f>"        "&amp;"农村最低生活保障金支出"</f>
        <v>        农村最低生活保障金支出</v>
      </c>
      <c r="C28" s="65">
        <v>27000000</v>
      </c>
      <c r="D28" s="65">
        <v>27000000</v>
      </c>
      <c r="E28" s="65"/>
      <c r="F28" s="65">
        <v>27000000</v>
      </c>
      <c r="G28" s="65"/>
      <c r="H28" s="65"/>
      <c r="I28" s="65"/>
      <c r="J28" s="65"/>
      <c r="K28" s="65"/>
      <c r="L28" s="65"/>
      <c r="M28" s="65"/>
      <c r="N28" s="65"/>
      <c r="O28" s="65"/>
    </row>
    <row r="29" ht="20.25" customHeight="1" spans="1:15">
      <c r="A29" s="163" t="s">
        <v>103</v>
      </c>
      <c r="B29" s="163" t="str">
        <f>"        "&amp;"临时救助"</f>
        <v>        临时救助</v>
      </c>
      <c r="C29" s="65">
        <v>300000</v>
      </c>
      <c r="D29" s="65">
        <v>300000</v>
      </c>
      <c r="E29" s="65"/>
      <c r="F29" s="65">
        <v>300000</v>
      </c>
      <c r="G29" s="65"/>
      <c r="H29" s="65"/>
      <c r="I29" s="65"/>
      <c r="J29" s="65"/>
      <c r="K29" s="65"/>
      <c r="L29" s="65"/>
      <c r="M29" s="65"/>
      <c r="N29" s="65"/>
      <c r="O29" s="65"/>
    </row>
    <row r="30" ht="20.25" customHeight="1" spans="1:15">
      <c r="A30" s="164" t="s">
        <v>104</v>
      </c>
      <c r="B30" s="164" t="str">
        <f>"        "&amp;"临时救助支出"</f>
        <v>        临时救助支出</v>
      </c>
      <c r="C30" s="65">
        <v>300000</v>
      </c>
      <c r="D30" s="65">
        <v>300000</v>
      </c>
      <c r="E30" s="65"/>
      <c r="F30" s="65">
        <v>300000</v>
      </c>
      <c r="G30" s="65"/>
      <c r="H30" s="65"/>
      <c r="I30" s="65"/>
      <c r="J30" s="65"/>
      <c r="K30" s="65"/>
      <c r="L30" s="65"/>
      <c r="M30" s="65"/>
      <c r="N30" s="65"/>
      <c r="O30" s="65"/>
    </row>
    <row r="31" ht="20.25" customHeight="1" spans="1:15">
      <c r="A31" s="163" t="s">
        <v>105</v>
      </c>
      <c r="B31" s="163" t="str">
        <f>"        "&amp;"特困人员救助供养"</f>
        <v>        特困人员救助供养</v>
      </c>
      <c r="C31" s="65">
        <v>6000000</v>
      </c>
      <c r="D31" s="65">
        <v>6000000</v>
      </c>
      <c r="E31" s="65"/>
      <c r="F31" s="65">
        <v>6000000</v>
      </c>
      <c r="G31" s="65"/>
      <c r="H31" s="65"/>
      <c r="I31" s="65"/>
      <c r="J31" s="65"/>
      <c r="K31" s="65"/>
      <c r="L31" s="65"/>
      <c r="M31" s="65"/>
      <c r="N31" s="65"/>
      <c r="O31" s="65"/>
    </row>
    <row r="32" ht="20.25" customHeight="1" spans="1:15">
      <c r="A32" s="164" t="s">
        <v>106</v>
      </c>
      <c r="B32" s="164" t="str">
        <f>"        "&amp;"农村特困人员救助供养支出"</f>
        <v>        农村特困人员救助供养支出</v>
      </c>
      <c r="C32" s="65">
        <v>6000000</v>
      </c>
      <c r="D32" s="65">
        <v>6000000</v>
      </c>
      <c r="E32" s="65"/>
      <c r="F32" s="65">
        <v>6000000</v>
      </c>
      <c r="G32" s="65"/>
      <c r="H32" s="65"/>
      <c r="I32" s="65"/>
      <c r="J32" s="65"/>
      <c r="K32" s="65"/>
      <c r="L32" s="65"/>
      <c r="M32" s="65"/>
      <c r="N32" s="65"/>
      <c r="O32" s="65"/>
    </row>
    <row r="33" ht="20.25" customHeight="1" spans="1:15">
      <c r="A33" s="163" t="s">
        <v>107</v>
      </c>
      <c r="B33" s="163" t="str">
        <f>"        "&amp;"其他生活救助"</f>
        <v>        其他生活救助</v>
      </c>
      <c r="C33" s="65">
        <v>950184</v>
      </c>
      <c r="D33" s="65">
        <v>950184</v>
      </c>
      <c r="E33" s="65"/>
      <c r="F33" s="65">
        <v>950184</v>
      </c>
      <c r="G33" s="65"/>
      <c r="H33" s="65"/>
      <c r="I33" s="65"/>
      <c r="J33" s="65"/>
      <c r="K33" s="65"/>
      <c r="L33" s="65"/>
      <c r="M33" s="65"/>
      <c r="N33" s="65"/>
      <c r="O33" s="65"/>
    </row>
    <row r="34" ht="20.25" customHeight="1" spans="1:15">
      <c r="A34" s="164" t="s">
        <v>108</v>
      </c>
      <c r="B34" s="164" t="str">
        <f>"        "&amp;"其他农村生活救助"</f>
        <v>        其他农村生活救助</v>
      </c>
      <c r="C34" s="65">
        <v>950184</v>
      </c>
      <c r="D34" s="65">
        <v>950184</v>
      </c>
      <c r="E34" s="65"/>
      <c r="F34" s="65">
        <v>950184</v>
      </c>
      <c r="G34" s="65"/>
      <c r="H34" s="65"/>
      <c r="I34" s="65"/>
      <c r="J34" s="65"/>
      <c r="K34" s="65"/>
      <c r="L34" s="65"/>
      <c r="M34" s="65"/>
      <c r="N34" s="65"/>
      <c r="O34" s="65"/>
    </row>
    <row r="35" ht="20.25" customHeight="1" spans="1:15">
      <c r="A35" s="157" t="s">
        <v>109</v>
      </c>
      <c r="B35" s="157" t="str">
        <f>"        "&amp;"卫生健康支出"</f>
        <v>        卫生健康支出</v>
      </c>
      <c r="C35" s="65">
        <v>668334.25</v>
      </c>
      <c r="D35" s="65">
        <v>668334.25</v>
      </c>
      <c r="E35" s="65">
        <v>668334.25</v>
      </c>
      <c r="F35" s="65"/>
      <c r="G35" s="65"/>
      <c r="H35" s="65"/>
      <c r="I35" s="65"/>
      <c r="J35" s="65"/>
      <c r="K35" s="65"/>
      <c r="L35" s="65"/>
      <c r="M35" s="65"/>
      <c r="N35" s="65"/>
      <c r="O35" s="65"/>
    </row>
    <row r="36" ht="20.25" customHeight="1" spans="1:15">
      <c r="A36" s="163" t="s">
        <v>110</v>
      </c>
      <c r="B36" s="163" t="str">
        <f>"        "&amp;"行政事业单位医疗"</f>
        <v>        行政事业单位医疗</v>
      </c>
      <c r="C36" s="65">
        <v>668334.25</v>
      </c>
      <c r="D36" s="65">
        <v>668334.25</v>
      </c>
      <c r="E36" s="65">
        <v>668334.25</v>
      </c>
      <c r="F36" s="65"/>
      <c r="G36" s="65"/>
      <c r="H36" s="65"/>
      <c r="I36" s="65"/>
      <c r="J36" s="65"/>
      <c r="K36" s="65"/>
      <c r="L36" s="65"/>
      <c r="M36" s="65"/>
      <c r="N36" s="65"/>
      <c r="O36" s="65"/>
    </row>
    <row r="37" ht="20.25" customHeight="1" spans="1:15">
      <c r="A37" s="164" t="s">
        <v>111</v>
      </c>
      <c r="B37" s="164" t="str">
        <f>"        "&amp;"行政单位医疗"</f>
        <v>        行政单位医疗</v>
      </c>
      <c r="C37" s="65">
        <v>299158.16</v>
      </c>
      <c r="D37" s="65">
        <v>299158.16</v>
      </c>
      <c r="E37" s="65">
        <v>299158.16</v>
      </c>
      <c r="F37" s="65"/>
      <c r="G37" s="65"/>
      <c r="H37" s="65"/>
      <c r="I37" s="65"/>
      <c r="J37" s="65"/>
      <c r="K37" s="65"/>
      <c r="L37" s="65"/>
      <c r="M37" s="65"/>
      <c r="N37" s="65"/>
      <c r="O37" s="65"/>
    </row>
    <row r="38" ht="20.25" customHeight="1" spans="1:15">
      <c r="A38" s="164" t="s">
        <v>112</v>
      </c>
      <c r="B38" s="164" t="str">
        <f>"        "&amp;"事业单位医疗"</f>
        <v>        事业单位医疗</v>
      </c>
      <c r="C38" s="65">
        <v>54676.42</v>
      </c>
      <c r="D38" s="65">
        <v>54676.42</v>
      </c>
      <c r="E38" s="65">
        <v>54676.42</v>
      </c>
      <c r="F38" s="65"/>
      <c r="G38" s="65"/>
      <c r="H38" s="65"/>
      <c r="I38" s="65"/>
      <c r="J38" s="65"/>
      <c r="K38" s="65"/>
      <c r="L38" s="65"/>
      <c r="M38" s="65"/>
      <c r="N38" s="65"/>
      <c r="O38" s="65"/>
    </row>
    <row r="39" ht="20.25" customHeight="1" spans="1:15">
      <c r="A39" s="164" t="s">
        <v>113</v>
      </c>
      <c r="B39" s="164" t="str">
        <f>"        "&amp;"公务员医疗补助"</f>
        <v>        公务员医疗补助</v>
      </c>
      <c r="C39" s="65">
        <v>278117.15</v>
      </c>
      <c r="D39" s="65">
        <v>278117.15</v>
      </c>
      <c r="E39" s="65">
        <v>278117.15</v>
      </c>
      <c r="F39" s="65"/>
      <c r="G39" s="65"/>
      <c r="H39" s="65"/>
      <c r="I39" s="65"/>
      <c r="J39" s="65"/>
      <c r="K39" s="65"/>
      <c r="L39" s="65"/>
      <c r="M39" s="65"/>
      <c r="N39" s="65"/>
      <c r="O39" s="65"/>
    </row>
    <row r="40" ht="20.25" customHeight="1" spans="1:15">
      <c r="A40" s="164" t="s">
        <v>114</v>
      </c>
      <c r="B40" s="164" t="str">
        <f>"        "&amp;"其他行政事业单位医疗支出"</f>
        <v>        其他行政事业单位医疗支出</v>
      </c>
      <c r="C40" s="65">
        <v>36382.52</v>
      </c>
      <c r="D40" s="65">
        <v>36382.52</v>
      </c>
      <c r="E40" s="65">
        <v>36382.52</v>
      </c>
      <c r="F40" s="65"/>
      <c r="G40" s="65"/>
      <c r="H40" s="65"/>
      <c r="I40" s="65"/>
      <c r="J40" s="65"/>
      <c r="K40" s="65"/>
      <c r="L40" s="65"/>
      <c r="M40" s="65"/>
      <c r="N40" s="65"/>
      <c r="O40" s="65"/>
    </row>
    <row r="41" ht="20.25" customHeight="1" spans="1:15">
      <c r="A41" s="157" t="s">
        <v>115</v>
      </c>
      <c r="B41" s="157" t="str">
        <f>"        "&amp;"住房保障支出"</f>
        <v>        住房保障支出</v>
      </c>
      <c r="C41" s="65">
        <v>543672</v>
      </c>
      <c r="D41" s="65">
        <v>543672</v>
      </c>
      <c r="E41" s="65">
        <v>543672</v>
      </c>
      <c r="F41" s="65"/>
      <c r="G41" s="65"/>
      <c r="H41" s="65"/>
      <c r="I41" s="65"/>
      <c r="J41" s="65"/>
      <c r="K41" s="65"/>
      <c r="L41" s="65"/>
      <c r="M41" s="65"/>
      <c r="N41" s="65"/>
      <c r="O41" s="65"/>
    </row>
    <row r="42" ht="20.25" customHeight="1" spans="1:15">
      <c r="A42" s="163" t="s">
        <v>116</v>
      </c>
      <c r="B42" s="163" t="str">
        <f>"        "&amp;"住房改革支出"</f>
        <v>        住房改革支出</v>
      </c>
      <c r="C42" s="65">
        <v>543672</v>
      </c>
      <c r="D42" s="65">
        <v>543672</v>
      </c>
      <c r="E42" s="65">
        <v>543672</v>
      </c>
      <c r="F42" s="65"/>
      <c r="G42" s="65"/>
      <c r="H42" s="65"/>
      <c r="I42" s="65"/>
      <c r="J42" s="65"/>
      <c r="K42" s="65"/>
      <c r="L42" s="65"/>
      <c r="M42" s="65"/>
      <c r="N42" s="65"/>
      <c r="O42" s="65"/>
    </row>
    <row r="43" ht="20.25" customHeight="1" spans="1:15">
      <c r="A43" s="164" t="s">
        <v>117</v>
      </c>
      <c r="B43" s="164" t="str">
        <f>"        "&amp;"住房公积金"</f>
        <v>        住房公积金</v>
      </c>
      <c r="C43" s="65">
        <v>517836</v>
      </c>
      <c r="D43" s="65">
        <v>517836</v>
      </c>
      <c r="E43" s="65">
        <v>517836</v>
      </c>
      <c r="F43" s="65"/>
      <c r="G43" s="65"/>
      <c r="H43" s="65"/>
      <c r="I43" s="65"/>
      <c r="J43" s="65"/>
      <c r="K43" s="65"/>
      <c r="L43" s="65"/>
      <c r="M43" s="65"/>
      <c r="N43" s="65"/>
      <c r="O43" s="65"/>
    </row>
    <row r="44" ht="20.25" customHeight="1" spans="1:15">
      <c r="A44" s="164" t="s">
        <v>118</v>
      </c>
      <c r="B44" s="164" t="str">
        <f>"        "&amp;"购房补贴"</f>
        <v>        购房补贴</v>
      </c>
      <c r="C44" s="65">
        <v>25836</v>
      </c>
      <c r="D44" s="65">
        <v>25836</v>
      </c>
      <c r="E44" s="65">
        <v>25836</v>
      </c>
      <c r="F44" s="65"/>
      <c r="G44" s="65"/>
      <c r="H44" s="65"/>
      <c r="I44" s="65"/>
      <c r="J44" s="65"/>
      <c r="K44" s="65"/>
      <c r="L44" s="65"/>
      <c r="M44" s="65"/>
      <c r="N44" s="65"/>
      <c r="O44" s="65"/>
    </row>
    <row r="45" ht="20.25" customHeight="1" spans="1:15">
      <c r="A45" s="157" t="s">
        <v>119</v>
      </c>
      <c r="B45" s="157" t="str">
        <f>"        "&amp;"其他支出"</f>
        <v>        其他支出</v>
      </c>
      <c r="C45" s="65">
        <v>26251500</v>
      </c>
      <c r="D45" s="65"/>
      <c r="E45" s="65"/>
      <c r="F45" s="65"/>
      <c r="G45" s="65">
        <v>26251500</v>
      </c>
      <c r="H45" s="65"/>
      <c r="I45" s="65"/>
      <c r="J45" s="65"/>
      <c r="K45" s="65"/>
      <c r="L45" s="65"/>
      <c r="M45" s="65"/>
      <c r="N45" s="65"/>
      <c r="O45" s="65"/>
    </row>
    <row r="46" ht="20.25" customHeight="1" spans="1:15">
      <c r="A46" s="163" t="s">
        <v>120</v>
      </c>
      <c r="B46" s="163" t="str">
        <f>"        "&amp;"彩票公益金安排的支出"</f>
        <v>        彩票公益金安排的支出</v>
      </c>
      <c r="C46" s="65">
        <v>26251500</v>
      </c>
      <c r="D46" s="65"/>
      <c r="E46" s="65"/>
      <c r="F46" s="65"/>
      <c r="G46" s="65">
        <v>26251500</v>
      </c>
      <c r="H46" s="65"/>
      <c r="I46" s="65"/>
      <c r="J46" s="65"/>
      <c r="K46" s="65"/>
      <c r="L46" s="65"/>
      <c r="M46" s="65"/>
      <c r="N46" s="65"/>
      <c r="O46" s="65"/>
    </row>
    <row r="47" ht="20.25" customHeight="1" spans="1:15">
      <c r="A47" s="164" t="s">
        <v>121</v>
      </c>
      <c r="B47" s="164" t="str">
        <f>"        "&amp;"用于社会福利的彩票公益金支出"</f>
        <v>        用于社会福利的彩票公益金支出</v>
      </c>
      <c r="C47" s="65">
        <v>26251500</v>
      </c>
      <c r="D47" s="65"/>
      <c r="E47" s="65"/>
      <c r="F47" s="65"/>
      <c r="G47" s="65">
        <v>26251500</v>
      </c>
      <c r="H47" s="65"/>
      <c r="I47" s="65"/>
      <c r="J47" s="65"/>
      <c r="K47" s="65"/>
      <c r="L47" s="65"/>
      <c r="M47" s="65"/>
      <c r="N47" s="65"/>
      <c r="O47" s="65"/>
    </row>
    <row r="48" ht="20.25" customHeight="1" spans="1:15">
      <c r="A48" s="157" t="s">
        <v>122</v>
      </c>
      <c r="B48" s="157" t="str">
        <f>"        "&amp;"转移性支出"</f>
        <v>        转移性支出</v>
      </c>
      <c r="C48" s="65">
        <v>248230000</v>
      </c>
      <c r="D48" s="65">
        <v>248230000</v>
      </c>
      <c r="E48" s="65"/>
      <c r="F48" s="65">
        <v>248230000</v>
      </c>
      <c r="G48" s="65"/>
      <c r="H48" s="65"/>
      <c r="I48" s="65"/>
      <c r="J48" s="65"/>
      <c r="K48" s="65"/>
      <c r="L48" s="65"/>
      <c r="M48" s="65"/>
      <c r="N48" s="65"/>
      <c r="O48" s="65"/>
    </row>
    <row r="49" ht="20.25" customHeight="1" spans="1:15">
      <c r="A49" s="163" t="s">
        <v>123</v>
      </c>
      <c r="B49" s="163" t="str">
        <f>"        "&amp;"一般性转移支付"</f>
        <v>        一般性转移支付</v>
      </c>
      <c r="C49" s="65">
        <v>248230000</v>
      </c>
      <c r="D49" s="65">
        <v>248230000</v>
      </c>
      <c r="E49" s="65"/>
      <c r="F49" s="65">
        <v>248230000</v>
      </c>
      <c r="G49" s="65"/>
      <c r="H49" s="65"/>
      <c r="I49" s="65"/>
      <c r="J49" s="65"/>
      <c r="K49" s="65"/>
      <c r="L49" s="65"/>
      <c r="M49" s="65"/>
      <c r="N49" s="65"/>
      <c r="O49" s="65"/>
    </row>
    <row r="50" ht="20.25" customHeight="1" spans="1:15">
      <c r="A50" s="164" t="s">
        <v>124</v>
      </c>
      <c r="B50" s="164" t="str">
        <f>"        "&amp;"社会保障和就业共同财政事权转移支付支出"</f>
        <v>        社会保障和就业共同财政事权转移支付支出</v>
      </c>
      <c r="C50" s="65">
        <v>248230000</v>
      </c>
      <c r="D50" s="65">
        <v>248230000</v>
      </c>
      <c r="E50" s="65"/>
      <c r="F50" s="65">
        <v>248230000</v>
      </c>
      <c r="G50" s="65"/>
      <c r="H50" s="65"/>
      <c r="I50" s="65"/>
      <c r="J50" s="65"/>
      <c r="K50" s="65"/>
      <c r="L50" s="65"/>
      <c r="M50" s="65"/>
      <c r="N50" s="65"/>
      <c r="O50" s="65"/>
    </row>
    <row r="51" ht="20.25" customHeight="1" spans="1:15">
      <c r="A51" s="155" t="s">
        <v>31</v>
      </c>
      <c r="B51" s="157"/>
      <c r="C51" s="158">
        <v>350254261.43</v>
      </c>
      <c r="D51" s="158">
        <v>324002761.43</v>
      </c>
      <c r="E51" s="158">
        <v>8915152.89</v>
      </c>
      <c r="F51" s="158">
        <v>315087608.54</v>
      </c>
      <c r="G51" s="158">
        <v>26251500</v>
      </c>
      <c r="H51" s="158"/>
      <c r="I51" s="158"/>
      <c r="J51" s="158"/>
      <c r="K51" s="158"/>
      <c r="L51" s="158"/>
      <c r="M51" s="158"/>
      <c r="N51" s="158"/>
      <c r="O51" s="158"/>
    </row>
  </sheetData>
  <mergeCells count="12">
    <mergeCell ref="A1:O1"/>
    <mergeCell ref="A2:O2"/>
    <mergeCell ref="A3:N3"/>
    <mergeCell ref="D4:F4"/>
    <mergeCell ref="J4:O4"/>
    <mergeCell ref="A51:B51"/>
    <mergeCell ref="A4:A5"/>
    <mergeCell ref="B4:B5"/>
    <mergeCell ref="C4:C5"/>
    <mergeCell ref="G4:G5"/>
    <mergeCell ref="H4:H5"/>
    <mergeCell ref="I4:I5"/>
  </mergeCells>
  <pageMargins left="0.75" right="0.75" top="1" bottom="1" header="0.5" footer="0.5"/>
  <pageSetup paperSize="1" scale="44"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pane ySplit="1" topLeftCell="A2" activePane="bottomLeft" state="frozen"/>
      <selection/>
      <selection pane="bottomLeft" activeCell="C27" sqref="C27"/>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7" t="s">
        <v>125</v>
      </c>
      <c r="B1" s="165"/>
      <c r="C1" s="165"/>
      <c r="D1" s="165"/>
    </row>
    <row r="2" ht="28.5" customHeight="1" spans="1:4">
      <c r="A2" s="166" t="s">
        <v>126</v>
      </c>
      <c r="B2" s="166"/>
      <c r="C2" s="166"/>
      <c r="D2" s="166"/>
    </row>
    <row r="3" ht="18.75" customHeight="1" spans="1:4">
      <c r="A3" s="59" t="s">
        <v>2</v>
      </c>
      <c r="B3" s="59"/>
      <c r="C3" s="59"/>
      <c r="D3" s="57" t="s">
        <v>3</v>
      </c>
    </row>
    <row r="4" ht="18.75" customHeight="1" spans="1:4">
      <c r="A4" s="167" t="s">
        <v>4</v>
      </c>
      <c r="B4" s="167"/>
      <c r="C4" s="167" t="s">
        <v>5</v>
      </c>
      <c r="D4" s="167"/>
    </row>
    <row r="5" ht="18.75" customHeight="1" spans="1:4">
      <c r="A5" s="60" t="s">
        <v>6</v>
      </c>
      <c r="B5" s="60" t="s">
        <v>7</v>
      </c>
      <c r="C5" s="60" t="s">
        <v>127</v>
      </c>
      <c r="D5" s="60" t="s">
        <v>7</v>
      </c>
    </row>
    <row r="6" ht="18.75" customHeight="1" spans="1:4">
      <c r="A6" s="168" t="s">
        <v>128</v>
      </c>
      <c r="B6" s="169"/>
      <c r="C6" s="170" t="s">
        <v>129</v>
      </c>
      <c r="D6" s="169"/>
    </row>
    <row r="7" ht="18.75" customHeight="1" spans="1:4">
      <c r="A7" s="157" t="s">
        <v>130</v>
      </c>
      <c r="B7" s="171">
        <v>323959120.89</v>
      </c>
      <c r="C7" s="172" t="str">
        <f>"（一）"&amp;"社会保障和就业支出"</f>
        <v>（一）社会保障和就业支出</v>
      </c>
      <c r="D7" s="171">
        <v>74560755.18</v>
      </c>
    </row>
    <row r="8" ht="18.75" customHeight="1" spans="1:4">
      <c r="A8" s="157" t="s">
        <v>131</v>
      </c>
      <c r="B8" s="171">
        <v>24841500</v>
      </c>
      <c r="C8" s="172" t="str">
        <f>"（二）"&amp;"卫生健康支出"</f>
        <v>（二）卫生健康支出</v>
      </c>
      <c r="D8" s="171">
        <v>668334.25</v>
      </c>
    </row>
    <row r="9" ht="18.75" customHeight="1" spans="1:4">
      <c r="A9" s="157" t="s">
        <v>132</v>
      </c>
      <c r="B9" s="171"/>
      <c r="C9" s="172" t="str">
        <f>"（三）"&amp;"住房保障支出"</f>
        <v>（三）住房保障支出</v>
      </c>
      <c r="D9" s="171">
        <v>543672</v>
      </c>
    </row>
    <row r="10" ht="18.75" customHeight="1" spans="1:4">
      <c r="A10" s="157" t="s">
        <v>133</v>
      </c>
      <c r="B10" s="171"/>
      <c r="C10" s="172" t="str">
        <f>"（四）"&amp;"其他支出"</f>
        <v>（四）其他支出</v>
      </c>
      <c r="D10" s="171">
        <v>26251500</v>
      </c>
    </row>
    <row r="11" ht="18.75" customHeight="1" spans="1:4">
      <c r="A11" s="62" t="s">
        <v>130</v>
      </c>
      <c r="B11" s="171">
        <v>43640.54</v>
      </c>
      <c r="C11" s="172" t="str">
        <f>"（五）"&amp;"转移性支出"</f>
        <v>（五）转移性支出</v>
      </c>
      <c r="D11" s="171">
        <v>248230000</v>
      </c>
    </row>
    <row r="12" ht="18.75" customHeight="1" spans="1:4">
      <c r="A12" s="62" t="s">
        <v>131</v>
      </c>
      <c r="B12" s="171">
        <v>1410000</v>
      </c>
      <c r="C12" s="157"/>
      <c r="D12" s="157"/>
    </row>
    <row r="13" ht="18.75" customHeight="1" spans="1:4">
      <c r="A13" s="62" t="s">
        <v>132</v>
      </c>
      <c r="B13" s="171"/>
      <c r="C13" s="157"/>
      <c r="D13" s="157"/>
    </row>
    <row r="14" ht="18.75" customHeight="1" spans="1:4">
      <c r="A14" s="157"/>
      <c r="B14" s="157"/>
      <c r="C14" s="157" t="s">
        <v>134</v>
      </c>
      <c r="D14" s="157"/>
    </row>
    <row r="15" ht="18.75" customHeight="1" spans="1:4">
      <c r="A15" s="173" t="s">
        <v>25</v>
      </c>
      <c r="B15" s="171">
        <v>350254261.43</v>
      </c>
      <c r="C15" s="173" t="s">
        <v>26</v>
      </c>
      <c r="D15" s="171">
        <v>350254261.43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8"/>
  <sheetViews>
    <sheetView showZeros="0" workbookViewId="0">
      <pane ySplit="1" topLeftCell="A2" activePane="bottomLeft" state="frozen"/>
      <selection/>
      <selection pane="bottomLeft" activeCell="B5" sqref="B5"/>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2" t="s">
        <v>135</v>
      </c>
      <c r="B1" s="162"/>
      <c r="C1" s="162"/>
      <c r="D1" s="162"/>
      <c r="E1" s="162"/>
      <c r="F1" s="162"/>
      <c r="G1" s="162"/>
    </row>
    <row r="2" ht="28.5" customHeight="1" spans="1:7">
      <c r="A2" s="58" t="s">
        <v>136</v>
      </c>
      <c r="B2" s="58"/>
      <c r="C2" s="58"/>
      <c r="D2" s="58"/>
      <c r="E2" s="58"/>
      <c r="F2" s="58"/>
      <c r="G2" s="58"/>
    </row>
    <row r="3" ht="20.25" customHeight="1" spans="1:7">
      <c r="A3" s="59" t="s">
        <v>2</v>
      </c>
      <c r="B3" s="59"/>
      <c r="C3" s="59"/>
      <c r="D3" s="59"/>
      <c r="E3" s="59"/>
      <c r="F3" s="59"/>
      <c r="G3" s="57" t="s">
        <v>3</v>
      </c>
    </row>
    <row r="4" ht="27" customHeight="1" spans="1:7">
      <c r="A4" s="151" t="s">
        <v>137</v>
      </c>
      <c r="B4" s="151"/>
      <c r="C4" s="151" t="s">
        <v>31</v>
      </c>
      <c r="D4" s="151" t="s">
        <v>34</v>
      </c>
      <c r="E4" s="151"/>
      <c r="F4" s="151"/>
      <c r="G4" s="151" t="s">
        <v>75</v>
      </c>
    </row>
    <row r="5" ht="27" customHeight="1" spans="1:7">
      <c r="A5" s="152" t="s">
        <v>70</v>
      </c>
      <c r="B5" s="152" t="s">
        <v>71</v>
      </c>
      <c r="C5" s="152"/>
      <c r="D5" s="152" t="s">
        <v>33</v>
      </c>
      <c r="E5" s="152" t="s">
        <v>138</v>
      </c>
      <c r="F5" s="152" t="s">
        <v>139</v>
      </c>
      <c r="G5" s="152"/>
    </row>
    <row r="6" ht="20.25" customHeight="1" spans="1:7">
      <c r="A6" s="161" t="s">
        <v>45</v>
      </c>
      <c r="B6" s="161" t="s">
        <v>46</v>
      </c>
      <c r="C6" s="161" t="s">
        <v>47</v>
      </c>
      <c r="D6" s="161" t="s">
        <v>48</v>
      </c>
      <c r="E6" s="161" t="s">
        <v>49</v>
      </c>
      <c r="F6" s="161" t="s">
        <v>50</v>
      </c>
      <c r="G6" s="161">
        <v>7</v>
      </c>
    </row>
    <row r="7" ht="20.25" customHeight="1" spans="1:7">
      <c r="A7" s="157" t="s">
        <v>81</v>
      </c>
      <c r="B7" s="157" t="str">
        <f>"        "&amp;"社会保障和就业支出"</f>
        <v>        社会保障和就业支出</v>
      </c>
      <c r="C7" s="65">
        <v>74560755.18</v>
      </c>
      <c r="D7" s="158">
        <v>7703146.64</v>
      </c>
      <c r="E7" s="65">
        <v>6381556.32</v>
      </c>
      <c r="F7" s="65">
        <v>1321590.32</v>
      </c>
      <c r="G7" s="65">
        <v>66857608.54</v>
      </c>
    </row>
    <row r="8" ht="20.25" customHeight="1" spans="1:7">
      <c r="A8" s="163" t="s">
        <v>82</v>
      </c>
      <c r="B8" s="163" t="str">
        <f>"        "&amp;"民政管理事务"</f>
        <v>        民政管理事务</v>
      </c>
      <c r="C8" s="65">
        <v>7280754.22</v>
      </c>
      <c r="D8" s="158">
        <v>5527113.68</v>
      </c>
      <c r="E8" s="65">
        <v>4229323.36</v>
      </c>
      <c r="F8" s="65">
        <v>1297790.32</v>
      </c>
      <c r="G8" s="65">
        <v>1753640.54</v>
      </c>
    </row>
    <row r="9" ht="20.25" customHeight="1" spans="1:7">
      <c r="A9" s="164" t="s">
        <v>83</v>
      </c>
      <c r="B9" s="164" t="str">
        <f>"        "&amp;"行政运行"</f>
        <v>        行政运行</v>
      </c>
      <c r="C9" s="65">
        <v>3969070.89</v>
      </c>
      <c r="D9" s="158">
        <v>3969070.89</v>
      </c>
      <c r="E9" s="65">
        <v>3221766.65</v>
      </c>
      <c r="F9" s="65">
        <v>747304.24</v>
      </c>
      <c r="G9" s="65"/>
    </row>
    <row r="10" ht="20.25" customHeight="1" spans="1:7">
      <c r="A10" s="164" t="s">
        <v>84</v>
      </c>
      <c r="B10" s="164" t="str">
        <f>"        "&amp;"一般行政管理事务"</f>
        <v>        一般行政管理事务</v>
      </c>
      <c r="C10" s="65">
        <v>488640.54</v>
      </c>
      <c r="D10" s="158">
        <v>445000</v>
      </c>
      <c r="E10" s="65"/>
      <c r="F10" s="65">
        <v>445000</v>
      </c>
      <c r="G10" s="65">
        <v>43640.54</v>
      </c>
    </row>
    <row r="11" ht="20.25" customHeight="1" spans="1:7">
      <c r="A11" s="164" t="s">
        <v>85</v>
      </c>
      <c r="B11" s="164" t="str">
        <f>"        "&amp;"社会组织管理"</f>
        <v>        社会组织管理</v>
      </c>
      <c r="C11" s="65">
        <v>150000</v>
      </c>
      <c r="D11" s="158"/>
      <c r="E11" s="65"/>
      <c r="F11" s="65"/>
      <c r="G11" s="65">
        <v>150000</v>
      </c>
    </row>
    <row r="12" ht="20.25" customHeight="1" spans="1:7">
      <c r="A12" s="164" t="s">
        <v>86</v>
      </c>
      <c r="B12" s="164" t="str">
        <f>"        "&amp;"老龄事务"</f>
        <v>        老龄事务</v>
      </c>
      <c r="C12" s="65">
        <v>1560000</v>
      </c>
      <c r="D12" s="158"/>
      <c r="E12" s="65"/>
      <c r="F12" s="65"/>
      <c r="G12" s="65">
        <v>1560000</v>
      </c>
    </row>
    <row r="13" ht="20.25" customHeight="1" spans="1:7">
      <c r="A13" s="164" t="s">
        <v>87</v>
      </c>
      <c r="B13" s="164" t="str">
        <f>"        "&amp;"其他民政管理事务支出"</f>
        <v>        其他民政管理事务支出</v>
      </c>
      <c r="C13" s="65">
        <v>1113042.79</v>
      </c>
      <c r="D13" s="158">
        <v>1113042.79</v>
      </c>
      <c r="E13" s="65">
        <v>1007556.71</v>
      </c>
      <c r="F13" s="65">
        <v>105486.08</v>
      </c>
      <c r="G13" s="65"/>
    </row>
    <row r="14" ht="20.25" customHeight="1" spans="1:7">
      <c r="A14" s="163" t="s">
        <v>88</v>
      </c>
      <c r="B14" s="163" t="str">
        <f>"        "&amp;"行政事业单位养老支出"</f>
        <v>        行政事业单位养老支出</v>
      </c>
      <c r="C14" s="65">
        <v>2166032.96</v>
      </c>
      <c r="D14" s="158">
        <v>2166032.96</v>
      </c>
      <c r="E14" s="65">
        <v>2142232.96</v>
      </c>
      <c r="F14" s="65">
        <v>23800</v>
      </c>
      <c r="G14" s="65"/>
    </row>
    <row r="15" ht="20.25" customHeight="1" spans="1:7">
      <c r="A15" s="164" t="s">
        <v>89</v>
      </c>
      <c r="B15" s="164" t="str">
        <f>"        "&amp;"行政单位离退休"</f>
        <v>        行政单位离退休</v>
      </c>
      <c r="C15" s="65">
        <v>1305388</v>
      </c>
      <c r="D15" s="158">
        <v>1305388</v>
      </c>
      <c r="E15" s="65">
        <v>1281588</v>
      </c>
      <c r="F15" s="65">
        <v>23800</v>
      </c>
      <c r="G15" s="65"/>
    </row>
    <row r="16" ht="20.25" customHeight="1" spans="1:7">
      <c r="A16" s="164" t="s">
        <v>90</v>
      </c>
      <c r="B16" s="164" t="str">
        <f>"        "&amp;"机关事业单位基本养老保险缴费支出"</f>
        <v>        机关事业单位基本养老保险缴费支出</v>
      </c>
      <c r="C16" s="65">
        <v>560644.96</v>
      </c>
      <c r="D16" s="158">
        <v>560644.96</v>
      </c>
      <c r="E16" s="65">
        <v>560644.96</v>
      </c>
      <c r="F16" s="65"/>
      <c r="G16" s="65"/>
    </row>
    <row r="17" ht="20.25" customHeight="1" spans="1:7">
      <c r="A17" s="164" t="s">
        <v>91</v>
      </c>
      <c r="B17" s="164" t="str">
        <f>"        "&amp;"机关事业单位职业年金缴费支出"</f>
        <v>        机关事业单位职业年金缴费支出</v>
      </c>
      <c r="C17" s="65">
        <v>300000</v>
      </c>
      <c r="D17" s="158">
        <v>300000</v>
      </c>
      <c r="E17" s="65">
        <v>300000</v>
      </c>
      <c r="F17" s="65"/>
      <c r="G17" s="65"/>
    </row>
    <row r="18" ht="20.25" customHeight="1" spans="1:7">
      <c r="A18" s="163" t="s">
        <v>92</v>
      </c>
      <c r="B18" s="163" t="str">
        <f>"        "&amp;"抚恤"</f>
        <v>        抚恤</v>
      </c>
      <c r="C18" s="65">
        <v>10000</v>
      </c>
      <c r="D18" s="158">
        <v>10000</v>
      </c>
      <c r="E18" s="65">
        <v>10000</v>
      </c>
      <c r="F18" s="65"/>
      <c r="G18" s="65"/>
    </row>
    <row r="19" ht="20.25" customHeight="1" spans="1:7">
      <c r="A19" s="164" t="s">
        <v>93</v>
      </c>
      <c r="B19" s="164" t="str">
        <f>"        "&amp;"死亡抚恤"</f>
        <v>        死亡抚恤</v>
      </c>
      <c r="C19" s="65">
        <v>10000</v>
      </c>
      <c r="D19" s="158">
        <v>10000</v>
      </c>
      <c r="E19" s="65">
        <v>10000</v>
      </c>
      <c r="F19" s="65"/>
      <c r="G19" s="65"/>
    </row>
    <row r="20" ht="20.25" customHeight="1" spans="1:7">
      <c r="A20" s="163" t="s">
        <v>94</v>
      </c>
      <c r="B20" s="163" t="str">
        <f>"        "&amp;"社会福利"</f>
        <v>        社会福利</v>
      </c>
      <c r="C20" s="65">
        <v>11054900</v>
      </c>
      <c r="D20" s="158"/>
      <c r="E20" s="65"/>
      <c r="F20" s="65"/>
      <c r="G20" s="65">
        <v>11054900</v>
      </c>
    </row>
    <row r="21" ht="20.25" customHeight="1" spans="1:7">
      <c r="A21" s="164" t="s">
        <v>95</v>
      </c>
      <c r="B21" s="164" t="str">
        <f>"        "&amp;"儿童福利"</f>
        <v>        儿童福利</v>
      </c>
      <c r="C21" s="65">
        <v>379200</v>
      </c>
      <c r="D21" s="158"/>
      <c r="E21" s="65"/>
      <c r="F21" s="65"/>
      <c r="G21" s="65">
        <v>379200</v>
      </c>
    </row>
    <row r="22" ht="20.25" customHeight="1" spans="1:7">
      <c r="A22" s="164" t="s">
        <v>96</v>
      </c>
      <c r="B22" s="164" t="str">
        <f>"        "&amp;"老年福利"</f>
        <v>        老年福利</v>
      </c>
      <c r="C22" s="65">
        <v>8675700</v>
      </c>
      <c r="D22" s="158"/>
      <c r="E22" s="65"/>
      <c r="F22" s="65"/>
      <c r="G22" s="65">
        <v>8675700</v>
      </c>
    </row>
    <row r="23" ht="20.25" customHeight="1" spans="1:7">
      <c r="A23" s="164" t="s">
        <v>97</v>
      </c>
      <c r="B23" s="164" t="str">
        <f>"        "&amp;"养老服务"</f>
        <v>        养老服务</v>
      </c>
      <c r="C23" s="65">
        <v>2000000</v>
      </c>
      <c r="D23" s="158"/>
      <c r="E23" s="65"/>
      <c r="F23" s="65"/>
      <c r="G23" s="65">
        <v>2000000</v>
      </c>
    </row>
    <row r="24" ht="20.25" customHeight="1" spans="1:7">
      <c r="A24" s="163" t="s">
        <v>98</v>
      </c>
      <c r="B24" s="163" t="str">
        <f>"        "&amp;"残疾人事业"</f>
        <v>        残疾人事业</v>
      </c>
      <c r="C24" s="65">
        <v>4798884</v>
      </c>
      <c r="D24" s="158"/>
      <c r="E24" s="65"/>
      <c r="F24" s="65"/>
      <c r="G24" s="65">
        <v>4798884</v>
      </c>
    </row>
    <row r="25" ht="20.25" customHeight="1" spans="1:7">
      <c r="A25" s="164" t="s">
        <v>99</v>
      </c>
      <c r="B25" s="164" t="str">
        <f>"        "&amp;"残疾人生活和护理补贴"</f>
        <v>        残疾人生活和护理补贴</v>
      </c>
      <c r="C25" s="65">
        <v>4798884</v>
      </c>
      <c r="D25" s="158"/>
      <c r="E25" s="65"/>
      <c r="F25" s="65"/>
      <c r="G25" s="65">
        <v>4798884</v>
      </c>
    </row>
    <row r="26" ht="20.25" customHeight="1" spans="1:7">
      <c r="A26" s="163" t="s">
        <v>100</v>
      </c>
      <c r="B26" s="163" t="str">
        <f>"        "&amp;"最低生活保障"</f>
        <v>        最低生活保障</v>
      </c>
      <c r="C26" s="65">
        <v>42000000</v>
      </c>
      <c r="D26" s="158"/>
      <c r="E26" s="65"/>
      <c r="F26" s="65"/>
      <c r="G26" s="65">
        <v>42000000</v>
      </c>
    </row>
    <row r="27" ht="20.25" customHeight="1" spans="1:7">
      <c r="A27" s="164" t="s">
        <v>101</v>
      </c>
      <c r="B27" s="164" t="str">
        <f>"        "&amp;"城市最低生活保障金支出"</f>
        <v>        城市最低生活保障金支出</v>
      </c>
      <c r="C27" s="65">
        <v>15000000</v>
      </c>
      <c r="D27" s="158"/>
      <c r="E27" s="65"/>
      <c r="F27" s="65"/>
      <c r="G27" s="65">
        <v>15000000</v>
      </c>
    </row>
    <row r="28" ht="20.25" customHeight="1" spans="1:7">
      <c r="A28" s="164" t="s">
        <v>102</v>
      </c>
      <c r="B28" s="164" t="str">
        <f>"        "&amp;"农村最低生活保障金支出"</f>
        <v>        农村最低生活保障金支出</v>
      </c>
      <c r="C28" s="65">
        <v>27000000</v>
      </c>
      <c r="D28" s="158"/>
      <c r="E28" s="65"/>
      <c r="F28" s="65"/>
      <c r="G28" s="65">
        <v>27000000</v>
      </c>
    </row>
    <row r="29" ht="20.25" customHeight="1" spans="1:7">
      <c r="A29" s="163" t="s">
        <v>103</v>
      </c>
      <c r="B29" s="163" t="str">
        <f>"        "&amp;"临时救助"</f>
        <v>        临时救助</v>
      </c>
      <c r="C29" s="65">
        <v>300000</v>
      </c>
      <c r="D29" s="158"/>
      <c r="E29" s="65"/>
      <c r="F29" s="65"/>
      <c r="G29" s="65">
        <v>300000</v>
      </c>
    </row>
    <row r="30" ht="20.25" customHeight="1" spans="1:7">
      <c r="A30" s="164" t="s">
        <v>104</v>
      </c>
      <c r="B30" s="164" t="str">
        <f>"        "&amp;"临时救助支出"</f>
        <v>        临时救助支出</v>
      </c>
      <c r="C30" s="65">
        <v>300000</v>
      </c>
      <c r="D30" s="158"/>
      <c r="E30" s="65"/>
      <c r="F30" s="65"/>
      <c r="G30" s="65">
        <v>300000</v>
      </c>
    </row>
    <row r="31" ht="20.25" customHeight="1" spans="1:7">
      <c r="A31" s="163" t="s">
        <v>105</v>
      </c>
      <c r="B31" s="163" t="str">
        <f>"        "&amp;"特困人员救助供养"</f>
        <v>        特困人员救助供养</v>
      </c>
      <c r="C31" s="65">
        <v>6000000</v>
      </c>
      <c r="D31" s="158"/>
      <c r="E31" s="65"/>
      <c r="F31" s="65"/>
      <c r="G31" s="65">
        <v>6000000</v>
      </c>
    </row>
    <row r="32" ht="20.25" customHeight="1" spans="1:7">
      <c r="A32" s="164" t="s">
        <v>106</v>
      </c>
      <c r="B32" s="164" t="str">
        <f>"        "&amp;"农村特困人员救助供养支出"</f>
        <v>        农村特困人员救助供养支出</v>
      </c>
      <c r="C32" s="65">
        <v>6000000</v>
      </c>
      <c r="D32" s="158"/>
      <c r="E32" s="65"/>
      <c r="F32" s="65"/>
      <c r="G32" s="65">
        <v>6000000</v>
      </c>
    </row>
    <row r="33" ht="20.25" customHeight="1" spans="1:7">
      <c r="A33" s="163" t="s">
        <v>107</v>
      </c>
      <c r="B33" s="163" t="str">
        <f>"        "&amp;"其他生活救助"</f>
        <v>        其他生活救助</v>
      </c>
      <c r="C33" s="65">
        <v>950184</v>
      </c>
      <c r="D33" s="158"/>
      <c r="E33" s="65"/>
      <c r="F33" s="65"/>
      <c r="G33" s="65">
        <v>950184</v>
      </c>
    </row>
    <row r="34" ht="20.25" customHeight="1" spans="1:7">
      <c r="A34" s="164" t="s">
        <v>108</v>
      </c>
      <c r="B34" s="164" t="str">
        <f>"        "&amp;"其他农村生活救助"</f>
        <v>        其他农村生活救助</v>
      </c>
      <c r="C34" s="65">
        <v>950184</v>
      </c>
      <c r="D34" s="158"/>
      <c r="E34" s="65"/>
      <c r="F34" s="65"/>
      <c r="G34" s="65">
        <v>950184</v>
      </c>
    </row>
    <row r="35" ht="20.25" customHeight="1" spans="1:7">
      <c r="A35" s="157" t="s">
        <v>109</v>
      </c>
      <c r="B35" s="157" t="str">
        <f>"        "&amp;"卫生健康支出"</f>
        <v>        卫生健康支出</v>
      </c>
      <c r="C35" s="65">
        <v>668334.25</v>
      </c>
      <c r="D35" s="158">
        <v>668334.25</v>
      </c>
      <c r="E35" s="65">
        <v>668334.25</v>
      </c>
      <c r="F35" s="65"/>
      <c r="G35" s="65"/>
    </row>
    <row r="36" ht="20.25" customHeight="1" spans="1:7">
      <c r="A36" s="163" t="s">
        <v>110</v>
      </c>
      <c r="B36" s="163" t="str">
        <f>"        "&amp;"行政事业单位医疗"</f>
        <v>        行政事业单位医疗</v>
      </c>
      <c r="C36" s="65">
        <v>668334.25</v>
      </c>
      <c r="D36" s="158">
        <v>668334.25</v>
      </c>
      <c r="E36" s="65">
        <v>668334.25</v>
      </c>
      <c r="F36" s="65"/>
      <c r="G36" s="65"/>
    </row>
    <row r="37" ht="20.25" customHeight="1" spans="1:7">
      <c r="A37" s="164" t="s">
        <v>111</v>
      </c>
      <c r="B37" s="164" t="str">
        <f>"        "&amp;"行政单位医疗"</f>
        <v>        行政单位医疗</v>
      </c>
      <c r="C37" s="65">
        <v>299158.16</v>
      </c>
      <c r="D37" s="158">
        <v>299158.16</v>
      </c>
      <c r="E37" s="65">
        <v>299158.16</v>
      </c>
      <c r="F37" s="65"/>
      <c r="G37" s="65"/>
    </row>
    <row r="38" ht="20.25" customHeight="1" spans="1:7">
      <c r="A38" s="164" t="s">
        <v>112</v>
      </c>
      <c r="B38" s="164" t="str">
        <f>"        "&amp;"事业单位医疗"</f>
        <v>        事业单位医疗</v>
      </c>
      <c r="C38" s="65">
        <v>54676.42</v>
      </c>
      <c r="D38" s="158">
        <v>54676.42</v>
      </c>
      <c r="E38" s="65">
        <v>54676.42</v>
      </c>
      <c r="F38" s="65"/>
      <c r="G38" s="65"/>
    </row>
    <row r="39" ht="20.25" customHeight="1" spans="1:7">
      <c r="A39" s="164" t="s">
        <v>113</v>
      </c>
      <c r="B39" s="164" t="str">
        <f>"        "&amp;"公务员医疗补助"</f>
        <v>        公务员医疗补助</v>
      </c>
      <c r="C39" s="65">
        <v>278117.15</v>
      </c>
      <c r="D39" s="158">
        <v>278117.15</v>
      </c>
      <c r="E39" s="65">
        <v>278117.15</v>
      </c>
      <c r="F39" s="65"/>
      <c r="G39" s="65"/>
    </row>
    <row r="40" ht="20.25" customHeight="1" spans="1:7">
      <c r="A40" s="164" t="s">
        <v>114</v>
      </c>
      <c r="B40" s="164" t="str">
        <f>"        "&amp;"其他行政事业单位医疗支出"</f>
        <v>        其他行政事业单位医疗支出</v>
      </c>
      <c r="C40" s="65">
        <v>36382.52</v>
      </c>
      <c r="D40" s="158">
        <v>36382.52</v>
      </c>
      <c r="E40" s="65">
        <v>36382.52</v>
      </c>
      <c r="F40" s="65"/>
      <c r="G40" s="65"/>
    </row>
    <row r="41" ht="20.25" customHeight="1" spans="1:7">
      <c r="A41" s="157" t="s">
        <v>115</v>
      </c>
      <c r="B41" s="157" t="str">
        <f>"        "&amp;"住房保障支出"</f>
        <v>        住房保障支出</v>
      </c>
      <c r="C41" s="65">
        <v>543672</v>
      </c>
      <c r="D41" s="158">
        <v>543672</v>
      </c>
      <c r="E41" s="65">
        <v>543672</v>
      </c>
      <c r="F41" s="65"/>
      <c r="G41" s="65"/>
    </row>
    <row r="42" ht="20.25" customHeight="1" spans="1:7">
      <c r="A42" s="163" t="s">
        <v>116</v>
      </c>
      <c r="B42" s="163" t="str">
        <f>"        "&amp;"住房改革支出"</f>
        <v>        住房改革支出</v>
      </c>
      <c r="C42" s="65">
        <v>543672</v>
      </c>
      <c r="D42" s="158">
        <v>543672</v>
      </c>
      <c r="E42" s="65">
        <v>543672</v>
      </c>
      <c r="F42" s="65"/>
      <c r="G42" s="65"/>
    </row>
    <row r="43" ht="20.25" customHeight="1" spans="1:7">
      <c r="A43" s="164" t="s">
        <v>117</v>
      </c>
      <c r="B43" s="164" t="str">
        <f>"        "&amp;"住房公积金"</f>
        <v>        住房公积金</v>
      </c>
      <c r="C43" s="65">
        <v>517836</v>
      </c>
      <c r="D43" s="158">
        <v>517836</v>
      </c>
      <c r="E43" s="65">
        <v>517836</v>
      </c>
      <c r="F43" s="65"/>
      <c r="G43" s="65"/>
    </row>
    <row r="44" ht="20.25" customHeight="1" spans="1:7">
      <c r="A44" s="164" t="s">
        <v>118</v>
      </c>
      <c r="B44" s="164" t="str">
        <f>"        "&amp;"购房补贴"</f>
        <v>        购房补贴</v>
      </c>
      <c r="C44" s="65">
        <v>25836</v>
      </c>
      <c r="D44" s="158">
        <v>25836</v>
      </c>
      <c r="E44" s="65">
        <v>25836</v>
      </c>
      <c r="F44" s="65"/>
      <c r="G44" s="65"/>
    </row>
    <row r="45" ht="20.25" customHeight="1" spans="1:7">
      <c r="A45" s="157" t="s">
        <v>122</v>
      </c>
      <c r="B45" s="157" t="str">
        <f>"        "&amp;"转移性支出"</f>
        <v>        转移性支出</v>
      </c>
      <c r="C45" s="65">
        <v>248230000</v>
      </c>
      <c r="D45" s="158"/>
      <c r="E45" s="65"/>
      <c r="F45" s="65"/>
      <c r="G45" s="65">
        <v>248230000</v>
      </c>
    </row>
    <row r="46" ht="20.25" customHeight="1" spans="1:7">
      <c r="A46" s="163" t="s">
        <v>123</v>
      </c>
      <c r="B46" s="163" t="str">
        <f>"        "&amp;"一般性转移支付"</f>
        <v>        一般性转移支付</v>
      </c>
      <c r="C46" s="65">
        <v>248230000</v>
      </c>
      <c r="D46" s="158"/>
      <c r="E46" s="65"/>
      <c r="F46" s="65"/>
      <c r="G46" s="65">
        <v>248230000</v>
      </c>
    </row>
    <row r="47" ht="20.25" customHeight="1" spans="1:7">
      <c r="A47" s="164" t="s">
        <v>124</v>
      </c>
      <c r="B47" s="164" t="str">
        <f>"        "&amp;"社会保障和就业共同财政事权转移支付支出"</f>
        <v>        社会保障和就业共同财政事权转移支付支出</v>
      </c>
      <c r="C47" s="65">
        <v>248230000</v>
      </c>
      <c r="D47" s="158"/>
      <c r="E47" s="65"/>
      <c r="F47" s="65"/>
      <c r="G47" s="65">
        <v>248230000</v>
      </c>
    </row>
    <row r="48" ht="20.25" customHeight="1" spans="1:7">
      <c r="A48" s="155" t="s">
        <v>31</v>
      </c>
      <c r="B48" s="157"/>
      <c r="C48" s="158">
        <v>324002761.43</v>
      </c>
      <c r="D48" s="158">
        <v>8915152.89</v>
      </c>
      <c r="E48" s="158">
        <v>7593562.57</v>
      </c>
      <c r="F48" s="158">
        <v>1321590.32</v>
      </c>
      <c r="G48" s="158">
        <v>315087608.54</v>
      </c>
    </row>
  </sheetData>
  <mergeCells count="8">
    <mergeCell ref="A1:G1"/>
    <mergeCell ref="A2:G2"/>
    <mergeCell ref="A3:F3"/>
    <mergeCell ref="A4:B4"/>
    <mergeCell ref="D4:F4"/>
    <mergeCell ref="A48:B48"/>
    <mergeCell ref="C4:C5"/>
    <mergeCell ref="G4:G5"/>
  </mergeCells>
  <pageMargins left="0.75" right="0.75" top="1" bottom="1" header="0.5" footer="0.5"/>
  <pageSetup paperSize="1" scale="62"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D15" sqref="D15"/>
    </sheetView>
  </sheetViews>
  <sheetFormatPr defaultColWidth="8.85" defaultRowHeight="15" customHeight="1" outlineLevelRow="6" outlineLevelCol="5"/>
  <cols>
    <col min="1" max="6" width="25.1333333333333" customWidth="1"/>
  </cols>
  <sheetData>
    <row r="1" customHeight="1" spans="1:6">
      <c r="A1" s="57" t="s">
        <v>140</v>
      </c>
      <c r="B1" s="57"/>
      <c r="C1" s="57"/>
      <c r="D1" s="57"/>
      <c r="E1" s="57"/>
      <c r="F1" s="57"/>
    </row>
    <row r="2" ht="28.5" customHeight="1" spans="1:6">
      <c r="A2" s="58" t="s">
        <v>141</v>
      </c>
      <c r="B2" s="58"/>
      <c r="C2" s="58"/>
      <c r="D2" s="58"/>
      <c r="E2" s="58"/>
      <c r="F2" s="58"/>
    </row>
    <row r="3" ht="20.25" customHeight="1" spans="1:6">
      <c r="A3" s="59" t="s">
        <v>2</v>
      </c>
      <c r="B3" s="59"/>
      <c r="C3" s="59"/>
      <c r="D3" s="59"/>
      <c r="E3" s="59"/>
      <c r="F3" s="57" t="s">
        <v>3</v>
      </c>
    </row>
    <row r="4" ht="20.25" customHeight="1" spans="1:6">
      <c r="A4" s="150" t="s">
        <v>142</v>
      </c>
      <c r="B4" s="150" t="s">
        <v>143</v>
      </c>
      <c r="C4" s="150" t="s">
        <v>144</v>
      </c>
      <c r="D4" s="150"/>
      <c r="E4" s="150"/>
      <c r="F4" s="150"/>
    </row>
    <row r="5" ht="35.25" customHeight="1" spans="1:6">
      <c r="A5" s="152"/>
      <c r="B5" s="152"/>
      <c r="C5" s="152" t="s">
        <v>33</v>
      </c>
      <c r="D5" s="152" t="s">
        <v>145</v>
      </c>
      <c r="E5" s="152" t="s">
        <v>146</v>
      </c>
      <c r="F5" s="152" t="s">
        <v>147</v>
      </c>
    </row>
    <row r="6" ht="20.25" customHeight="1" spans="1:6">
      <c r="A6" s="161" t="s">
        <v>45</v>
      </c>
      <c r="B6" s="161">
        <v>2</v>
      </c>
      <c r="C6" s="161">
        <v>3</v>
      </c>
      <c r="D6" s="161">
        <v>4</v>
      </c>
      <c r="E6" s="161">
        <v>5</v>
      </c>
      <c r="F6" s="161">
        <v>6</v>
      </c>
    </row>
    <row r="7" ht="20.25" customHeight="1" spans="1:6">
      <c r="A7" s="65">
        <v>90700</v>
      </c>
      <c r="B7" s="65"/>
      <c r="C7" s="65">
        <v>61200</v>
      </c>
      <c r="D7" s="65"/>
      <c r="E7" s="158">
        <v>61200</v>
      </c>
      <c r="F7" s="65">
        <v>29500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1"/>
  <sheetViews>
    <sheetView showZeros="0" workbookViewId="0">
      <pane ySplit="1" topLeftCell="A2" activePane="bottomLeft" state="frozen"/>
      <selection/>
      <selection pane="bottomLeft" activeCell="A4" sqref="A4:A6"/>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57" t="s">
        <v>148</v>
      </c>
      <c r="B1" s="57"/>
      <c r="C1" s="57"/>
      <c r="D1" s="57"/>
      <c r="E1" s="57"/>
      <c r="F1" s="57"/>
      <c r="G1" s="57"/>
      <c r="H1" s="57"/>
      <c r="I1" s="57"/>
      <c r="J1" s="57"/>
      <c r="K1" s="57"/>
      <c r="L1" s="57"/>
      <c r="M1" s="57"/>
      <c r="N1" s="57"/>
      <c r="O1" s="57"/>
      <c r="P1" s="57"/>
      <c r="Q1" s="57"/>
      <c r="R1" s="57"/>
      <c r="S1" s="57"/>
      <c r="T1" s="57"/>
      <c r="U1" s="57"/>
      <c r="V1" s="57"/>
      <c r="W1" s="57"/>
    </row>
    <row r="2" ht="28.5" customHeight="1" spans="1:23">
      <c r="A2" s="58" t="s">
        <v>149</v>
      </c>
      <c r="B2" s="58"/>
      <c r="C2" s="58" t="s">
        <v>150</v>
      </c>
      <c r="D2" s="58"/>
      <c r="E2" s="58"/>
      <c r="F2" s="58"/>
      <c r="G2" s="58"/>
      <c r="H2" s="58"/>
      <c r="I2" s="58"/>
      <c r="J2" s="58"/>
      <c r="K2" s="58"/>
      <c r="L2" s="58"/>
      <c r="M2" s="58"/>
      <c r="N2" s="58"/>
      <c r="O2" s="58"/>
      <c r="P2" s="58"/>
      <c r="Q2" s="58"/>
      <c r="R2" s="58"/>
      <c r="S2" s="58"/>
      <c r="T2" s="58"/>
      <c r="U2" s="58"/>
      <c r="V2" s="58"/>
      <c r="W2" s="58"/>
    </row>
    <row r="3" ht="19.5" customHeight="1" spans="1:23">
      <c r="A3" s="59" t="s">
        <v>2</v>
      </c>
      <c r="B3" s="59"/>
      <c r="C3" s="59"/>
      <c r="D3" s="59"/>
      <c r="E3" s="59"/>
      <c r="F3" s="59"/>
      <c r="G3" s="59"/>
      <c r="H3" s="59"/>
      <c r="I3" s="59"/>
      <c r="J3" s="59"/>
      <c r="K3" s="59"/>
      <c r="L3" s="59"/>
      <c r="M3" s="59"/>
      <c r="N3" s="59"/>
      <c r="O3" s="59"/>
      <c r="P3" s="59"/>
      <c r="Q3" s="59"/>
      <c r="R3" s="57"/>
      <c r="S3" s="57"/>
      <c r="T3" s="57"/>
      <c r="U3" s="57"/>
      <c r="V3" s="57"/>
      <c r="W3" s="57" t="s">
        <v>3</v>
      </c>
    </row>
    <row r="4" ht="19.5" customHeight="1" spans="1:23">
      <c r="A4" s="150" t="s">
        <v>151</v>
      </c>
      <c r="B4" s="150" t="s">
        <v>152</v>
      </c>
      <c r="C4" s="150" t="s">
        <v>153</v>
      </c>
      <c r="D4" s="150" t="s">
        <v>154</v>
      </c>
      <c r="E4" s="150" t="s">
        <v>155</v>
      </c>
      <c r="F4" s="150" t="s">
        <v>156</v>
      </c>
      <c r="G4" s="150" t="s">
        <v>157</v>
      </c>
      <c r="H4" s="150" t="s">
        <v>158</v>
      </c>
      <c r="I4" s="150"/>
      <c r="J4" s="150"/>
      <c r="K4" s="150"/>
      <c r="L4" s="150"/>
      <c r="M4" s="150"/>
      <c r="N4" s="150"/>
      <c r="O4" s="150"/>
      <c r="P4" s="150"/>
      <c r="Q4" s="150"/>
      <c r="R4" s="150"/>
      <c r="S4" s="150"/>
      <c r="T4" s="150"/>
      <c r="U4" s="150"/>
      <c r="V4" s="150"/>
      <c r="W4" s="150"/>
    </row>
    <row r="5" ht="19.5" customHeight="1" spans="1:23">
      <c r="A5" s="151"/>
      <c r="B5" s="151"/>
      <c r="C5" s="151"/>
      <c r="D5" s="151"/>
      <c r="E5" s="151"/>
      <c r="F5" s="151"/>
      <c r="G5" s="151"/>
      <c r="H5" s="151" t="s">
        <v>31</v>
      </c>
      <c r="I5" s="151" t="s">
        <v>34</v>
      </c>
      <c r="J5" s="151"/>
      <c r="K5" s="151"/>
      <c r="L5" s="151"/>
      <c r="M5" s="151"/>
      <c r="N5" s="151" t="s">
        <v>159</v>
      </c>
      <c r="O5" s="151"/>
      <c r="P5" s="151"/>
      <c r="Q5" s="151" t="s">
        <v>37</v>
      </c>
      <c r="R5" s="151" t="s">
        <v>73</v>
      </c>
      <c r="S5" s="151"/>
      <c r="T5" s="151"/>
      <c r="U5" s="151"/>
      <c r="V5" s="151"/>
      <c r="W5" s="151"/>
    </row>
    <row r="6" ht="41.25" customHeight="1" spans="1:23">
      <c r="A6" s="152"/>
      <c r="B6" s="152"/>
      <c r="C6" s="152"/>
      <c r="D6" s="152"/>
      <c r="E6" s="152"/>
      <c r="F6" s="152"/>
      <c r="G6" s="152"/>
      <c r="H6" s="152"/>
      <c r="I6" s="152" t="s">
        <v>160</v>
      </c>
      <c r="J6" s="152" t="s">
        <v>161</v>
      </c>
      <c r="K6" s="152" t="s">
        <v>162</v>
      </c>
      <c r="L6" s="152" t="s">
        <v>163</v>
      </c>
      <c r="M6" s="152" t="s">
        <v>164</v>
      </c>
      <c r="N6" s="152" t="s">
        <v>34</v>
      </c>
      <c r="O6" s="152" t="s">
        <v>35</v>
      </c>
      <c r="P6" s="152" t="s">
        <v>36</v>
      </c>
      <c r="Q6" s="152"/>
      <c r="R6" s="152" t="s">
        <v>33</v>
      </c>
      <c r="S6" s="152" t="s">
        <v>40</v>
      </c>
      <c r="T6" s="152" t="s">
        <v>165</v>
      </c>
      <c r="U6" s="152" t="s">
        <v>42</v>
      </c>
      <c r="V6" s="152" t="s">
        <v>43</v>
      </c>
      <c r="W6" s="152" t="s">
        <v>44</v>
      </c>
    </row>
    <row r="7" ht="20.25" customHeight="1" spans="1:23">
      <c r="A7" s="153" t="s">
        <v>45</v>
      </c>
      <c r="B7" s="154" t="s">
        <v>46</v>
      </c>
      <c r="C7" s="155" t="s">
        <v>47</v>
      </c>
      <c r="D7" s="155" t="s">
        <v>48</v>
      </c>
      <c r="E7" s="155" t="s">
        <v>49</v>
      </c>
      <c r="F7" s="155" t="s">
        <v>50</v>
      </c>
      <c r="G7" s="155" t="s">
        <v>51</v>
      </c>
      <c r="H7" s="155" t="s">
        <v>52</v>
      </c>
      <c r="I7" s="155" t="s">
        <v>53</v>
      </c>
      <c r="J7" s="155" t="s">
        <v>54</v>
      </c>
      <c r="K7" s="155" t="s">
        <v>55</v>
      </c>
      <c r="L7" s="155" t="s">
        <v>56</v>
      </c>
      <c r="M7" s="155" t="s">
        <v>57</v>
      </c>
      <c r="N7" s="155" t="s">
        <v>58</v>
      </c>
      <c r="O7" s="155" t="s">
        <v>59</v>
      </c>
      <c r="P7" s="155" t="s">
        <v>60</v>
      </c>
      <c r="Q7" s="155" t="s">
        <v>61</v>
      </c>
      <c r="R7" s="155" t="s">
        <v>62</v>
      </c>
      <c r="S7" s="155" t="s">
        <v>63</v>
      </c>
      <c r="T7" s="155" t="s">
        <v>166</v>
      </c>
      <c r="U7" s="155" t="s">
        <v>167</v>
      </c>
      <c r="V7" s="155" t="s">
        <v>168</v>
      </c>
      <c r="W7" s="155" t="s">
        <v>169</v>
      </c>
    </row>
    <row r="8" ht="20.25" customHeight="1" spans="1:23">
      <c r="A8" s="156" t="s">
        <v>65</v>
      </c>
      <c r="C8" s="157"/>
      <c r="D8" s="157"/>
      <c r="E8" s="157"/>
      <c r="G8" s="157"/>
      <c r="H8" s="158">
        <v>7468594.88</v>
      </c>
      <c r="I8" s="65">
        <v>7468594.88</v>
      </c>
      <c r="J8" s="65">
        <v>3075051.91</v>
      </c>
      <c r="K8" s="65"/>
      <c r="L8" s="65">
        <v>4393542.97</v>
      </c>
      <c r="M8" s="65"/>
      <c r="N8" s="65"/>
      <c r="O8" s="65"/>
      <c r="P8" s="65"/>
      <c r="Q8" s="65"/>
      <c r="R8" s="65"/>
      <c r="S8" s="65"/>
      <c r="T8" s="65"/>
      <c r="U8" s="65"/>
      <c r="V8" s="65"/>
      <c r="W8" s="65"/>
    </row>
    <row r="9" ht="20.25" customHeight="1" spans="1:23">
      <c r="A9" s="156" t="str">
        <f t="shared" ref="A9:A52" si="0">"       "&amp;"玉溪市民政局"</f>
        <v>       玉溪市民政局</v>
      </c>
      <c r="B9" s="159" t="s">
        <v>170</v>
      </c>
      <c r="C9" s="157" t="s">
        <v>171</v>
      </c>
      <c r="D9" s="157" t="s">
        <v>83</v>
      </c>
      <c r="E9" s="157" t="s">
        <v>172</v>
      </c>
      <c r="F9" s="157" t="s">
        <v>173</v>
      </c>
      <c r="G9" s="157" t="s">
        <v>174</v>
      </c>
      <c r="H9" s="158">
        <v>1031268</v>
      </c>
      <c r="I9" s="65">
        <v>1031268</v>
      </c>
      <c r="J9" s="65">
        <v>451179.75</v>
      </c>
      <c r="K9" s="65"/>
      <c r="L9" s="65">
        <v>580088.25</v>
      </c>
      <c r="M9" s="65"/>
      <c r="N9" s="65"/>
      <c r="O9" s="65"/>
      <c r="P9" s="65"/>
      <c r="Q9" s="65"/>
      <c r="R9" s="65"/>
      <c r="S9" s="65"/>
      <c r="T9" s="65"/>
      <c r="U9" s="65"/>
      <c r="V9" s="65"/>
      <c r="W9" s="65"/>
    </row>
    <row r="10" ht="20.25" customHeight="1" spans="1:23">
      <c r="A10" s="160" t="str">
        <f t="shared" si="0"/>
        <v>       玉溪市民政局</v>
      </c>
      <c r="B10" s="159" t="s">
        <v>170</v>
      </c>
      <c r="C10" s="157" t="s">
        <v>171</v>
      </c>
      <c r="D10" s="157" t="s">
        <v>83</v>
      </c>
      <c r="E10" s="157" t="s">
        <v>172</v>
      </c>
      <c r="F10" s="157" t="s">
        <v>175</v>
      </c>
      <c r="G10" s="157" t="s">
        <v>176</v>
      </c>
      <c r="H10" s="158">
        <v>1266600</v>
      </c>
      <c r="I10" s="65">
        <v>1266600</v>
      </c>
      <c r="J10" s="65">
        <v>554137.5</v>
      </c>
      <c r="K10" s="157"/>
      <c r="L10" s="65">
        <v>712462.5</v>
      </c>
      <c r="M10" s="157"/>
      <c r="N10" s="65"/>
      <c r="O10" s="65"/>
      <c r="P10" s="157"/>
      <c r="Q10" s="65"/>
      <c r="R10" s="65"/>
      <c r="S10" s="65"/>
      <c r="T10" s="65"/>
      <c r="U10" s="65"/>
      <c r="V10" s="65"/>
      <c r="W10" s="65"/>
    </row>
    <row r="11" ht="20.25" customHeight="1" spans="1:23">
      <c r="A11" s="157" t="str">
        <f t="shared" si="0"/>
        <v>       玉溪市民政局</v>
      </c>
      <c r="B11" s="157" t="s">
        <v>170</v>
      </c>
      <c r="C11" s="157" t="s">
        <v>171</v>
      </c>
      <c r="D11" s="157" t="s">
        <v>118</v>
      </c>
      <c r="E11" s="157" t="s">
        <v>177</v>
      </c>
      <c r="F11" s="157" t="s">
        <v>175</v>
      </c>
      <c r="G11" s="157" t="s">
        <v>176</v>
      </c>
      <c r="H11" s="158">
        <v>10344</v>
      </c>
      <c r="I11" s="65">
        <v>10344</v>
      </c>
      <c r="J11" s="65">
        <v>2586</v>
      </c>
      <c r="K11" s="157"/>
      <c r="L11" s="65">
        <v>7758</v>
      </c>
      <c r="M11" s="157"/>
      <c r="N11" s="65"/>
      <c r="O11" s="65"/>
      <c r="P11" s="157"/>
      <c r="Q11" s="65"/>
      <c r="R11" s="65"/>
      <c r="S11" s="65"/>
      <c r="T11" s="65"/>
      <c r="U11" s="65"/>
      <c r="V11" s="65"/>
      <c r="W11" s="65"/>
    </row>
    <row r="12" ht="20.25" customHeight="1" spans="1:23">
      <c r="A12" s="157" t="str">
        <f t="shared" si="0"/>
        <v>       玉溪市民政局</v>
      </c>
      <c r="B12" s="157" t="s">
        <v>178</v>
      </c>
      <c r="C12" s="157" t="s">
        <v>179</v>
      </c>
      <c r="D12" s="157" t="s">
        <v>83</v>
      </c>
      <c r="E12" s="157" t="s">
        <v>172</v>
      </c>
      <c r="F12" s="157" t="s">
        <v>180</v>
      </c>
      <c r="G12" s="157" t="s">
        <v>181</v>
      </c>
      <c r="H12" s="158">
        <v>1471.65</v>
      </c>
      <c r="I12" s="65">
        <v>1471.65</v>
      </c>
      <c r="J12" s="65">
        <v>367.91</v>
      </c>
      <c r="K12" s="157"/>
      <c r="L12" s="65">
        <v>1103.74</v>
      </c>
      <c r="M12" s="157"/>
      <c r="N12" s="65"/>
      <c r="O12" s="65"/>
      <c r="P12" s="157"/>
      <c r="Q12" s="65"/>
      <c r="R12" s="65"/>
      <c r="S12" s="65"/>
      <c r="T12" s="65"/>
      <c r="U12" s="65"/>
      <c r="V12" s="65"/>
      <c r="W12" s="65"/>
    </row>
    <row r="13" ht="20.25" customHeight="1" spans="1:23">
      <c r="A13" s="157" t="str">
        <f t="shared" si="0"/>
        <v>       玉溪市民政局</v>
      </c>
      <c r="B13" s="157" t="s">
        <v>178</v>
      </c>
      <c r="C13" s="157" t="s">
        <v>179</v>
      </c>
      <c r="D13" s="157" t="s">
        <v>90</v>
      </c>
      <c r="E13" s="157" t="s">
        <v>182</v>
      </c>
      <c r="F13" s="157" t="s">
        <v>183</v>
      </c>
      <c r="G13" s="157" t="s">
        <v>184</v>
      </c>
      <c r="H13" s="158">
        <v>455244.64</v>
      </c>
      <c r="I13" s="65">
        <v>455244.64</v>
      </c>
      <c r="J13" s="65">
        <v>113811.16</v>
      </c>
      <c r="K13" s="157"/>
      <c r="L13" s="65">
        <v>341433.48</v>
      </c>
      <c r="M13" s="157"/>
      <c r="N13" s="65"/>
      <c r="O13" s="65"/>
      <c r="P13" s="157"/>
      <c r="Q13" s="65"/>
      <c r="R13" s="65"/>
      <c r="S13" s="65"/>
      <c r="T13" s="65"/>
      <c r="U13" s="65"/>
      <c r="V13" s="65"/>
      <c r="W13" s="65"/>
    </row>
    <row r="14" ht="20.25" customHeight="1" spans="1:23">
      <c r="A14" s="157" t="str">
        <f t="shared" si="0"/>
        <v>       玉溪市民政局</v>
      </c>
      <c r="B14" s="157" t="s">
        <v>178</v>
      </c>
      <c r="C14" s="157" t="s">
        <v>179</v>
      </c>
      <c r="D14" s="157" t="s">
        <v>111</v>
      </c>
      <c r="E14" s="157" t="s">
        <v>185</v>
      </c>
      <c r="F14" s="157" t="s">
        <v>186</v>
      </c>
      <c r="G14" s="157" t="s">
        <v>187</v>
      </c>
      <c r="H14" s="158">
        <v>236158.16</v>
      </c>
      <c r="I14" s="65">
        <v>236158.16</v>
      </c>
      <c r="J14" s="65">
        <v>59039.54</v>
      </c>
      <c r="K14" s="157"/>
      <c r="L14" s="65">
        <v>177118.62</v>
      </c>
      <c r="M14" s="157"/>
      <c r="N14" s="65"/>
      <c r="O14" s="65"/>
      <c r="P14" s="157"/>
      <c r="Q14" s="65"/>
      <c r="R14" s="65"/>
      <c r="S14" s="65"/>
      <c r="T14" s="65"/>
      <c r="U14" s="65"/>
      <c r="V14" s="65"/>
      <c r="W14" s="65"/>
    </row>
    <row r="15" ht="20.25" customHeight="1" spans="1:23">
      <c r="A15" s="157" t="str">
        <f t="shared" si="0"/>
        <v>       玉溪市民政局</v>
      </c>
      <c r="B15" s="157" t="s">
        <v>178</v>
      </c>
      <c r="C15" s="157" t="s">
        <v>179</v>
      </c>
      <c r="D15" s="157" t="s">
        <v>111</v>
      </c>
      <c r="E15" s="157" t="s">
        <v>185</v>
      </c>
      <c r="F15" s="157" t="s">
        <v>188</v>
      </c>
      <c r="G15" s="157" t="s">
        <v>189</v>
      </c>
      <c r="H15" s="158">
        <v>55000</v>
      </c>
      <c r="I15" s="65">
        <v>55000</v>
      </c>
      <c r="J15" s="65">
        <v>13750</v>
      </c>
      <c r="K15" s="157"/>
      <c r="L15" s="65">
        <v>41250</v>
      </c>
      <c r="M15" s="157"/>
      <c r="N15" s="65"/>
      <c r="O15" s="65"/>
      <c r="P15" s="157"/>
      <c r="Q15" s="65"/>
      <c r="R15" s="65"/>
      <c r="S15" s="65"/>
      <c r="T15" s="65"/>
      <c r="U15" s="65"/>
      <c r="V15" s="65"/>
      <c r="W15" s="65"/>
    </row>
    <row r="16" ht="20.25" customHeight="1" spans="1:23">
      <c r="A16" s="157" t="str">
        <f t="shared" si="0"/>
        <v>       玉溪市民政局</v>
      </c>
      <c r="B16" s="157" t="s">
        <v>178</v>
      </c>
      <c r="C16" s="157" t="s">
        <v>179</v>
      </c>
      <c r="D16" s="157" t="s">
        <v>113</v>
      </c>
      <c r="E16" s="157" t="s">
        <v>190</v>
      </c>
      <c r="F16" s="157" t="s">
        <v>191</v>
      </c>
      <c r="G16" s="157" t="s">
        <v>192</v>
      </c>
      <c r="H16" s="158">
        <v>245179.55</v>
      </c>
      <c r="I16" s="65">
        <v>245179.55</v>
      </c>
      <c r="J16" s="65">
        <v>61294.89</v>
      </c>
      <c r="K16" s="157"/>
      <c r="L16" s="65">
        <v>183884.66</v>
      </c>
      <c r="M16" s="157"/>
      <c r="N16" s="65"/>
      <c r="O16" s="65"/>
      <c r="P16" s="157"/>
      <c r="Q16" s="65"/>
      <c r="R16" s="65"/>
      <c r="S16" s="65"/>
      <c r="T16" s="65"/>
      <c r="U16" s="65"/>
      <c r="V16" s="65"/>
      <c r="W16" s="65"/>
    </row>
    <row r="17" ht="20.25" customHeight="1" spans="1:23">
      <c r="A17" s="157" t="str">
        <f t="shared" si="0"/>
        <v>       玉溪市民政局</v>
      </c>
      <c r="B17" s="157" t="s">
        <v>178</v>
      </c>
      <c r="C17" s="157" t="s">
        <v>179</v>
      </c>
      <c r="D17" s="157" t="s">
        <v>114</v>
      </c>
      <c r="E17" s="157" t="s">
        <v>193</v>
      </c>
      <c r="F17" s="157" t="s">
        <v>180</v>
      </c>
      <c r="G17" s="157" t="s">
        <v>181</v>
      </c>
      <c r="H17" s="158">
        <v>30929.64</v>
      </c>
      <c r="I17" s="65">
        <v>30929.64</v>
      </c>
      <c r="J17" s="65">
        <v>22180.41</v>
      </c>
      <c r="K17" s="157"/>
      <c r="L17" s="65">
        <v>8749.23</v>
      </c>
      <c r="M17" s="157"/>
      <c r="N17" s="65"/>
      <c r="O17" s="65"/>
      <c r="P17" s="157"/>
      <c r="Q17" s="65"/>
      <c r="R17" s="65"/>
      <c r="S17" s="65"/>
      <c r="T17" s="65"/>
      <c r="U17" s="65"/>
      <c r="V17" s="65"/>
      <c r="W17" s="65"/>
    </row>
    <row r="18" ht="20.25" customHeight="1" spans="1:23">
      <c r="A18" s="157" t="str">
        <f t="shared" si="0"/>
        <v>       玉溪市民政局</v>
      </c>
      <c r="B18" s="157" t="s">
        <v>194</v>
      </c>
      <c r="C18" s="157" t="s">
        <v>195</v>
      </c>
      <c r="D18" s="157" t="s">
        <v>117</v>
      </c>
      <c r="E18" s="157" t="s">
        <v>195</v>
      </c>
      <c r="F18" s="157" t="s">
        <v>196</v>
      </c>
      <c r="G18" s="157" t="s">
        <v>195</v>
      </c>
      <c r="H18" s="158">
        <v>398280</v>
      </c>
      <c r="I18" s="65">
        <v>398280</v>
      </c>
      <c r="J18" s="65">
        <v>99570</v>
      </c>
      <c r="K18" s="157"/>
      <c r="L18" s="65">
        <v>298710</v>
      </c>
      <c r="M18" s="157"/>
      <c r="N18" s="65"/>
      <c r="O18" s="65"/>
      <c r="P18" s="157"/>
      <c r="Q18" s="65"/>
      <c r="R18" s="65"/>
      <c r="S18" s="65"/>
      <c r="T18" s="65"/>
      <c r="U18" s="65"/>
      <c r="V18" s="65"/>
      <c r="W18" s="65"/>
    </row>
    <row r="19" ht="20.25" customHeight="1" spans="1:23">
      <c r="A19" s="157" t="str">
        <f t="shared" si="0"/>
        <v>       玉溪市民政局</v>
      </c>
      <c r="B19" s="157" t="s">
        <v>197</v>
      </c>
      <c r="C19" s="157" t="s">
        <v>198</v>
      </c>
      <c r="D19" s="157" t="s">
        <v>89</v>
      </c>
      <c r="E19" s="157" t="s">
        <v>199</v>
      </c>
      <c r="F19" s="157" t="s">
        <v>200</v>
      </c>
      <c r="G19" s="157" t="s">
        <v>201</v>
      </c>
      <c r="H19" s="158">
        <v>143988</v>
      </c>
      <c r="I19" s="65">
        <v>143988</v>
      </c>
      <c r="J19" s="65">
        <v>143988</v>
      </c>
      <c r="K19" s="157"/>
      <c r="L19" s="65"/>
      <c r="M19" s="157"/>
      <c r="N19" s="65"/>
      <c r="O19" s="65"/>
      <c r="P19" s="157"/>
      <c r="Q19" s="65"/>
      <c r="R19" s="65"/>
      <c r="S19" s="65"/>
      <c r="T19" s="65"/>
      <c r="U19" s="65"/>
      <c r="V19" s="65"/>
      <c r="W19" s="65"/>
    </row>
    <row r="20" ht="20.25" customHeight="1" spans="1:23">
      <c r="A20" s="157" t="str">
        <f t="shared" si="0"/>
        <v>       玉溪市民政局</v>
      </c>
      <c r="B20" s="157" t="s">
        <v>197</v>
      </c>
      <c r="C20" s="157" t="s">
        <v>198</v>
      </c>
      <c r="D20" s="157" t="s">
        <v>89</v>
      </c>
      <c r="E20" s="157" t="s">
        <v>199</v>
      </c>
      <c r="F20" s="157" t="s">
        <v>202</v>
      </c>
      <c r="G20" s="157" t="s">
        <v>203</v>
      </c>
      <c r="H20" s="158">
        <v>1137600</v>
      </c>
      <c r="I20" s="65">
        <v>1137600</v>
      </c>
      <c r="J20" s="65">
        <v>1137600</v>
      </c>
      <c r="K20" s="157"/>
      <c r="L20" s="65"/>
      <c r="M20" s="157"/>
      <c r="N20" s="65"/>
      <c r="O20" s="65"/>
      <c r="P20" s="157"/>
      <c r="Q20" s="65"/>
      <c r="R20" s="65"/>
      <c r="S20" s="65"/>
      <c r="T20" s="65"/>
      <c r="U20" s="65"/>
      <c r="V20" s="65"/>
      <c r="W20" s="65"/>
    </row>
    <row r="21" ht="20.25" customHeight="1" spans="1:23">
      <c r="A21" s="157" t="str">
        <f t="shared" si="0"/>
        <v>       玉溪市民政局</v>
      </c>
      <c r="B21" s="157" t="s">
        <v>204</v>
      </c>
      <c r="C21" s="157" t="s">
        <v>205</v>
      </c>
      <c r="D21" s="157" t="s">
        <v>83</v>
      </c>
      <c r="E21" s="157" t="s">
        <v>172</v>
      </c>
      <c r="F21" s="157" t="s">
        <v>206</v>
      </c>
      <c r="G21" s="157" t="s">
        <v>207</v>
      </c>
      <c r="H21" s="158">
        <v>697288</v>
      </c>
      <c r="I21" s="65">
        <v>697288</v>
      </c>
      <c r="J21" s="65">
        <v>201988.5</v>
      </c>
      <c r="K21" s="157"/>
      <c r="L21" s="65">
        <v>495299.5</v>
      </c>
      <c r="M21" s="157"/>
      <c r="N21" s="65"/>
      <c r="O21" s="65"/>
      <c r="P21" s="157"/>
      <c r="Q21" s="65"/>
      <c r="R21" s="65"/>
      <c r="S21" s="65"/>
      <c r="T21" s="65"/>
      <c r="U21" s="65"/>
      <c r="V21" s="65"/>
      <c r="W21" s="65"/>
    </row>
    <row r="22" ht="20.25" customHeight="1" spans="1:23">
      <c r="A22" s="157" t="str">
        <f t="shared" si="0"/>
        <v>       玉溪市民政局</v>
      </c>
      <c r="B22" s="157" t="s">
        <v>208</v>
      </c>
      <c r="C22" s="157" t="s">
        <v>209</v>
      </c>
      <c r="D22" s="157" t="s">
        <v>83</v>
      </c>
      <c r="E22" s="157" t="s">
        <v>172</v>
      </c>
      <c r="F22" s="157" t="s">
        <v>210</v>
      </c>
      <c r="G22" s="157" t="s">
        <v>211</v>
      </c>
      <c r="H22" s="158">
        <v>26200</v>
      </c>
      <c r="I22" s="65">
        <v>26200</v>
      </c>
      <c r="J22" s="65"/>
      <c r="K22" s="157"/>
      <c r="L22" s="65">
        <v>26200</v>
      </c>
      <c r="M22" s="157"/>
      <c r="N22" s="65"/>
      <c r="O22" s="65"/>
      <c r="P22" s="157"/>
      <c r="Q22" s="65"/>
      <c r="R22" s="65"/>
      <c r="S22" s="65"/>
      <c r="T22" s="65"/>
      <c r="U22" s="65"/>
      <c r="V22" s="65"/>
      <c r="W22" s="65"/>
    </row>
    <row r="23" ht="20.25" customHeight="1" spans="1:23">
      <c r="A23" s="157" t="str">
        <f t="shared" si="0"/>
        <v>       玉溪市民政局</v>
      </c>
      <c r="B23" s="157" t="s">
        <v>212</v>
      </c>
      <c r="C23" s="157" t="s">
        <v>213</v>
      </c>
      <c r="D23" s="157" t="s">
        <v>83</v>
      </c>
      <c r="E23" s="157" t="s">
        <v>172</v>
      </c>
      <c r="F23" s="157" t="s">
        <v>214</v>
      </c>
      <c r="G23" s="157" t="s">
        <v>215</v>
      </c>
      <c r="H23" s="158">
        <v>215400</v>
      </c>
      <c r="I23" s="65">
        <v>215400</v>
      </c>
      <c r="J23" s="65">
        <v>94237.5</v>
      </c>
      <c r="K23" s="157"/>
      <c r="L23" s="65">
        <v>121162.5</v>
      </c>
      <c r="M23" s="157"/>
      <c r="N23" s="65"/>
      <c r="O23" s="65"/>
      <c r="P23" s="157"/>
      <c r="Q23" s="65"/>
      <c r="R23" s="65"/>
      <c r="S23" s="65"/>
      <c r="T23" s="65"/>
      <c r="U23" s="65"/>
      <c r="V23" s="65"/>
      <c r="W23" s="65"/>
    </row>
    <row r="24" ht="20.25" customHeight="1" spans="1:23">
      <c r="A24" s="157" t="str">
        <f t="shared" si="0"/>
        <v>       玉溪市民政局</v>
      </c>
      <c r="B24" s="157" t="s">
        <v>216</v>
      </c>
      <c r="C24" s="157" t="s">
        <v>217</v>
      </c>
      <c r="D24" s="157" t="s">
        <v>83</v>
      </c>
      <c r="E24" s="157" t="s">
        <v>172</v>
      </c>
      <c r="F24" s="157" t="s">
        <v>218</v>
      </c>
      <c r="G24" s="157" t="s">
        <v>217</v>
      </c>
      <c r="H24" s="158">
        <v>46164.24</v>
      </c>
      <c r="I24" s="65">
        <v>46164.24</v>
      </c>
      <c r="J24" s="65"/>
      <c r="K24" s="157"/>
      <c r="L24" s="65">
        <v>46164.24</v>
      </c>
      <c r="M24" s="157"/>
      <c r="N24" s="65"/>
      <c r="O24" s="65"/>
      <c r="P24" s="157"/>
      <c r="Q24" s="65"/>
      <c r="R24" s="65"/>
      <c r="S24" s="65"/>
      <c r="T24" s="65"/>
      <c r="U24" s="65"/>
      <c r="V24" s="65"/>
      <c r="W24" s="65"/>
    </row>
    <row r="25" ht="20.25" customHeight="1" spans="1:23">
      <c r="A25" s="157" t="str">
        <f t="shared" si="0"/>
        <v>       玉溪市民政局</v>
      </c>
      <c r="B25" s="157" t="s">
        <v>219</v>
      </c>
      <c r="C25" s="157" t="s">
        <v>220</v>
      </c>
      <c r="D25" s="157" t="s">
        <v>83</v>
      </c>
      <c r="E25" s="157" t="s">
        <v>172</v>
      </c>
      <c r="F25" s="157" t="s">
        <v>221</v>
      </c>
      <c r="G25" s="157" t="s">
        <v>222</v>
      </c>
      <c r="H25" s="158">
        <v>104900</v>
      </c>
      <c r="I25" s="65">
        <v>104900</v>
      </c>
      <c r="J25" s="65">
        <v>16685.75</v>
      </c>
      <c r="K25" s="157"/>
      <c r="L25" s="65">
        <v>88214.25</v>
      </c>
      <c r="M25" s="157"/>
      <c r="N25" s="65"/>
      <c r="O25" s="65"/>
      <c r="P25" s="157"/>
      <c r="Q25" s="65"/>
      <c r="R25" s="65"/>
      <c r="S25" s="65"/>
      <c r="T25" s="65"/>
      <c r="U25" s="65"/>
      <c r="V25" s="65"/>
      <c r="W25" s="65"/>
    </row>
    <row r="26" ht="20.25" customHeight="1" spans="1:23">
      <c r="A26" s="157" t="str">
        <f t="shared" si="0"/>
        <v>       玉溪市民政局</v>
      </c>
      <c r="B26" s="157" t="s">
        <v>219</v>
      </c>
      <c r="C26" s="157" t="s">
        <v>220</v>
      </c>
      <c r="D26" s="157" t="s">
        <v>83</v>
      </c>
      <c r="E26" s="157" t="s">
        <v>172</v>
      </c>
      <c r="F26" s="157" t="s">
        <v>223</v>
      </c>
      <c r="G26" s="157" t="s">
        <v>224</v>
      </c>
      <c r="H26" s="158">
        <v>20000</v>
      </c>
      <c r="I26" s="65">
        <v>20000</v>
      </c>
      <c r="J26" s="65"/>
      <c r="K26" s="157"/>
      <c r="L26" s="65">
        <v>20000</v>
      </c>
      <c r="M26" s="157"/>
      <c r="N26" s="65"/>
      <c r="O26" s="65"/>
      <c r="P26" s="157"/>
      <c r="Q26" s="65"/>
      <c r="R26" s="65"/>
      <c r="S26" s="65"/>
      <c r="T26" s="65"/>
      <c r="U26" s="65"/>
      <c r="V26" s="65"/>
      <c r="W26" s="65"/>
    </row>
    <row r="27" ht="20.25" customHeight="1" spans="1:23">
      <c r="A27" s="157" t="str">
        <f t="shared" si="0"/>
        <v>       玉溪市民政局</v>
      </c>
      <c r="B27" s="157" t="s">
        <v>219</v>
      </c>
      <c r="C27" s="157" t="s">
        <v>220</v>
      </c>
      <c r="D27" s="157" t="s">
        <v>83</v>
      </c>
      <c r="E27" s="157" t="s">
        <v>172</v>
      </c>
      <c r="F27" s="157" t="s">
        <v>225</v>
      </c>
      <c r="G27" s="157" t="s">
        <v>226</v>
      </c>
      <c r="H27" s="158">
        <v>10000</v>
      </c>
      <c r="I27" s="65">
        <v>10000</v>
      </c>
      <c r="J27" s="65">
        <v>2500</v>
      </c>
      <c r="K27" s="157"/>
      <c r="L27" s="65">
        <v>7500</v>
      </c>
      <c r="M27" s="157"/>
      <c r="N27" s="65"/>
      <c r="O27" s="65"/>
      <c r="P27" s="157"/>
      <c r="Q27" s="65"/>
      <c r="R27" s="65"/>
      <c r="S27" s="65"/>
      <c r="T27" s="65"/>
      <c r="U27" s="65"/>
      <c r="V27" s="65"/>
      <c r="W27" s="65"/>
    </row>
    <row r="28" ht="20.25" customHeight="1" spans="1:23">
      <c r="A28" s="157" t="str">
        <f t="shared" si="0"/>
        <v>       玉溪市民政局</v>
      </c>
      <c r="B28" s="157" t="s">
        <v>219</v>
      </c>
      <c r="C28" s="157" t="s">
        <v>220</v>
      </c>
      <c r="D28" s="157" t="s">
        <v>83</v>
      </c>
      <c r="E28" s="157" t="s">
        <v>172</v>
      </c>
      <c r="F28" s="157" t="s">
        <v>227</v>
      </c>
      <c r="G28" s="157" t="s">
        <v>228</v>
      </c>
      <c r="H28" s="158">
        <v>27600</v>
      </c>
      <c r="I28" s="65">
        <v>27600</v>
      </c>
      <c r="J28" s="65">
        <v>6900</v>
      </c>
      <c r="K28" s="157"/>
      <c r="L28" s="65">
        <v>20700</v>
      </c>
      <c r="M28" s="157"/>
      <c r="N28" s="65"/>
      <c r="O28" s="65"/>
      <c r="P28" s="157"/>
      <c r="Q28" s="65"/>
      <c r="R28" s="65"/>
      <c r="S28" s="65"/>
      <c r="T28" s="65"/>
      <c r="U28" s="65"/>
      <c r="V28" s="65"/>
      <c r="W28" s="65"/>
    </row>
    <row r="29" ht="20.25" customHeight="1" spans="1:23">
      <c r="A29" s="157" t="str">
        <f t="shared" si="0"/>
        <v>       玉溪市民政局</v>
      </c>
      <c r="B29" s="157" t="s">
        <v>219</v>
      </c>
      <c r="C29" s="157" t="s">
        <v>220</v>
      </c>
      <c r="D29" s="157" t="s">
        <v>83</v>
      </c>
      <c r="E29" s="157" t="s">
        <v>172</v>
      </c>
      <c r="F29" s="157" t="s">
        <v>229</v>
      </c>
      <c r="G29" s="157" t="s">
        <v>230</v>
      </c>
      <c r="H29" s="158">
        <v>80000</v>
      </c>
      <c r="I29" s="65">
        <v>80000</v>
      </c>
      <c r="J29" s="65">
        <v>20000</v>
      </c>
      <c r="K29" s="157"/>
      <c r="L29" s="65">
        <v>60000</v>
      </c>
      <c r="M29" s="157"/>
      <c r="N29" s="65"/>
      <c r="O29" s="65"/>
      <c r="P29" s="157"/>
      <c r="Q29" s="65"/>
      <c r="R29" s="65"/>
      <c r="S29" s="65"/>
      <c r="T29" s="65"/>
      <c r="U29" s="65"/>
      <c r="V29" s="65"/>
      <c r="W29" s="65"/>
    </row>
    <row r="30" ht="20.25" customHeight="1" spans="1:23">
      <c r="A30" s="157" t="str">
        <f t="shared" si="0"/>
        <v>       玉溪市民政局</v>
      </c>
      <c r="B30" s="157" t="s">
        <v>219</v>
      </c>
      <c r="C30" s="157" t="s">
        <v>220</v>
      </c>
      <c r="D30" s="157" t="s">
        <v>83</v>
      </c>
      <c r="E30" s="157" t="s">
        <v>172</v>
      </c>
      <c r="F30" s="157" t="s">
        <v>231</v>
      </c>
      <c r="G30" s="157" t="s">
        <v>232</v>
      </c>
      <c r="H30" s="158">
        <v>2000</v>
      </c>
      <c r="I30" s="65">
        <v>2000</v>
      </c>
      <c r="J30" s="65">
        <v>500</v>
      </c>
      <c r="K30" s="157"/>
      <c r="L30" s="65">
        <v>1500</v>
      </c>
      <c r="M30" s="157"/>
      <c r="N30" s="65"/>
      <c r="O30" s="65"/>
      <c r="P30" s="157"/>
      <c r="Q30" s="65"/>
      <c r="R30" s="65"/>
      <c r="S30" s="65"/>
      <c r="T30" s="65"/>
      <c r="U30" s="65"/>
      <c r="V30" s="65"/>
      <c r="W30" s="65"/>
    </row>
    <row r="31" ht="20.25" customHeight="1" spans="1:23">
      <c r="A31" s="157" t="str">
        <f t="shared" si="0"/>
        <v>       玉溪市民政局</v>
      </c>
      <c r="B31" s="157" t="s">
        <v>219</v>
      </c>
      <c r="C31" s="157" t="s">
        <v>220</v>
      </c>
      <c r="D31" s="157" t="s">
        <v>83</v>
      </c>
      <c r="E31" s="157" t="s">
        <v>172</v>
      </c>
      <c r="F31" s="157" t="s">
        <v>233</v>
      </c>
      <c r="G31" s="157" t="s">
        <v>234</v>
      </c>
      <c r="H31" s="158">
        <v>5000</v>
      </c>
      <c r="I31" s="65">
        <v>5000</v>
      </c>
      <c r="J31" s="65">
        <v>1250</v>
      </c>
      <c r="K31" s="157"/>
      <c r="L31" s="65">
        <v>3750</v>
      </c>
      <c r="M31" s="157"/>
      <c r="N31" s="65"/>
      <c r="O31" s="65"/>
      <c r="P31" s="157"/>
      <c r="Q31" s="65"/>
      <c r="R31" s="65"/>
      <c r="S31" s="65"/>
      <c r="T31" s="65"/>
      <c r="U31" s="65"/>
      <c r="V31" s="65"/>
      <c r="W31" s="65"/>
    </row>
    <row r="32" ht="20.25" customHeight="1" spans="1:23">
      <c r="A32" s="157" t="str">
        <f t="shared" si="0"/>
        <v>       玉溪市民政局</v>
      </c>
      <c r="B32" s="157" t="s">
        <v>219</v>
      </c>
      <c r="C32" s="157" t="s">
        <v>220</v>
      </c>
      <c r="D32" s="157" t="s">
        <v>83</v>
      </c>
      <c r="E32" s="157" t="s">
        <v>172</v>
      </c>
      <c r="F32" s="157" t="s">
        <v>235</v>
      </c>
      <c r="G32" s="157" t="s">
        <v>236</v>
      </c>
      <c r="H32" s="158">
        <v>10000</v>
      </c>
      <c r="I32" s="65">
        <v>10000</v>
      </c>
      <c r="J32" s="65">
        <v>2500</v>
      </c>
      <c r="K32" s="157"/>
      <c r="L32" s="65">
        <v>7500</v>
      </c>
      <c r="M32" s="157"/>
      <c r="N32" s="65"/>
      <c r="O32" s="65"/>
      <c r="P32" s="157"/>
      <c r="Q32" s="65"/>
      <c r="R32" s="65"/>
      <c r="S32" s="65"/>
      <c r="T32" s="65"/>
      <c r="U32" s="65"/>
      <c r="V32" s="65"/>
      <c r="W32" s="65"/>
    </row>
    <row r="33" ht="20.25" customHeight="1" spans="1:23">
      <c r="A33" s="157" t="str">
        <f t="shared" si="0"/>
        <v>       玉溪市民政局</v>
      </c>
      <c r="B33" s="157" t="s">
        <v>219</v>
      </c>
      <c r="C33" s="157" t="s">
        <v>220</v>
      </c>
      <c r="D33" s="157" t="s">
        <v>83</v>
      </c>
      <c r="E33" s="157" t="s">
        <v>172</v>
      </c>
      <c r="F33" s="157" t="s">
        <v>237</v>
      </c>
      <c r="G33" s="157" t="s">
        <v>238</v>
      </c>
      <c r="H33" s="158">
        <v>20000</v>
      </c>
      <c r="I33" s="65">
        <v>20000</v>
      </c>
      <c r="J33" s="65">
        <v>5000</v>
      </c>
      <c r="K33" s="157"/>
      <c r="L33" s="65">
        <v>15000</v>
      </c>
      <c r="M33" s="157"/>
      <c r="N33" s="65"/>
      <c r="O33" s="65"/>
      <c r="P33" s="157"/>
      <c r="Q33" s="65"/>
      <c r="R33" s="65"/>
      <c r="S33" s="65"/>
      <c r="T33" s="65"/>
      <c r="U33" s="65"/>
      <c r="V33" s="65"/>
      <c r="W33" s="65"/>
    </row>
    <row r="34" ht="20.25" customHeight="1" spans="1:23">
      <c r="A34" s="157" t="str">
        <f t="shared" si="0"/>
        <v>       玉溪市民政局</v>
      </c>
      <c r="B34" s="157" t="s">
        <v>219</v>
      </c>
      <c r="C34" s="157" t="s">
        <v>220</v>
      </c>
      <c r="D34" s="157" t="s">
        <v>83</v>
      </c>
      <c r="E34" s="157" t="s">
        <v>172</v>
      </c>
      <c r="F34" s="157" t="s">
        <v>214</v>
      </c>
      <c r="G34" s="157" t="s">
        <v>215</v>
      </c>
      <c r="H34" s="158">
        <v>21540</v>
      </c>
      <c r="I34" s="65">
        <v>21540</v>
      </c>
      <c r="J34" s="65">
        <v>5385</v>
      </c>
      <c r="K34" s="157"/>
      <c r="L34" s="65">
        <v>16155</v>
      </c>
      <c r="M34" s="157"/>
      <c r="N34" s="65"/>
      <c r="O34" s="65"/>
      <c r="P34" s="157"/>
      <c r="Q34" s="65"/>
      <c r="R34" s="65"/>
      <c r="S34" s="65"/>
      <c r="T34" s="65"/>
      <c r="U34" s="65"/>
      <c r="V34" s="65"/>
      <c r="W34" s="65"/>
    </row>
    <row r="35" ht="20.25" customHeight="1" spans="1:23">
      <c r="A35" s="157" t="str">
        <f t="shared" si="0"/>
        <v>       玉溪市民政局</v>
      </c>
      <c r="B35" s="157" t="s">
        <v>219</v>
      </c>
      <c r="C35" s="157" t="s">
        <v>220</v>
      </c>
      <c r="D35" s="157" t="s">
        <v>89</v>
      </c>
      <c r="E35" s="157" t="s">
        <v>199</v>
      </c>
      <c r="F35" s="157" t="s">
        <v>239</v>
      </c>
      <c r="G35" s="157" t="s">
        <v>240</v>
      </c>
      <c r="H35" s="158">
        <v>23800</v>
      </c>
      <c r="I35" s="65">
        <v>23800</v>
      </c>
      <c r="J35" s="65">
        <v>23800</v>
      </c>
      <c r="K35" s="157"/>
      <c r="L35" s="65"/>
      <c r="M35" s="157"/>
      <c r="N35" s="65"/>
      <c r="O35" s="65"/>
      <c r="P35" s="157"/>
      <c r="Q35" s="65"/>
      <c r="R35" s="65"/>
      <c r="S35" s="65"/>
      <c r="T35" s="65"/>
      <c r="U35" s="65"/>
      <c r="V35" s="65"/>
      <c r="W35" s="65"/>
    </row>
    <row r="36" ht="20.25" customHeight="1" spans="1:23">
      <c r="A36" s="157" t="str">
        <f t="shared" si="0"/>
        <v>       玉溪市民政局</v>
      </c>
      <c r="B36" s="157" t="s">
        <v>241</v>
      </c>
      <c r="C36" s="157" t="s">
        <v>147</v>
      </c>
      <c r="D36" s="157" t="s">
        <v>83</v>
      </c>
      <c r="E36" s="157" t="s">
        <v>172</v>
      </c>
      <c r="F36" s="157" t="s">
        <v>242</v>
      </c>
      <c r="G36" s="157" t="s">
        <v>147</v>
      </c>
      <c r="H36" s="158">
        <v>8500</v>
      </c>
      <c r="I36" s="65">
        <v>8500</v>
      </c>
      <c r="J36" s="65"/>
      <c r="K36" s="157"/>
      <c r="L36" s="65">
        <v>8500</v>
      </c>
      <c r="M36" s="157"/>
      <c r="N36" s="65"/>
      <c r="O36" s="65"/>
      <c r="P36" s="157"/>
      <c r="Q36" s="65"/>
      <c r="R36" s="65"/>
      <c r="S36" s="65"/>
      <c r="T36" s="65"/>
      <c r="U36" s="65"/>
      <c r="V36" s="65"/>
      <c r="W36" s="65"/>
    </row>
    <row r="37" ht="20.25" customHeight="1" spans="1:23">
      <c r="A37" s="157" t="str">
        <f t="shared" si="0"/>
        <v>       玉溪市民政局</v>
      </c>
      <c r="B37" s="157" t="s">
        <v>243</v>
      </c>
      <c r="C37" s="157" t="s">
        <v>244</v>
      </c>
      <c r="D37" s="157" t="s">
        <v>84</v>
      </c>
      <c r="E37" s="157" t="s">
        <v>245</v>
      </c>
      <c r="F37" s="157" t="s">
        <v>221</v>
      </c>
      <c r="G37" s="157" t="s">
        <v>222</v>
      </c>
      <c r="H37" s="158">
        <v>83000</v>
      </c>
      <c r="I37" s="65">
        <v>83000</v>
      </c>
      <c r="J37" s="65"/>
      <c r="K37" s="157"/>
      <c r="L37" s="65">
        <v>83000</v>
      </c>
      <c r="M37" s="157"/>
      <c r="N37" s="65"/>
      <c r="O37" s="65"/>
      <c r="P37" s="157"/>
      <c r="Q37" s="65"/>
      <c r="R37" s="65"/>
      <c r="S37" s="65"/>
      <c r="T37" s="65"/>
      <c r="U37" s="65"/>
      <c r="V37" s="65"/>
      <c r="W37" s="65"/>
    </row>
    <row r="38" ht="20.25" customHeight="1" spans="1:23">
      <c r="A38" s="157" t="str">
        <f t="shared" si="0"/>
        <v>       玉溪市民政局</v>
      </c>
      <c r="B38" s="157" t="s">
        <v>243</v>
      </c>
      <c r="C38" s="157" t="s">
        <v>244</v>
      </c>
      <c r="D38" s="157" t="s">
        <v>84</v>
      </c>
      <c r="E38" s="157" t="s">
        <v>245</v>
      </c>
      <c r="F38" s="157" t="s">
        <v>223</v>
      </c>
      <c r="G38" s="157" t="s">
        <v>224</v>
      </c>
      <c r="H38" s="158">
        <v>30000</v>
      </c>
      <c r="I38" s="65">
        <v>30000</v>
      </c>
      <c r="J38" s="65"/>
      <c r="K38" s="157"/>
      <c r="L38" s="65">
        <v>30000</v>
      </c>
      <c r="M38" s="157"/>
      <c r="N38" s="65"/>
      <c r="O38" s="65"/>
      <c r="P38" s="157"/>
      <c r="Q38" s="65"/>
      <c r="R38" s="65"/>
      <c r="S38" s="65"/>
      <c r="T38" s="65"/>
      <c r="U38" s="65"/>
      <c r="V38" s="65"/>
      <c r="W38" s="65"/>
    </row>
    <row r="39" ht="20.25" customHeight="1" spans="1:23">
      <c r="A39" s="157" t="str">
        <f t="shared" si="0"/>
        <v>       玉溪市民政局</v>
      </c>
      <c r="B39" s="157" t="s">
        <v>243</v>
      </c>
      <c r="C39" s="157" t="s">
        <v>244</v>
      </c>
      <c r="D39" s="157" t="s">
        <v>84</v>
      </c>
      <c r="E39" s="157" t="s">
        <v>245</v>
      </c>
      <c r="F39" s="157" t="s">
        <v>233</v>
      </c>
      <c r="G39" s="157" t="s">
        <v>234</v>
      </c>
      <c r="H39" s="158">
        <v>15000</v>
      </c>
      <c r="I39" s="65">
        <v>15000</v>
      </c>
      <c r="J39" s="65"/>
      <c r="K39" s="157"/>
      <c r="L39" s="65">
        <v>15000</v>
      </c>
      <c r="M39" s="157"/>
      <c r="N39" s="65"/>
      <c r="O39" s="65"/>
      <c r="P39" s="157"/>
      <c r="Q39" s="65"/>
      <c r="R39" s="65"/>
      <c r="S39" s="65"/>
      <c r="T39" s="65"/>
      <c r="U39" s="65"/>
      <c r="V39" s="65"/>
      <c r="W39" s="65"/>
    </row>
    <row r="40" ht="20.25" customHeight="1" spans="1:23">
      <c r="A40" s="157" t="str">
        <f t="shared" si="0"/>
        <v>       玉溪市民政局</v>
      </c>
      <c r="B40" s="157" t="s">
        <v>243</v>
      </c>
      <c r="C40" s="157" t="s">
        <v>244</v>
      </c>
      <c r="D40" s="157" t="s">
        <v>84</v>
      </c>
      <c r="E40" s="157" t="s">
        <v>245</v>
      </c>
      <c r="F40" s="157" t="s">
        <v>246</v>
      </c>
      <c r="G40" s="157" t="s">
        <v>247</v>
      </c>
      <c r="H40" s="158">
        <v>20000</v>
      </c>
      <c r="I40" s="65">
        <v>20000</v>
      </c>
      <c r="J40" s="65"/>
      <c r="K40" s="157"/>
      <c r="L40" s="65">
        <v>20000</v>
      </c>
      <c r="M40" s="157"/>
      <c r="N40" s="65"/>
      <c r="O40" s="65"/>
      <c r="P40" s="157"/>
      <c r="Q40" s="65"/>
      <c r="R40" s="65"/>
      <c r="S40" s="65"/>
      <c r="T40" s="65"/>
      <c r="U40" s="65"/>
      <c r="V40" s="65"/>
      <c r="W40" s="65"/>
    </row>
    <row r="41" ht="20.25" customHeight="1" spans="1:23">
      <c r="A41" s="157" t="str">
        <f t="shared" si="0"/>
        <v>       玉溪市民政局</v>
      </c>
      <c r="B41" s="157" t="s">
        <v>243</v>
      </c>
      <c r="C41" s="157" t="s">
        <v>244</v>
      </c>
      <c r="D41" s="157" t="s">
        <v>84</v>
      </c>
      <c r="E41" s="157" t="s">
        <v>245</v>
      </c>
      <c r="F41" s="157" t="s">
        <v>248</v>
      </c>
      <c r="G41" s="157" t="s">
        <v>249</v>
      </c>
      <c r="H41" s="158">
        <v>210000</v>
      </c>
      <c r="I41" s="65">
        <v>210000</v>
      </c>
      <c r="J41" s="65"/>
      <c r="K41" s="157"/>
      <c r="L41" s="65">
        <v>210000</v>
      </c>
      <c r="M41" s="157"/>
      <c r="N41" s="65"/>
      <c r="O41" s="65"/>
      <c r="P41" s="157"/>
      <c r="Q41" s="65"/>
      <c r="R41" s="65"/>
      <c r="S41" s="65"/>
      <c r="T41" s="65"/>
      <c r="U41" s="65"/>
      <c r="V41" s="65"/>
      <c r="W41" s="65"/>
    </row>
    <row r="42" ht="20.25" customHeight="1" spans="1:23">
      <c r="A42" s="157" t="str">
        <f t="shared" si="0"/>
        <v>       玉溪市民政局</v>
      </c>
      <c r="B42" s="157" t="s">
        <v>243</v>
      </c>
      <c r="C42" s="157" t="s">
        <v>244</v>
      </c>
      <c r="D42" s="157" t="s">
        <v>84</v>
      </c>
      <c r="E42" s="157" t="s">
        <v>245</v>
      </c>
      <c r="F42" s="157" t="s">
        <v>239</v>
      </c>
      <c r="G42" s="157" t="s">
        <v>240</v>
      </c>
      <c r="H42" s="158">
        <v>30000</v>
      </c>
      <c r="I42" s="65">
        <v>30000</v>
      </c>
      <c r="J42" s="65"/>
      <c r="K42" s="157"/>
      <c r="L42" s="65">
        <v>30000</v>
      </c>
      <c r="M42" s="157"/>
      <c r="N42" s="65"/>
      <c r="O42" s="65"/>
      <c r="P42" s="157"/>
      <c r="Q42" s="65"/>
      <c r="R42" s="65"/>
      <c r="S42" s="65"/>
      <c r="T42" s="65"/>
      <c r="U42" s="65"/>
      <c r="V42" s="65"/>
      <c r="W42" s="65"/>
    </row>
    <row r="43" ht="20.25" customHeight="1" spans="1:23">
      <c r="A43" s="157" t="str">
        <f t="shared" si="0"/>
        <v>       玉溪市民政局</v>
      </c>
      <c r="B43" s="157" t="s">
        <v>243</v>
      </c>
      <c r="C43" s="157" t="s">
        <v>244</v>
      </c>
      <c r="D43" s="157" t="s">
        <v>84</v>
      </c>
      <c r="E43" s="157" t="s">
        <v>245</v>
      </c>
      <c r="F43" s="157" t="s">
        <v>250</v>
      </c>
      <c r="G43" s="157" t="s">
        <v>251</v>
      </c>
      <c r="H43" s="158">
        <v>2000</v>
      </c>
      <c r="I43" s="65">
        <v>2000</v>
      </c>
      <c r="J43" s="65"/>
      <c r="K43" s="157"/>
      <c r="L43" s="65">
        <v>2000</v>
      </c>
      <c r="M43" s="157"/>
      <c r="N43" s="65"/>
      <c r="O43" s="65"/>
      <c r="P43" s="157"/>
      <c r="Q43" s="65"/>
      <c r="R43" s="65"/>
      <c r="S43" s="65"/>
      <c r="T43" s="65"/>
      <c r="U43" s="65"/>
      <c r="V43" s="65"/>
      <c r="W43" s="65"/>
    </row>
    <row r="44" ht="20.25" customHeight="1" spans="1:23">
      <c r="A44" s="157" t="str">
        <f t="shared" si="0"/>
        <v>       玉溪市民政局</v>
      </c>
      <c r="B44" s="157" t="s">
        <v>252</v>
      </c>
      <c r="C44" s="157" t="s">
        <v>253</v>
      </c>
      <c r="D44" s="157" t="s">
        <v>83</v>
      </c>
      <c r="E44" s="157" t="s">
        <v>172</v>
      </c>
      <c r="F44" s="157" t="s">
        <v>254</v>
      </c>
      <c r="G44" s="157" t="s">
        <v>205</v>
      </c>
      <c r="H44" s="158">
        <v>139200</v>
      </c>
      <c r="I44" s="65">
        <v>139200</v>
      </c>
      <c r="J44" s="65">
        <v>34800</v>
      </c>
      <c r="K44" s="157"/>
      <c r="L44" s="65">
        <v>104400</v>
      </c>
      <c r="M44" s="157"/>
      <c r="N44" s="65"/>
      <c r="O44" s="65"/>
      <c r="P44" s="157"/>
      <c r="Q44" s="65"/>
      <c r="R44" s="65"/>
      <c r="S44" s="65"/>
      <c r="T44" s="65"/>
      <c r="U44" s="65"/>
      <c r="V44" s="65"/>
      <c r="W44" s="65"/>
    </row>
    <row r="45" ht="20.25" customHeight="1" spans="1:23">
      <c r="A45" s="157" t="str">
        <f t="shared" si="0"/>
        <v>       玉溪市民政局</v>
      </c>
      <c r="B45" s="157" t="s">
        <v>255</v>
      </c>
      <c r="C45" s="157" t="s">
        <v>256</v>
      </c>
      <c r="D45" s="157" t="s">
        <v>83</v>
      </c>
      <c r="E45" s="157" t="s">
        <v>172</v>
      </c>
      <c r="F45" s="157" t="s">
        <v>248</v>
      </c>
      <c r="G45" s="157" t="s">
        <v>249</v>
      </c>
      <c r="H45" s="158">
        <v>138000</v>
      </c>
      <c r="I45" s="65">
        <v>138000</v>
      </c>
      <c r="J45" s="65"/>
      <c r="K45" s="157"/>
      <c r="L45" s="65">
        <v>138000</v>
      </c>
      <c r="M45" s="157"/>
      <c r="N45" s="65"/>
      <c r="O45" s="65"/>
      <c r="P45" s="157"/>
      <c r="Q45" s="65"/>
      <c r="R45" s="65"/>
      <c r="S45" s="65"/>
      <c r="T45" s="65"/>
      <c r="U45" s="65"/>
      <c r="V45" s="65"/>
      <c r="W45" s="65"/>
    </row>
    <row r="46" ht="20.25" customHeight="1" spans="1:23">
      <c r="A46" s="157" t="str">
        <f t="shared" si="0"/>
        <v>       玉溪市民政局</v>
      </c>
      <c r="B46" s="157" t="s">
        <v>257</v>
      </c>
      <c r="C46" s="157" t="s">
        <v>258</v>
      </c>
      <c r="D46" s="157" t="s">
        <v>93</v>
      </c>
      <c r="E46" s="157" t="s">
        <v>259</v>
      </c>
      <c r="F46" s="157" t="s">
        <v>202</v>
      </c>
      <c r="G46" s="157" t="s">
        <v>203</v>
      </c>
      <c r="H46" s="158">
        <v>10000</v>
      </c>
      <c r="I46" s="65">
        <v>10000</v>
      </c>
      <c r="J46" s="65"/>
      <c r="K46" s="157"/>
      <c r="L46" s="65">
        <v>10000</v>
      </c>
      <c r="M46" s="157"/>
      <c r="N46" s="65"/>
      <c r="O46" s="65"/>
      <c r="P46" s="157"/>
      <c r="Q46" s="65"/>
      <c r="R46" s="65"/>
      <c r="S46" s="65"/>
      <c r="T46" s="65"/>
      <c r="U46" s="65"/>
      <c r="V46" s="65"/>
      <c r="W46" s="65"/>
    </row>
    <row r="47" ht="20.25" customHeight="1" spans="1:23">
      <c r="A47" s="157" t="str">
        <f t="shared" si="0"/>
        <v>       玉溪市民政局</v>
      </c>
      <c r="B47" s="157" t="s">
        <v>260</v>
      </c>
      <c r="C47" s="157" t="s">
        <v>261</v>
      </c>
      <c r="D47" s="157" t="s">
        <v>84</v>
      </c>
      <c r="E47" s="157" t="s">
        <v>245</v>
      </c>
      <c r="F47" s="157" t="s">
        <v>210</v>
      </c>
      <c r="G47" s="157" t="s">
        <v>211</v>
      </c>
      <c r="H47" s="158">
        <v>35000</v>
      </c>
      <c r="I47" s="65">
        <v>35000</v>
      </c>
      <c r="J47" s="65"/>
      <c r="K47" s="157"/>
      <c r="L47" s="65">
        <v>35000</v>
      </c>
      <c r="M47" s="157"/>
      <c r="N47" s="65"/>
      <c r="O47" s="65"/>
      <c r="P47" s="157"/>
      <c r="Q47" s="65"/>
      <c r="R47" s="65"/>
      <c r="S47" s="65"/>
      <c r="T47" s="65"/>
      <c r="U47" s="65"/>
      <c r="V47" s="65"/>
      <c r="W47" s="65"/>
    </row>
    <row r="48" ht="20.25" customHeight="1" spans="1:23">
      <c r="A48" s="157" t="str">
        <f t="shared" si="0"/>
        <v>       玉溪市民政局</v>
      </c>
      <c r="B48" s="157" t="s">
        <v>262</v>
      </c>
      <c r="C48" s="157" t="s">
        <v>263</v>
      </c>
      <c r="D48" s="157" t="s">
        <v>84</v>
      </c>
      <c r="E48" s="157" t="s">
        <v>245</v>
      </c>
      <c r="F48" s="157" t="s">
        <v>242</v>
      </c>
      <c r="G48" s="157" t="s">
        <v>147</v>
      </c>
      <c r="H48" s="158">
        <v>20000</v>
      </c>
      <c r="I48" s="65">
        <v>20000</v>
      </c>
      <c r="J48" s="65"/>
      <c r="K48" s="157"/>
      <c r="L48" s="65">
        <v>20000</v>
      </c>
      <c r="M48" s="157"/>
      <c r="N48" s="65"/>
      <c r="O48" s="65"/>
      <c r="P48" s="157"/>
      <c r="Q48" s="65"/>
      <c r="R48" s="65"/>
      <c r="S48" s="65"/>
      <c r="T48" s="65"/>
      <c r="U48" s="65"/>
      <c r="V48" s="65"/>
      <c r="W48" s="65"/>
    </row>
    <row r="49" ht="20.25" customHeight="1" spans="1:23">
      <c r="A49" s="157" t="str">
        <f t="shared" si="0"/>
        <v>       玉溪市民政局</v>
      </c>
      <c r="B49" s="157" t="s">
        <v>264</v>
      </c>
      <c r="C49" s="157" t="s">
        <v>265</v>
      </c>
      <c r="D49" s="157" t="s">
        <v>91</v>
      </c>
      <c r="E49" s="157" t="s">
        <v>266</v>
      </c>
      <c r="F49" s="157" t="s">
        <v>267</v>
      </c>
      <c r="G49" s="157" t="s">
        <v>268</v>
      </c>
      <c r="H49" s="158">
        <v>300000</v>
      </c>
      <c r="I49" s="65">
        <v>300000</v>
      </c>
      <c r="J49" s="65"/>
      <c r="K49" s="157"/>
      <c r="L49" s="65">
        <v>300000</v>
      </c>
      <c r="M49" s="157"/>
      <c r="N49" s="65"/>
      <c r="O49" s="65"/>
      <c r="P49" s="157"/>
      <c r="Q49" s="65"/>
      <c r="R49" s="65"/>
      <c r="S49" s="65"/>
      <c r="T49" s="65"/>
      <c r="U49" s="65"/>
      <c r="V49" s="65"/>
      <c r="W49" s="65"/>
    </row>
    <row r="50" ht="20.25" customHeight="1" spans="1:23">
      <c r="A50" s="157" t="str">
        <f t="shared" si="0"/>
        <v>       玉溪市民政局</v>
      </c>
      <c r="B50" s="157" t="s">
        <v>269</v>
      </c>
      <c r="C50" s="157" t="s">
        <v>270</v>
      </c>
      <c r="D50" s="157" t="s">
        <v>83</v>
      </c>
      <c r="E50" s="157" t="s">
        <v>172</v>
      </c>
      <c r="F50" s="157" t="s">
        <v>206</v>
      </c>
      <c r="G50" s="157" t="s">
        <v>207</v>
      </c>
      <c r="H50" s="158">
        <v>85939</v>
      </c>
      <c r="I50" s="65">
        <v>85939</v>
      </c>
      <c r="J50" s="65"/>
      <c r="K50" s="157"/>
      <c r="L50" s="65">
        <v>85939</v>
      </c>
      <c r="M50" s="157"/>
      <c r="N50" s="65"/>
      <c r="O50" s="65"/>
      <c r="P50" s="157"/>
      <c r="Q50" s="65"/>
      <c r="R50" s="65"/>
      <c r="S50" s="65"/>
      <c r="T50" s="65"/>
      <c r="U50" s="65"/>
      <c r="V50" s="65"/>
      <c r="W50" s="65"/>
    </row>
    <row r="51" ht="20.25" customHeight="1" spans="1:23">
      <c r="A51" s="157" t="str">
        <f t="shared" si="0"/>
        <v>       玉溪市民政局</v>
      </c>
      <c r="B51" s="157" t="s">
        <v>271</v>
      </c>
      <c r="C51" s="157" t="s">
        <v>272</v>
      </c>
      <c r="D51" s="157" t="s">
        <v>111</v>
      </c>
      <c r="E51" s="157" t="s">
        <v>185</v>
      </c>
      <c r="F51" s="157" t="s">
        <v>188</v>
      </c>
      <c r="G51" s="157" t="s">
        <v>189</v>
      </c>
      <c r="H51" s="158">
        <v>8000</v>
      </c>
      <c r="I51" s="65">
        <v>8000</v>
      </c>
      <c r="J51" s="65"/>
      <c r="K51" s="157"/>
      <c r="L51" s="65">
        <v>8000</v>
      </c>
      <c r="M51" s="157"/>
      <c r="N51" s="65"/>
      <c r="O51" s="65"/>
      <c r="P51" s="157"/>
      <c r="Q51" s="65"/>
      <c r="R51" s="65"/>
      <c r="S51" s="65"/>
      <c r="T51" s="65"/>
      <c r="U51" s="65"/>
      <c r="V51" s="65"/>
      <c r="W51" s="65"/>
    </row>
    <row r="52" ht="20.25" customHeight="1" spans="1:23">
      <c r="A52" s="157" t="str">
        <f t="shared" si="0"/>
        <v>       玉溪市民政局</v>
      </c>
      <c r="B52" s="157" t="s">
        <v>273</v>
      </c>
      <c r="C52" s="157" t="s">
        <v>274</v>
      </c>
      <c r="D52" s="157" t="s">
        <v>83</v>
      </c>
      <c r="E52" s="157" t="s">
        <v>172</v>
      </c>
      <c r="F52" s="157" t="s">
        <v>275</v>
      </c>
      <c r="G52" s="157" t="s">
        <v>274</v>
      </c>
      <c r="H52" s="158">
        <v>12000</v>
      </c>
      <c r="I52" s="65">
        <v>12000</v>
      </c>
      <c r="J52" s="65"/>
      <c r="K52" s="157"/>
      <c r="L52" s="65">
        <v>12000</v>
      </c>
      <c r="M52" s="157"/>
      <c r="N52" s="65"/>
      <c r="O52" s="65"/>
      <c r="P52" s="157"/>
      <c r="Q52" s="65"/>
      <c r="R52" s="65"/>
      <c r="S52" s="65"/>
      <c r="T52" s="65"/>
      <c r="U52" s="65"/>
      <c r="V52" s="65"/>
      <c r="W52" s="65"/>
    </row>
    <row r="53" ht="20.25" customHeight="1" spans="1:23">
      <c r="A53" s="157" t="s">
        <v>67</v>
      </c>
      <c r="B53" s="157"/>
      <c r="C53" s="157"/>
      <c r="D53" s="157"/>
      <c r="E53" s="157"/>
      <c r="F53" s="157"/>
      <c r="G53" s="157"/>
      <c r="H53" s="158">
        <v>1446558.01</v>
      </c>
      <c r="I53" s="65">
        <v>1446558.01</v>
      </c>
      <c r="J53" s="65">
        <v>677888.99</v>
      </c>
      <c r="K53" s="157"/>
      <c r="L53" s="65">
        <v>768669.02</v>
      </c>
      <c r="M53" s="157"/>
      <c r="N53" s="65"/>
      <c r="O53" s="65"/>
      <c r="P53" s="157"/>
      <c r="Q53" s="65"/>
      <c r="R53" s="65"/>
      <c r="S53" s="65"/>
      <c r="T53" s="65"/>
      <c r="U53" s="65"/>
      <c r="V53" s="65"/>
      <c r="W53" s="65"/>
    </row>
    <row r="54" ht="20.25" customHeight="1" spans="1:23">
      <c r="A54" s="157" t="str">
        <f t="shared" ref="A54:A70" si="1">"       "&amp;"玉溪市居民家庭经济状况核对中心"</f>
        <v>       玉溪市居民家庭经济状况核对中心</v>
      </c>
      <c r="B54" s="157" t="s">
        <v>276</v>
      </c>
      <c r="C54" s="157" t="s">
        <v>277</v>
      </c>
      <c r="D54" s="157" t="s">
        <v>87</v>
      </c>
      <c r="E54" s="157" t="s">
        <v>278</v>
      </c>
      <c r="F54" s="157" t="s">
        <v>173</v>
      </c>
      <c r="G54" s="157" t="s">
        <v>174</v>
      </c>
      <c r="H54" s="158">
        <v>283620</v>
      </c>
      <c r="I54" s="65">
        <v>283620</v>
      </c>
      <c r="J54" s="65">
        <v>124083.75</v>
      </c>
      <c r="K54" s="157"/>
      <c r="L54" s="65">
        <v>159536.25</v>
      </c>
      <c r="M54" s="157"/>
      <c r="N54" s="65"/>
      <c r="O54" s="65"/>
      <c r="P54" s="157"/>
      <c r="Q54" s="65"/>
      <c r="R54" s="65"/>
      <c r="S54" s="65"/>
      <c r="T54" s="65"/>
      <c r="U54" s="65"/>
      <c r="V54" s="65"/>
      <c r="W54" s="65"/>
    </row>
    <row r="55" ht="20.25" customHeight="1" spans="1:23">
      <c r="A55" s="157" t="str">
        <f t="shared" si="1"/>
        <v>       玉溪市居民家庭经济状况核对中心</v>
      </c>
      <c r="B55" s="157" t="s">
        <v>276</v>
      </c>
      <c r="C55" s="157" t="s">
        <v>277</v>
      </c>
      <c r="D55" s="157" t="s">
        <v>87</v>
      </c>
      <c r="E55" s="157" t="s">
        <v>278</v>
      </c>
      <c r="F55" s="157" t="s">
        <v>175</v>
      </c>
      <c r="G55" s="157" t="s">
        <v>176</v>
      </c>
      <c r="H55" s="158">
        <v>60</v>
      </c>
      <c r="I55" s="65">
        <v>60</v>
      </c>
      <c r="J55" s="65">
        <v>26.25</v>
      </c>
      <c r="K55" s="157"/>
      <c r="L55" s="65">
        <v>33.75</v>
      </c>
      <c r="M55" s="157"/>
      <c r="N55" s="65"/>
      <c r="O55" s="65"/>
      <c r="P55" s="157"/>
      <c r="Q55" s="65"/>
      <c r="R55" s="65"/>
      <c r="S55" s="65"/>
      <c r="T55" s="65"/>
      <c r="U55" s="65"/>
      <c r="V55" s="65"/>
      <c r="W55" s="65"/>
    </row>
    <row r="56" ht="20.25" customHeight="1" spans="1:23">
      <c r="A56" s="157" t="str">
        <f t="shared" si="1"/>
        <v>       玉溪市居民家庭经济状况核对中心</v>
      </c>
      <c r="B56" s="157" t="s">
        <v>276</v>
      </c>
      <c r="C56" s="157" t="s">
        <v>277</v>
      </c>
      <c r="D56" s="157" t="s">
        <v>87</v>
      </c>
      <c r="E56" s="157" t="s">
        <v>278</v>
      </c>
      <c r="F56" s="157" t="s">
        <v>279</v>
      </c>
      <c r="G56" s="157" t="s">
        <v>280</v>
      </c>
      <c r="H56" s="158">
        <v>123900</v>
      </c>
      <c r="I56" s="65">
        <v>123900</v>
      </c>
      <c r="J56" s="65">
        <v>54206.25</v>
      </c>
      <c r="K56" s="157"/>
      <c r="L56" s="65">
        <v>69693.75</v>
      </c>
      <c r="M56" s="157"/>
      <c r="N56" s="65"/>
      <c r="O56" s="65"/>
      <c r="P56" s="157"/>
      <c r="Q56" s="65"/>
      <c r="R56" s="65"/>
      <c r="S56" s="65"/>
      <c r="T56" s="65"/>
      <c r="U56" s="65"/>
      <c r="V56" s="65"/>
      <c r="W56" s="65"/>
    </row>
    <row r="57" ht="20.25" customHeight="1" spans="1:23">
      <c r="A57" s="157" t="str">
        <f t="shared" si="1"/>
        <v>       玉溪市居民家庭经济状况核对中心</v>
      </c>
      <c r="B57" s="157" t="s">
        <v>276</v>
      </c>
      <c r="C57" s="157" t="s">
        <v>277</v>
      </c>
      <c r="D57" s="157" t="s">
        <v>118</v>
      </c>
      <c r="E57" s="157" t="s">
        <v>177</v>
      </c>
      <c r="F57" s="157" t="s">
        <v>175</v>
      </c>
      <c r="G57" s="157" t="s">
        <v>176</v>
      </c>
      <c r="H57" s="158">
        <v>15492</v>
      </c>
      <c r="I57" s="65">
        <v>15492</v>
      </c>
      <c r="J57" s="65"/>
      <c r="K57" s="157"/>
      <c r="L57" s="65">
        <v>15492</v>
      </c>
      <c r="M57" s="157"/>
      <c r="N57" s="65"/>
      <c r="O57" s="65"/>
      <c r="P57" s="157"/>
      <c r="Q57" s="65"/>
      <c r="R57" s="65"/>
      <c r="S57" s="65"/>
      <c r="T57" s="65"/>
      <c r="U57" s="65"/>
      <c r="V57" s="65"/>
      <c r="W57" s="65"/>
    </row>
    <row r="58" ht="20.25" customHeight="1" spans="1:23">
      <c r="A58" s="157" t="str">
        <f t="shared" si="1"/>
        <v>       玉溪市居民家庭经济状况核对中心</v>
      </c>
      <c r="B58" s="157" t="s">
        <v>281</v>
      </c>
      <c r="C58" s="157" t="s">
        <v>179</v>
      </c>
      <c r="D58" s="157" t="s">
        <v>87</v>
      </c>
      <c r="E58" s="157" t="s">
        <v>278</v>
      </c>
      <c r="F58" s="157" t="s">
        <v>180</v>
      </c>
      <c r="G58" s="157" t="s">
        <v>181</v>
      </c>
      <c r="H58" s="158">
        <v>4776.71</v>
      </c>
      <c r="I58" s="65">
        <v>4776.71</v>
      </c>
      <c r="J58" s="65">
        <v>1194.18</v>
      </c>
      <c r="K58" s="157"/>
      <c r="L58" s="65">
        <v>3582.53</v>
      </c>
      <c r="M58" s="157"/>
      <c r="N58" s="65"/>
      <c r="O58" s="65"/>
      <c r="P58" s="157"/>
      <c r="Q58" s="65"/>
      <c r="R58" s="65"/>
      <c r="S58" s="65"/>
      <c r="T58" s="65"/>
      <c r="U58" s="65"/>
      <c r="V58" s="65"/>
      <c r="W58" s="65"/>
    </row>
    <row r="59" ht="20.25" customHeight="1" spans="1:23">
      <c r="A59" s="157" t="str">
        <f t="shared" si="1"/>
        <v>       玉溪市居民家庭经济状况核对中心</v>
      </c>
      <c r="B59" s="157" t="s">
        <v>281</v>
      </c>
      <c r="C59" s="157" t="s">
        <v>179</v>
      </c>
      <c r="D59" s="157" t="s">
        <v>90</v>
      </c>
      <c r="E59" s="157" t="s">
        <v>182</v>
      </c>
      <c r="F59" s="157" t="s">
        <v>183</v>
      </c>
      <c r="G59" s="157" t="s">
        <v>184</v>
      </c>
      <c r="H59" s="158">
        <v>105400.32</v>
      </c>
      <c r="I59" s="65">
        <v>105400.32</v>
      </c>
      <c r="J59" s="65">
        <v>26350.08</v>
      </c>
      <c r="K59" s="157"/>
      <c r="L59" s="65">
        <v>79050.24</v>
      </c>
      <c r="M59" s="157"/>
      <c r="N59" s="65"/>
      <c r="O59" s="65"/>
      <c r="P59" s="157"/>
      <c r="Q59" s="65"/>
      <c r="R59" s="65"/>
      <c r="S59" s="65"/>
      <c r="T59" s="65"/>
      <c r="U59" s="65"/>
      <c r="V59" s="65"/>
      <c r="W59" s="65"/>
    </row>
    <row r="60" ht="20.25" customHeight="1" spans="1:23">
      <c r="A60" s="157" t="str">
        <f t="shared" si="1"/>
        <v>       玉溪市居民家庭经济状况核对中心</v>
      </c>
      <c r="B60" s="157" t="s">
        <v>281</v>
      </c>
      <c r="C60" s="157" t="s">
        <v>179</v>
      </c>
      <c r="D60" s="157" t="s">
        <v>112</v>
      </c>
      <c r="E60" s="157" t="s">
        <v>282</v>
      </c>
      <c r="F60" s="157" t="s">
        <v>186</v>
      </c>
      <c r="G60" s="157" t="s">
        <v>187</v>
      </c>
      <c r="H60" s="158">
        <v>54676.42</v>
      </c>
      <c r="I60" s="65">
        <v>54676.42</v>
      </c>
      <c r="J60" s="65">
        <v>13669.11</v>
      </c>
      <c r="K60" s="157"/>
      <c r="L60" s="65">
        <v>41007.31</v>
      </c>
      <c r="M60" s="157"/>
      <c r="N60" s="65"/>
      <c r="O60" s="65"/>
      <c r="P60" s="157"/>
      <c r="Q60" s="65"/>
      <c r="R60" s="65"/>
      <c r="S60" s="65"/>
      <c r="T60" s="65"/>
      <c r="U60" s="65"/>
      <c r="V60" s="65"/>
      <c r="W60" s="65"/>
    </row>
    <row r="61" ht="20.25" customHeight="1" spans="1:23">
      <c r="A61" s="157" t="str">
        <f t="shared" si="1"/>
        <v>       玉溪市居民家庭经济状况核对中心</v>
      </c>
      <c r="B61" s="157" t="s">
        <v>281</v>
      </c>
      <c r="C61" s="157" t="s">
        <v>179</v>
      </c>
      <c r="D61" s="157" t="s">
        <v>113</v>
      </c>
      <c r="E61" s="157" t="s">
        <v>190</v>
      </c>
      <c r="F61" s="157" t="s">
        <v>191</v>
      </c>
      <c r="G61" s="157" t="s">
        <v>192</v>
      </c>
      <c r="H61" s="158">
        <v>32937.6</v>
      </c>
      <c r="I61" s="65">
        <v>32937.6</v>
      </c>
      <c r="J61" s="65">
        <v>8234.4</v>
      </c>
      <c r="K61" s="157"/>
      <c r="L61" s="65">
        <v>24703.2</v>
      </c>
      <c r="M61" s="157"/>
      <c r="N61" s="65"/>
      <c r="O61" s="65"/>
      <c r="P61" s="157"/>
      <c r="Q61" s="65"/>
      <c r="R61" s="65"/>
      <c r="S61" s="65"/>
      <c r="T61" s="65"/>
      <c r="U61" s="65"/>
      <c r="V61" s="65"/>
      <c r="W61" s="65"/>
    </row>
    <row r="62" ht="20.25" customHeight="1" spans="1:23">
      <c r="A62" s="157" t="str">
        <f t="shared" si="1"/>
        <v>       玉溪市居民家庭经济状况核对中心</v>
      </c>
      <c r="B62" s="157" t="s">
        <v>281</v>
      </c>
      <c r="C62" s="157" t="s">
        <v>179</v>
      </c>
      <c r="D62" s="157" t="s">
        <v>114</v>
      </c>
      <c r="E62" s="157" t="s">
        <v>193</v>
      </c>
      <c r="F62" s="157" t="s">
        <v>180</v>
      </c>
      <c r="G62" s="157" t="s">
        <v>181</v>
      </c>
      <c r="H62" s="158">
        <v>5452.88</v>
      </c>
      <c r="I62" s="65">
        <v>5452.88</v>
      </c>
      <c r="J62" s="65">
        <v>3427.22</v>
      </c>
      <c r="K62" s="157"/>
      <c r="L62" s="65">
        <v>2025.66</v>
      </c>
      <c r="M62" s="157"/>
      <c r="N62" s="65"/>
      <c r="O62" s="65"/>
      <c r="P62" s="157"/>
      <c r="Q62" s="65"/>
      <c r="R62" s="65"/>
      <c r="S62" s="65"/>
      <c r="T62" s="65"/>
      <c r="U62" s="65"/>
      <c r="V62" s="65"/>
      <c r="W62" s="65"/>
    </row>
    <row r="63" ht="20.25" customHeight="1" spans="1:23">
      <c r="A63" s="157" t="str">
        <f t="shared" si="1"/>
        <v>       玉溪市居民家庭经济状况核对中心</v>
      </c>
      <c r="B63" s="157" t="s">
        <v>283</v>
      </c>
      <c r="C63" s="157" t="s">
        <v>195</v>
      </c>
      <c r="D63" s="157" t="s">
        <v>117</v>
      </c>
      <c r="E63" s="157" t="s">
        <v>195</v>
      </c>
      <c r="F63" s="157" t="s">
        <v>196</v>
      </c>
      <c r="G63" s="157" t="s">
        <v>195</v>
      </c>
      <c r="H63" s="158">
        <v>119556</v>
      </c>
      <c r="I63" s="65">
        <v>119556</v>
      </c>
      <c r="J63" s="65">
        <v>29889</v>
      </c>
      <c r="K63" s="157"/>
      <c r="L63" s="65">
        <v>89667</v>
      </c>
      <c r="M63" s="157"/>
      <c r="N63" s="65"/>
      <c r="O63" s="65"/>
      <c r="P63" s="157"/>
      <c r="Q63" s="65"/>
      <c r="R63" s="65"/>
      <c r="S63" s="65"/>
      <c r="T63" s="65"/>
      <c r="U63" s="65"/>
      <c r="V63" s="65"/>
      <c r="W63" s="65"/>
    </row>
    <row r="64" ht="20.25" customHeight="1" spans="1:23">
      <c r="A64" s="157" t="str">
        <f t="shared" si="1"/>
        <v>       玉溪市居民家庭经济状况核对中心</v>
      </c>
      <c r="B64" s="157" t="s">
        <v>284</v>
      </c>
      <c r="C64" s="157" t="s">
        <v>217</v>
      </c>
      <c r="D64" s="157" t="s">
        <v>87</v>
      </c>
      <c r="E64" s="157" t="s">
        <v>278</v>
      </c>
      <c r="F64" s="157" t="s">
        <v>218</v>
      </c>
      <c r="G64" s="157" t="s">
        <v>217</v>
      </c>
      <c r="H64" s="158">
        <v>13486.08</v>
      </c>
      <c r="I64" s="65">
        <v>13486.08</v>
      </c>
      <c r="J64" s="65"/>
      <c r="K64" s="157"/>
      <c r="L64" s="65">
        <v>13486.08</v>
      </c>
      <c r="M64" s="157"/>
      <c r="N64" s="65"/>
      <c r="O64" s="65"/>
      <c r="P64" s="157"/>
      <c r="Q64" s="65"/>
      <c r="R64" s="65"/>
      <c r="S64" s="65"/>
      <c r="T64" s="65"/>
      <c r="U64" s="65"/>
      <c r="V64" s="65"/>
      <c r="W64" s="65"/>
    </row>
    <row r="65" ht="20.25" customHeight="1" spans="1:23">
      <c r="A65" s="157" t="str">
        <f t="shared" si="1"/>
        <v>       玉溪市居民家庭经济状况核对中心</v>
      </c>
      <c r="B65" s="157" t="s">
        <v>285</v>
      </c>
      <c r="C65" s="157" t="s">
        <v>220</v>
      </c>
      <c r="D65" s="157" t="s">
        <v>87</v>
      </c>
      <c r="E65" s="157" t="s">
        <v>278</v>
      </c>
      <c r="F65" s="157" t="s">
        <v>221</v>
      </c>
      <c r="G65" s="157" t="s">
        <v>222</v>
      </c>
      <c r="H65" s="158">
        <v>73000</v>
      </c>
      <c r="I65" s="65">
        <v>73000</v>
      </c>
      <c r="J65" s="65">
        <v>17108.75</v>
      </c>
      <c r="K65" s="157"/>
      <c r="L65" s="65">
        <v>55891.25</v>
      </c>
      <c r="M65" s="157"/>
      <c r="N65" s="65"/>
      <c r="O65" s="65"/>
      <c r="P65" s="157"/>
      <c r="Q65" s="65"/>
      <c r="R65" s="65"/>
      <c r="S65" s="65"/>
      <c r="T65" s="65"/>
      <c r="U65" s="65"/>
      <c r="V65" s="65"/>
      <c r="W65" s="65"/>
    </row>
    <row r="66" ht="20.25" customHeight="1" spans="1:23">
      <c r="A66" s="157" t="str">
        <f t="shared" si="1"/>
        <v>       玉溪市居民家庭经济状况核对中心</v>
      </c>
      <c r="B66" s="157" t="s">
        <v>285</v>
      </c>
      <c r="C66" s="157" t="s">
        <v>220</v>
      </c>
      <c r="D66" s="157" t="s">
        <v>87</v>
      </c>
      <c r="E66" s="157" t="s">
        <v>278</v>
      </c>
      <c r="F66" s="157" t="s">
        <v>229</v>
      </c>
      <c r="G66" s="157" t="s">
        <v>230</v>
      </c>
      <c r="H66" s="158">
        <v>10000</v>
      </c>
      <c r="I66" s="65">
        <v>10000</v>
      </c>
      <c r="J66" s="65">
        <v>2500</v>
      </c>
      <c r="K66" s="157"/>
      <c r="L66" s="65">
        <v>7500</v>
      </c>
      <c r="M66" s="157"/>
      <c r="N66" s="65"/>
      <c r="O66" s="65"/>
      <c r="P66" s="157"/>
      <c r="Q66" s="65"/>
      <c r="R66" s="65"/>
      <c r="S66" s="65"/>
      <c r="T66" s="65"/>
      <c r="U66" s="65"/>
      <c r="V66" s="65"/>
      <c r="W66" s="65"/>
    </row>
    <row r="67" ht="20.25" customHeight="1" spans="1:23">
      <c r="A67" s="157" t="str">
        <f t="shared" si="1"/>
        <v>       玉溪市居民家庭经济状况核对中心</v>
      </c>
      <c r="B67" s="157" t="s">
        <v>285</v>
      </c>
      <c r="C67" s="157" t="s">
        <v>220</v>
      </c>
      <c r="D67" s="157" t="s">
        <v>87</v>
      </c>
      <c r="E67" s="157" t="s">
        <v>278</v>
      </c>
      <c r="F67" s="157" t="s">
        <v>237</v>
      </c>
      <c r="G67" s="157" t="s">
        <v>238</v>
      </c>
      <c r="H67" s="158">
        <v>8000</v>
      </c>
      <c r="I67" s="65">
        <v>8000</v>
      </c>
      <c r="J67" s="65">
        <v>2000</v>
      </c>
      <c r="K67" s="157"/>
      <c r="L67" s="65">
        <v>6000</v>
      </c>
      <c r="M67" s="157"/>
      <c r="N67" s="65"/>
      <c r="O67" s="65"/>
      <c r="P67" s="157"/>
      <c r="Q67" s="65"/>
      <c r="R67" s="65"/>
      <c r="S67" s="65"/>
      <c r="T67" s="65"/>
      <c r="U67" s="65"/>
      <c r="V67" s="65"/>
      <c r="W67" s="65"/>
    </row>
    <row r="68" ht="20.25" customHeight="1" spans="1:23">
      <c r="A68" s="157" t="str">
        <f t="shared" si="1"/>
        <v>       玉溪市居民家庭经济状况核对中心</v>
      </c>
      <c r="B68" s="157" t="s">
        <v>286</v>
      </c>
      <c r="C68" s="157" t="s">
        <v>147</v>
      </c>
      <c r="D68" s="157" t="s">
        <v>87</v>
      </c>
      <c r="E68" s="157" t="s">
        <v>278</v>
      </c>
      <c r="F68" s="157" t="s">
        <v>242</v>
      </c>
      <c r="G68" s="157" t="s">
        <v>147</v>
      </c>
      <c r="H68" s="158">
        <v>1000</v>
      </c>
      <c r="I68" s="65">
        <v>1000</v>
      </c>
      <c r="J68" s="65"/>
      <c r="K68" s="157"/>
      <c r="L68" s="65">
        <v>1000</v>
      </c>
      <c r="M68" s="157"/>
      <c r="N68" s="65"/>
      <c r="O68" s="65"/>
      <c r="P68" s="157"/>
      <c r="Q68" s="65"/>
      <c r="R68" s="65"/>
      <c r="S68" s="65"/>
      <c r="T68" s="65"/>
      <c r="U68" s="65"/>
      <c r="V68" s="65"/>
      <c r="W68" s="65"/>
    </row>
    <row r="69" ht="20.25" customHeight="1" spans="1:23">
      <c r="A69" s="157" t="str">
        <f t="shared" si="1"/>
        <v>       玉溪市居民家庭经济状况核对中心</v>
      </c>
      <c r="B69" s="157" t="s">
        <v>287</v>
      </c>
      <c r="C69" s="157" t="s">
        <v>288</v>
      </c>
      <c r="D69" s="157" t="s">
        <v>87</v>
      </c>
      <c r="E69" s="157" t="s">
        <v>278</v>
      </c>
      <c r="F69" s="157" t="s">
        <v>279</v>
      </c>
      <c r="G69" s="157" t="s">
        <v>280</v>
      </c>
      <c r="H69" s="158">
        <v>395200</v>
      </c>
      <c r="I69" s="65">
        <v>395200</v>
      </c>
      <c r="J69" s="65">
        <v>395200</v>
      </c>
      <c r="K69" s="157"/>
      <c r="L69" s="65"/>
      <c r="M69" s="157"/>
      <c r="N69" s="65"/>
      <c r="O69" s="65"/>
      <c r="P69" s="157"/>
      <c r="Q69" s="65"/>
      <c r="R69" s="65"/>
      <c r="S69" s="65"/>
      <c r="T69" s="65"/>
      <c r="U69" s="65"/>
      <c r="V69" s="65"/>
      <c r="W69" s="65"/>
    </row>
    <row r="70" ht="20.25" customHeight="1" spans="1:23">
      <c r="A70" s="157" t="str">
        <f t="shared" si="1"/>
        <v>       玉溪市居民家庭经济状况核对中心</v>
      </c>
      <c r="B70" s="157" t="s">
        <v>289</v>
      </c>
      <c r="C70" s="157" t="s">
        <v>290</v>
      </c>
      <c r="D70" s="157" t="s">
        <v>87</v>
      </c>
      <c r="E70" s="157" t="s">
        <v>278</v>
      </c>
      <c r="F70" s="157" t="s">
        <v>279</v>
      </c>
      <c r="G70" s="157" t="s">
        <v>280</v>
      </c>
      <c r="H70" s="158">
        <v>200000</v>
      </c>
      <c r="I70" s="65">
        <v>200000</v>
      </c>
      <c r="J70" s="65"/>
      <c r="K70" s="157"/>
      <c r="L70" s="65">
        <v>200000</v>
      </c>
      <c r="M70" s="157"/>
      <c r="N70" s="65"/>
      <c r="O70" s="65"/>
      <c r="P70" s="157"/>
      <c r="Q70" s="65"/>
      <c r="R70" s="65"/>
      <c r="S70" s="65"/>
      <c r="T70" s="65"/>
      <c r="U70" s="65"/>
      <c r="V70" s="65"/>
      <c r="W70" s="65"/>
    </row>
    <row r="71" ht="20.25" customHeight="1" spans="1:23">
      <c r="A71" s="155" t="s">
        <v>31</v>
      </c>
      <c r="B71" s="155"/>
      <c r="C71" s="155"/>
      <c r="D71" s="155"/>
      <c r="E71" s="155"/>
      <c r="F71" s="155"/>
      <c r="G71" s="155"/>
      <c r="H71" s="65">
        <v>8915152.89</v>
      </c>
      <c r="I71" s="65">
        <v>8915152.89</v>
      </c>
      <c r="J71" s="65">
        <v>3752940.9</v>
      </c>
      <c r="K71" s="65"/>
      <c r="L71" s="65">
        <v>5162211.99</v>
      </c>
      <c r="M71" s="65"/>
      <c r="N71" s="65"/>
      <c r="O71" s="65"/>
      <c r="P71" s="65"/>
      <c r="Q71" s="65"/>
      <c r="R71" s="65"/>
      <c r="S71" s="65"/>
      <c r="T71" s="65"/>
      <c r="U71" s="65"/>
      <c r="V71" s="65"/>
      <c r="W71" s="65"/>
    </row>
  </sheetData>
  <mergeCells count="17">
    <mergeCell ref="A1:W1"/>
    <mergeCell ref="A2:W2"/>
    <mergeCell ref="A3:V3"/>
    <mergeCell ref="H4:W4"/>
    <mergeCell ref="I5:M5"/>
    <mergeCell ref="N5:P5"/>
    <mergeCell ref="R5:W5"/>
    <mergeCell ref="A71:G71"/>
    <mergeCell ref="A4:A6"/>
    <mergeCell ref="B4:B6"/>
    <mergeCell ref="C4:C6"/>
    <mergeCell ref="D4:D6"/>
    <mergeCell ref="E4:E6"/>
    <mergeCell ref="F4:F6"/>
    <mergeCell ref="G4:G6"/>
    <mergeCell ref="H5:H6"/>
    <mergeCell ref="Q5:Q6"/>
  </mergeCells>
  <pageMargins left="0.75" right="0.75" top="1" bottom="1" header="0.5" footer="0.5"/>
  <pageSetup paperSize="1" scale="30"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4"/>
  <sheetViews>
    <sheetView showZeros="0" workbookViewId="0">
      <pane ySplit="1" topLeftCell="A2" activePane="bottomLeft" state="frozen"/>
      <selection/>
      <selection pane="bottomLeft" activeCell="B4" sqref="B4:B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2"/>
      <c r="E1" s="144"/>
      <c r="F1" s="144"/>
      <c r="G1" s="144"/>
      <c r="H1" s="144"/>
      <c r="K1" s="132"/>
      <c r="N1" s="132"/>
      <c r="O1" s="132"/>
      <c r="P1" s="132"/>
      <c r="U1" s="149"/>
      <c r="W1" s="133" t="s">
        <v>291</v>
      </c>
    </row>
    <row r="2" ht="27.75" customHeight="1" spans="1:23">
      <c r="A2" s="33" t="s">
        <v>292</v>
      </c>
      <c r="B2" s="33"/>
      <c r="C2" s="33"/>
      <c r="D2" s="33"/>
      <c r="E2" s="33"/>
      <c r="F2" s="33"/>
      <c r="G2" s="33"/>
      <c r="H2" s="33"/>
      <c r="I2" s="33"/>
      <c r="J2" s="33"/>
      <c r="K2" s="33"/>
      <c r="L2" s="33"/>
      <c r="M2" s="33"/>
      <c r="N2" s="33"/>
      <c r="O2" s="33"/>
      <c r="P2" s="33"/>
      <c r="Q2" s="33"/>
      <c r="R2" s="33"/>
      <c r="S2" s="33"/>
      <c r="T2" s="33"/>
      <c r="U2" s="33"/>
      <c r="V2" s="33"/>
      <c r="W2" s="33"/>
    </row>
    <row r="3" ht="13.5" customHeight="1" spans="1:23">
      <c r="A3" s="6" t="s">
        <v>2</v>
      </c>
      <c r="B3" s="145" t="str">
        <f t="shared" ref="A3:B3" si="0">"单位名称："&amp;"玉溪市民政局"</f>
        <v>单位名称：玉溪市民政局</v>
      </c>
      <c r="C3" s="145"/>
      <c r="D3" s="145"/>
      <c r="E3" s="145"/>
      <c r="F3" s="145"/>
      <c r="G3" s="145"/>
      <c r="H3" s="145"/>
      <c r="I3" s="145"/>
      <c r="J3" s="8"/>
      <c r="K3" s="8"/>
      <c r="L3" s="8"/>
      <c r="M3" s="8"/>
      <c r="N3" s="8"/>
      <c r="O3" s="8"/>
      <c r="P3" s="8"/>
      <c r="Q3" s="8"/>
      <c r="U3" s="149"/>
      <c r="W3" s="136" t="s">
        <v>3</v>
      </c>
    </row>
    <row r="4" ht="21.75" customHeight="1" spans="1:23">
      <c r="A4" s="10" t="s">
        <v>293</v>
      </c>
      <c r="B4" s="10" t="s">
        <v>152</v>
      </c>
      <c r="C4" s="10" t="s">
        <v>153</v>
      </c>
      <c r="D4" s="10" t="s">
        <v>294</v>
      </c>
      <c r="E4" s="11" t="s">
        <v>154</v>
      </c>
      <c r="F4" s="11" t="s">
        <v>155</v>
      </c>
      <c r="G4" s="11" t="s">
        <v>156</v>
      </c>
      <c r="H4" s="11" t="s">
        <v>157</v>
      </c>
      <c r="I4" s="21" t="s">
        <v>31</v>
      </c>
      <c r="J4" s="21" t="s">
        <v>295</v>
      </c>
      <c r="K4" s="21"/>
      <c r="L4" s="21"/>
      <c r="M4" s="21"/>
      <c r="N4" s="21" t="s">
        <v>159</v>
      </c>
      <c r="O4" s="21"/>
      <c r="P4" s="21"/>
      <c r="Q4" s="11" t="s">
        <v>37</v>
      </c>
      <c r="R4" s="12" t="s">
        <v>296</v>
      </c>
      <c r="S4" s="13"/>
      <c r="T4" s="13"/>
      <c r="U4" s="13"/>
      <c r="V4" s="13"/>
      <c r="W4" s="14"/>
    </row>
    <row r="5" ht="21.75" customHeight="1" spans="1:23">
      <c r="A5" s="15"/>
      <c r="B5" s="15"/>
      <c r="C5" s="15"/>
      <c r="D5" s="15"/>
      <c r="E5" s="16"/>
      <c r="F5" s="16"/>
      <c r="G5" s="16"/>
      <c r="H5" s="16"/>
      <c r="I5" s="21"/>
      <c r="J5" s="148" t="s">
        <v>34</v>
      </c>
      <c r="K5" s="148"/>
      <c r="L5" s="148" t="s">
        <v>35</v>
      </c>
      <c r="M5" s="148" t="s">
        <v>36</v>
      </c>
      <c r="N5" s="11" t="s">
        <v>34</v>
      </c>
      <c r="O5" s="11" t="s">
        <v>35</v>
      </c>
      <c r="P5" s="11" t="s">
        <v>36</v>
      </c>
      <c r="Q5" s="16"/>
      <c r="R5" s="11" t="s">
        <v>33</v>
      </c>
      <c r="S5" s="11" t="s">
        <v>40</v>
      </c>
      <c r="T5" s="11" t="s">
        <v>165</v>
      </c>
      <c r="U5" s="11" t="s">
        <v>42</v>
      </c>
      <c r="V5" s="11" t="s">
        <v>43</v>
      </c>
      <c r="W5" s="11" t="s">
        <v>44</v>
      </c>
    </row>
    <row r="6" ht="40.5" customHeight="1" spans="1:23">
      <c r="A6" s="18"/>
      <c r="B6" s="18"/>
      <c r="C6" s="18"/>
      <c r="D6" s="18"/>
      <c r="E6" s="19"/>
      <c r="F6" s="19"/>
      <c r="G6" s="19"/>
      <c r="H6" s="19"/>
      <c r="I6" s="21"/>
      <c r="J6" s="148" t="s">
        <v>33</v>
      </c>
      <c r="K6" s="148" t="s">
        <v>297</v>
      </c>
      <c r="L6" s="148"/>
      <c r="M6" s="148"/>
      <c r="N6" s="19"/>
      <c r="O6" s="19"/>
      <c r="P6" s="19"/>
      <c r="Q6" s="19"/>
      <c r="R6" s="19"/>
      <c r="S6" s="19"/>
      <c r="T6" s="19"/>
      <c r="U6" s="20"/>
      <c r="V6" s="19"/>
      <c r="W6" s="19"/>
    </row>
    <row r="7" ht="15" customHeight="1" spans="1:23">
      <c r="A7" s="146">
        <v>1</v>
      </c>
      <c r="B7" s="146">
        <v>2</v>
      </c>
      <c r="C7" s="146">
        <v>3</v>
      </c>
      <c r="D7" s="146">
        <v>4</v>
      </c>
      <c r="E7" s="146">
        <v>5</v>
      </c>
      <c r="F7" s="146">
        <v>6</v>
      </c>
      <c r="G7" s="146">
        <v>7</v>
      </c>
      <c r="H7" s="146">
        <v>8</v>
      </c>
      <c r="I7" s="146">
        <v>9</v>
      </c>
      <c r="J7" s="146">
        <v>10</v>
      </c>
      <c r="K7" s="146">
        <v>11</v>
      </c>
      <c r="L7" s="146">
        <v>12</v>
      </c>
      <c r="M7" s="146">
        <v>13</v>
      </c>
      <c r="N7" s="146">
        <v>14</v>
      </c>
      <c r="O7" s="146">
        <v>15</v>
      </c>
      <c r="P7" s="146">
        <v>16</v>
      </c>
      <c r="Q7" s="146">
        <v>17</v>
      </c>
      <c r="R7" s="146">
        <v>18</v>
      </c>
      <c r="S7" s="146">
        <v>19</v>
      </c>
      <c r="T7" s="146">
        <v>20</v>
      </c>
      <c r="U7" s="146">
        <v>21</v>
      </c>
      <c r="V7" s="146">
        <v>22</v>
      </c>
      <c r="W7" s="146">
        <v>23</v>
      </c>
    </row>
    <row r="8" ht="32.9" customHeight="1" spans="1:23">
      <c r="A8" s="27"/>
      <c r="B8" s="147"/>
      <c r="C8" s="27" t="s">
        <v>298</v>
      </c>
      <c r="D8" s="27"/>
      <c r="E8" s="27"/>
      <c r="F8" s="27"/>
      <c r="G8" s="27"/>
      <c r="H8" s="27"/>
      <c r="I8" s="46">
        <v>48679200</v>
      </c>
      <c r="J8" s="46">
        <v>48679200</v>
      </c>
      <c r="K8" s="46">
        <v>48679200</v>
      </c>
      <c r="L8" s="46"/>
      <c r="M8" s="46"/>
      <c r="N8" s="46"/>
      <c r="O8" s="46"/>
      <c r="P8" s="46"/>
      <c r="Q8" s="46"/>
      <c r="R8" s="46"/>
      <c r="S8" s="46"/>
      <c r="T8" s="46"/>
      <c r="U8" s="46"/>
      <c r="V8" s="46"/>
      <c r="W8" s="46"/>
    </row>
    <row r="9" ht="32.9" customHeight="1" spans="1:23">
      <c r="A9" s="27" t="s">
        <v>299</v>
      </c>
      <c r="B9" s="147" t="s">
        <v>300</v>
      </c>
      <c r="C9" s="27" t="s">
        <v>298</v>
      </c>
      <c r="D9" s="27" t="s">
        <v>65</v>
      </c>
      <c r="E9" s="27" t="s">
        <v>95</v>
      </c>
      <c r="F9" s="27" t="s">
        <v>301</v>
      </c>
      <c r="G9" s="27" t="s">
        <v>302</v>
      </c>
      <c r="H9" s="27" t="s">
        <v>80</v>
      </c>
      <c r="I9" s="46">
        <v>379200</v>
      </c>
      <c r="J9" s="46">
        <v>379200</v>
      </c>
      <c r="K9" s="46">
        <v>379200</v>
      </c>
      <c r="L9" s="46"/>
      <c r="M9" s="46"/>
      <c r="N9" s="46"/>
      <c r="O9" s="46"/>
      <c r="P9" s="46"/>
      <c r="Q9" s="46"/>
      <c r="R9" s="46"/>
      <c r="S9" s="46"/>
      <c r="T9" s="46"/>
      <c r="U9" s="46"/>
      <c r="V9" s="46"/>
      <c r="W9" s="46"/>
    </row>
    <row r="10" ht="32.9" customHeight="1" spans="1:23">
      <c r="A10" s="27" t="s">
        <v>299</v>
      </c>
      <c r="B10" s="147" t="s">
        <v>300</v>
      </c>
      <c r="C10" s="27" t="s">
        <v>298</v>
      </c>
      <c r="D10" s="27" t="s">
        <v>65</v>
      </c>
      <c r="E10" s="27" t="s">
        <v>101</v>
      </c>
      <c r="F10" s="27" t="s">
        <v>303</v>
      </c>
      <c r="G10" s="27" t="s">
        <v>302</v>
      </c>
      <c r="H10" s="27" t="s">
        <v>80</v>
      </c>
      <c r="I10" s="46">
        <v>15000000</v>
      </c>
      <c r="J10" s="46">
        <v>15000000</v>
      </c>
      <c r="K10" s="46">
        <v>15000000</v>
      </c>
      <c r="L10" s="46"/>
      <c r="M10" s="46"/>
      <c r="N10" s="46"/>
      <c r="O10" s="46"/>
      <c r="P10" s="46"/>
      <c r="Q10" s="46"/>
      <c r="R10" s="46"/>
      <c r="S10" s="46"/>
      <c r="T10" s="46"/>
      <c r="U10" s="46"/>
      <c r="V10" s="46"/>
      <c r="W10" s="46"/>
    </row>
    <row r="11" ht="32.9" customHeight="1" spans="1:23">
      <c r="A11" s="27" t="s">
        <v>299</v>
      </c>
      <c r="B11" s="147" t="s">
        <v>300</v>
      </c>
      <c r="C11" s="27" t="s">
        <v>298</v>
      </c>
      <c r="D11" s="27" t="s">
        <v>65</v>
      </c>
      <c r="E11" s="27" t="s">
        <v>102</v>
      </c>
      <c r="F11" s="27" t="s">
        <v>304</v>
      </c>
      <c r="G11" s="27" t="s">
        <v>302</v>
      </c>
      <c r="H11" s="27" t="s">
        <v>80</v>
      </c>
      <c r="I11" s="46">
        <v>27000000</v>
      </c>
      <c r="J11" s="46">
        <v>27000000</v>
      </c>
      <c r="K11" s="46">
        <v>27000000</v>
      </c>
      <c r="L11" s="46"/>
      <c r="M11" s="46"/>
      <c r="N11" s="46"/>
      <c r="O11" s="46"/>
      <c r="P11" s="46"/>
      <c r="Q11" s="46"/>
      <c r="R11" s="46"/>
      <c r="S11" s="46"/>
      <c r="T11" s="46"/>
      <c r="U11" s="46"/>
      <c r="V11" s="46"/>
      <c r="W11" s="46"/>
    </row>
    <row r="12" ht="32.9" customHeight="1" spans="1:23">
      <c r="A12" s="27" t="s">
        <v>299</v>
      </c>
      <c r="B12" s="147" t="s">
        <v>300</v>
      </c>
      <c r="C12" s="27" t="s">
        <v>298</v>
      </c>
      <c r="D12" s="27" t="s">
        <v>65</v>
      </c>
      <c r="E12" s="27" t="s">
        <v>104</v>
      </c>
      <c r="F12" s="27" t="s">
        <v>305</v>
      </c>
      <c r="G12" s="27" t="s">
        <v>302</v>
      </c>
      <c r="H12" s="27" t="s">
        <v>80</v>
      </c>
      <c r="I12" s="46">
        <v>300000</v>
      </c>
      <c r="J12" s="46">
        <v>300000</v>
      </c>
      <c r="K12" s="46">
        <v>300000</v>
      </c>
      <c r="L12" s="46"/>
      <c r="M12" s="46"/>
      <c r="N12" s="46"/>
      <c r="O12" s="46"/>
      <c r="P12" s="46"/>
      <c r="Q12" s="46"/>
      <c r="R12" s="46"/>
      <c r="S12" s="46"/>
      <c r="T12" s="46"/>
      <c r="U12" s="46"/>
      <c r="V12" s="46"/>
      <c r="W12" s="46"/>
    </row>
    <row r="13" ht="32.9" customHeight="1" spans="1:23">
      <c r="A13" s="27" t="s">
        <v>299</v>
      </c>
      <c r="B13" s="147" t="s">
        <v>300</v>
      </c>
      <c r="C13" s="27" t="s">
        <v>298</v>
      </c>
      <c r="D13" s="27" t="s">
        <v>65</v>
      </c>
      <c r="E13" s="27" t="s">
        <v>106</v>
      </c>
      <c r="F13" s="27" t="s">
        <v>306</v>
      </c>
      <c r="G13" s="27" t="s">
        <v>302</v>
      </c>
      <c r="H13" s="27" t="s">
        <v>80</v>
      </c>
      <c r="I13" s="46">
        <v>6000000</v>
      </c>
      <c r="J13" s="46">
        <v>6000000</v>
      </c>
      <c r="K13" s="46">
        <v>6000000</v>
      </c>
      <c r="L13" s="46"/>
      <c r="M13" s="46"/>
      <c r="N13" s="46"/>
      <c r="O13" s="46"/>
      <c r="P13" s="46"/>
      <c r="Q13" s="46"/>
      <c r="R13" s="46"/>
      <c r="S13" s="46"/>
      <c r="T13" s="46"/>
      <c r="U13" s="46"/>
      <c r="V13" s="46"/>
      <c r="W13" s="46"/>
    </row>
    <row r="14" ht="32.9" customHeight="1" spans="1:23">
      <c r="A14" s="27"/>
      <c r="B14" s="27"/>
      <c r="C14" s="27" t="s">
        <v>307</v>
      </c>
      <c r="D14" s="27"/>
      <c r="E14" s="27"/>
      <c r="F14" s="27"/>
      <c r="G14" s="27"/>
      <c r="H14" s="27"/>
      <c r="I14" s="46">
        <v>8184</v>
      </c>
      <c r="J14" s="46">
        <v>8184</v>
      </c>
      <c r="K14" s="46">
        <v>8184</v>
      </c>
      <c r="L14" s="46"/>
      <c r="M14" s="46"/>
      <c r="N14" s="46"/>
      <c r="O14" s="46"/>
      <c r="P14" s="46"/>
      <c r="Q14" s="46"/>
      <c r="R14" s="46"/>
      <c r="S14" s="46"/>
      <c r="T14" s="46"/>
      <c r="U14" s="46"/>
      <c r="V14" s="46"/>
      <c r="W14" s="46"/>
    </row>
    <row r="15" ht="32.9" customHeight="1" spans="1:23">
      <c r="A15" s="27" t="s">
        <v>299</v>
      </c>
      <c r="B15" s="147" t="s">
        <v>308</v>
      </c>
      <c r="C15" s="27" t="s">
        <v>307</v>
      </c>
      <c r="D15" s="27" t="s">
        <v>65</v>
      </c>
      <c r="E15" s="27" t="s">
        <v>108</v>
      </c>
      <c r="F15" s="27" t="s">
        <v>309</v>
      </c>
      <c r="G15" s="27" t="s">
        <v>310</v>
      </c>
      <c r="H15" s="27" t="s">
        <v>311</v>
      </c>
      <c r="I15" s="46">
        <v>8184</v>
      </c>
      <c r="J15" s="46">
        <v>8184</v>
      </c>
      <c r="K15" s="46">
        <v>8184</v>
      </c>
      <c r="L15" s="46"/>
      <c r="M15" s="46"/>
      <c r="N15" s="46"/>
      <c r="O15" s="46"/>
      <c r="P15" s="46"/>
      <c r="Q15" s="46"/>
      <c r="R15" s="46"/>
      <c r="S15" s="46"/>
      <c r="T15" s="46"/>
      <c r="U15" s="46"/>
      <c r="V15" s="46"/>
      <c r="W15" s="46"/>
    </row>
    <row r="16" ht="32.9" customHeight="1" spans="1:23">
      <c r="A16" s="27"/>
      <c r="B16" s="27"/>
      <c r="C16" s="27" t="s">
        <v>312</v>
      </c>
      <c r="D16" s="27"/>
      <c r="E16" s="27"/>
      <c r="F16" s="27"/>
      <c r="G16" s="27"/>
      <c r="H16" s="27"/>
      <c r="I16" s="46">
        <v>135000</v>
      </c>
      <c r="J16" s="46">
        <v>135000</v>
      </c>
      <c r="K16" s="46">
        <v>135000</v>
      </c>
      <c r="L16" s="46"/>
      <c r="M16" s="46"/>
      <c r="N16" s="46"/>
      <c r="O16" s="46"/>
      <c r="P16" s="46"/>
      <c r="Q16" s="46"/>
      <c r="R16" s="46"/>
      <c r="S16" s="46"/>
      <c r="T16" s="46"/>
      <c r="U16" s="46"/>
      <c r="V16" s="46"/>
      <c r="W16" s="46"/>
    </row>
    <row r="17" ht="32.9" customHeight="1" spans="1:23">
      <c r="A17" s="27" t="s">
        <v>299</v>
      </c>
      <c r="B17" s="147" t="s">
        <v>313</v>
      </c>
      <c r="C17" s="27" t="s">
        <v>312</v>
      </c>
      <c r="D17" s="27" t="s">
        <v>65</v>
      </c>
      <c r="E17" s="27" t="s">
        <v>108</v>
      </c>
      <c r="F17" s="27" t="s">
        <v>309</v>
      </c>
      <c r="G17" s="27" t="s">
        <v>302</v>
      </c>
      <c r="H17" s="27" t="s">
        <v>80</v>
      </c>
      <c r="I17" s="46">
        <v>135000</v>
      </c>
      <c r="J17" s="46">
        <v>135000</v>
      </c>
      <c r="K17" s="46">
        <v>135000</v>
      </c>
      <c r="L17" s="46"/>
      <c r="M17" s="46"/>
      <c r="N17" s="46"/>
      <c r="O17" s="46"/>
      <c r="P17" s="46"/>
      <c r="Q17" s="46"/>
      <c r="R17" s="46"/>
      <c r="S17" s="46"/>
      <c r="T17" s="46"/>
      <c r="U17" s="46"/>
      <c r="V17" s="46"/>
      <c r="W17" s="46"/>
    </row>
    <row r="18" ht="32.9" customHeight="1" spans="1:23">
      <c r="A18" s="27"/>
      <c r="B18" s="27"/>
      <c r="C18" s="27" t="s">
        <v>314</v>
      </c>
      <c r="D18" s="27"/>
      <c r="E18" s="27"/>
      <c r="F18" s="27"/>
      <c r="G18" s="27"/>
      <c r="H18" s="27"/>
      <c r="I18" s="46">
        <v>8675700</v>
      </c>
      <c r="J18" s="46">
        <v>8675700</v>
      </c>
      <c r="K18" s="46">
        <v>8675700</v>
      </c>
      <c r="L18" s="46"/>
      <c r="M18" s="46"/>
      <c r="N18" s="46"/>
      <c r="O18" s="46"/>
      <c r="P18" s="46"/>
      <c r="Q18" s="46"/>
      <c r="R18" s="46"/>
      <c r="S18" s="46"/>
      <c r="T18" s="46"/>
      <c r="U18" s="46"/>
      <c r="V18" s="46"/>
      <c r="W18" s="46"/>
    </row>
    <row r="19" ht="32.9" customHeight="1" spans="1:23">
      <c r="A19" s="27" t="s">
        <v>299</v>
      </c>
      <c r="B19" s="147" t="s">
        <v>315</v>
      </c>
      <c r="C19" s="27" t="s">
        <v>314</v>
      </c>
      <c r="D19" s="27" t="s">
        <v>65</v>
      </c>
      <c r="E19" s="27" t="s">
        <v>96</v>
      </c>
      <c r="F19" s="27" t="s">
        <v>316</v>
      </c>
      <c r="G19" s="27" t="s">
        <v>302</v>
      </c>
      <c r="H19" s="27" t="s">
        <v>80</v>
      </c>
      <c r="I19" s="46">
        <v>8675700</v>
      </c>
      <c r="J19" s="46">
        <v>8675700</v>
      </c>
      <c r="K19" s="46">
        <v>8675700</v>
      </c>
      <c r="L19" s="46"/>
      <c r="M19" s="46"/>
      <c r="N19" s="46"/>
      <c r="O19" s="46"/>
      <c r="P19" s="46"/>
      <c r="Q19" s="46"/>
      <c r="R19" s="46"/>
      <c r="S19" s="46"/>
      <c r="T19" s="46"/>
      <c r="U19" s="46"/>
      <c r="V19" s="46"/>
      <c r="W19" s="46"/>
    </row>
    <row r="20" ht="32.9" customHeight="1" spans="1:23">
      <c r="A20" s="27"/>
      <c r="B20" s="27"/>
      <c r="C20" s="27" t="s">
        <v>317</v>
      </c>
      <c r="D20" s="27"/>
      <c r="E20" s="27"/>
      <c r="F20" s="27"/>
      <c r="G20" s="27"/>
      <c r="H20" s="27"/>
      <c r="I20" s="46">
        <v>90000</v>
      </c>
      <c r="J20" s="46">
        <v>90000</v>
      </c>
      <c r="K20" s="46">
        <v>90000</v>
      </c>
      <c r="L20" s="46"/>
      <c r="M20" s="46"/>
      <c r="N20" s="46"/>
      <c r="O20" s="46"/>
      <c r="P20" s="46"/>
      <c r="Q20" s="46"/>
      <c r="R20" s="46"/>
      <c r="S20" s="46"/>
      <c r="T20" s="46"/>
      <c r="U20" s="46"/>
      <c r="V20" s="46"/>
      <c r="W20" s="46"/>
    </row>
    <row r="21" ht="32.9" customHeight="1" spans="1:23">
      <c r="A21" s="27" t="s">
        <v>299</v>
      </c>
      <c r="B21" s="147" t="s">
        <v>318</v>
      </c>
      <c r="C21" s="27" t="s">
        <v>317</v>
      </c>
      <c r="D21" s="27" t="s">
        <v>65</v>
      </c>
      <c r="E21" s="27" t="s">
        <v>108</v>
      </c>
      <c r="F21" s="27" t="s">
        <v>309</v>
      </c>
      <c r="G21" s="27" t="s">
        <v>302</v>
      </c>
      <c r="H21" s="27" t="s">
        <v>80</v>
      </c>
      <c r="I21" s="46">
        <v>90000</v>
      </c>
      <c r="J21" s="46">
        <v>90000</v>
      </c>
      <c r="K21" s="46">
        <v>90000</v>
      </c>
      <c r="L21" s="46"/>
      <c r="M21" s="46"/>
      <c r="N21" s="46"/>
      <c r="O21" s="46"/>
      <c r="P21" s="46"/>
      <c r="Q21" s="46"/>
      <c r="R21" s="46"/>
      <c r="S21" s="46"/>
      <c r="T21" s="46"/>
      <c r="U21" s="46"/>
      <c r="V21" s="46"/>
      <c r="W21" s="46"/>
    </row>
    <row r="22" ht="32.9" customHeight="1" spans="1:23">
      <c r="A22" s="27"/>
      <c r="B22" s="27"/>
      <c r="C22" s="27" t="s">
        <v>319</v>
      </c>
      <c r="D22" s="27"/>
      <c r="E22" s="27"/>
      <c r="F22" s="27"/>
      <c r="G22" s="27"/>
      <c r="H22" s="27"/>
      <c r="I22" s="46">
        <v>2000000</v>
      </c>
      <c r="J22" s="46">
        <v>2000000</v>
      </c>
      <c r="K22" s="46">
        <v>2000000</v>
      </c>
      <c r="L22" s="46"/>
      <c r="M22" s="46"/>
      <c r="N22" s="46"/>
      <c r="O22" s="46"/>
      <c r="P22" s="46"/>
      <c r="Q22" s="46"/>
      <c r="R22" s="46"/>
      <c r="S22" s="46"/>
      <c r="T22" s="46"/>
      <c r="U22" s="46"/>
      <c r="V22" s="46"/>
      <c r="W22" s="46"/>
    </row>
    <row r="23" ht="32.9" customHeight="1" spans="1:23">
      <c r="A23" s="27" t="s">
        <v>299</v>
      </c>
      <c r="B23" s="147" t="s">
        <v>320</v>
      </c>
      <c r="C23" s="27" t="s">
        <v>319</v>
      </c>
      <c r="D23" s="27" t="s">
        <v>65</v>
      </c>
      <c r="E23" s="27" t="s">
        <v>97</v>
      </c>
      <c r="F23" s="27" t="s">
        <v>321</v>
      </c>
      <c r="G23" s="27" t="s">
        <v>302</v>
      </c>
      <c r="H23" s="27" t="s">
        <v>80</v>
      </c>
      <c r="I23" s="46">
        <v>2000000</v>
      </c>
      <c r="J23" s="46">
        <v>2000000</v>
      </c>
      <c r="K23" s="46">
        <v>2000000</v>
      </c>
      <c r="L23" s="46"/>
      <c r="M23" s="46"/>
      <c r="N23" s="46"/>
      <c r="O23" s="46"/>
      <c r="P23" s="46"/>
      <c r="Q23" s="46"/>
      <c r="R23" s="46"/>
      <c r="S23" s="46"/>
      <c r="T23" s="46"/>
      <c r="U23" s="46"/>
      <c r="V23" s="46"/>
      <c r="W23" s="46"/>
    </row>
    <row r="24" ht="32.9" customHeight="1" spans="1:23">
      <c r="A24" s="27"/>
      <c r="B24" s="27"/>
      <c r="C24" s="27" t="s">
        <v>322</v>
      </c>
      <c r="D24" s="27"/>
      <c r="E24" s="27"/>
      <c r="F24" s="27"/>
      <c r="G24" s="27"/>
      <c r="H24" s="27"/>
      <c r="I24" s="46">
        <v>14411500</v>
      </c>
      <c r="J24" s="46"/>
      <c r="K24" s="46"/>
      <c r="L24" s="46">
        <v>14411500</v>
      </c>
      <c r="M24" s="46"/>
      <c r="N24" s="46"/>
      <c r="O24" s="46"/>
      <c r="P24" s="46"/>
      <c r="Q24" s="46"/>
      <c r="R24" s="46"/>
      <c r="S24" s="46"/>
      <c r="T24" s="46"/>
      <c r="U24" s="46"/>
      <c r="V24" s="46"/>
      <c r="W24" s="46"/>
    </row>
    <row r="25" ht="32.9" customHeight="1" spans="1:23">
      <c r="A25" s="27" t="s">
        <v>323</v>
      </c>
      <c r="B25" s="147" t="s">
        <v>324</v>
      </c>
      <c r="C25" s="27" t="s">
        <v>322</v>
      </c>
      <c r="D25" s="27" t="s">
        <v>65</v>
      </c>
      <c r="E25" s="27" t="s">
        <v>121</v>
      </c>
      <c r="F25" s="27" t="s">
        <v>325</v>
      </c>
      <c r="G25" s="27" t="s">
        <v>302</v>
      </c>
      <c r="H25" s="27" t="s">
        <v>80</v>
      </c>
      <c r="I25" s="46">
        <v>14411500</v>
      </c>
      <c r="J25" s="46"/>
      <c r="K25" s="46"/>
      <c r="L25" s="46">
        <v>14411500</v>
      </c>
      <c r="M25" s="46"/>
      <c r="N25" s="46"/>
      <c r="O25" s="46"/>
      <c r="P25" s="46"/>
      <c r="Q25" s="46"/>
      <c r="R25" s="46"/>
      <c r="S25" s="46"/>
      <c r="T25" s="46"/>
      <c r="U25" s="46"/>
      <c r="V25" s="46"/>
      <c r="W25" s="46"/>
    </row>
    <row r="26" ht="32.9" customHeight="1" spans="1:23">
      <c r="A26" s="27"/>
      <c r="B26" s="27"/>
      <c r="C26" s="27" t="s">
        <v>326</v>
      </c>
      <c r="D26" s="27"/>
      <c r="E26" s="27"/>
      <c r="F26" s="27"/>
      <c r="G26" s="27"/>
      <c r="H26" s="27"/>
      <c r="I26" s="46">
        <v>4798884</v>
      </c>
      <c r="J26" s="46">
        <v>4798884</v>
      </c>
      <c r="K26" s="46">
        <v>4798884</v>
      </c>
      <c r="L26" s="46"/>
      <c r="M26" s="46"/>
      <c r="N26" s="46"/>
      <c r="O26" s="46"/>
      <c r="P26" s="46"/>
      <c r="Q26" s="46"/>
      <c r="R26" s="46"/>
      <c r="S26" s="46"/>
      <c r="T26" s="46"/>
      <c r="U26" s="46"/>
      <c r="V26" s="46"/>
      <c r="W26" s="46"/>
    </row>
    <row r="27" ht="32.9" customHeight="1" spans="1:23">
      <c r="A27" s="27" t="s">
        <v>299</v>
      </c>
      <c r="B27" s="147" t="s">
        <v>327</v>
      </c>
      <c r="C27" s="27" t="s">
        <v>326</v>
      </c>
      <c r="D27" s="27" t="s">
        <v>65</v>
      </c>
      <c r="E27" s="27" t="s">
        <v>99</v>
      </c>
      <c r="F27" s="27" t="s">
        <v>328</v>
      </c>
      <c r="G27" s="27" t="s">
        <v>302</v>
      </c>
      <c r="H27" s="27" t="s">
        <v>80</v>
      </c>
      <c r="I27" s="46">
        <v>4798884</v>
      </c>
      <c r="J27" s="46">
        <v>4798884</v>
      </c>
      <c r="K27" s="46">
        <v>4798884</v>
      </c>
      <c r="L27" s="46"/>
      <c r="M27" s="46"/>
      <c r="N27" s="46"/>
      <c r="O27" s="46"/>
      <c r="P27" s="46"/>
      <c r="Q27" s="46"/>
      <c r="R27" s="46"/>
      <c r="S27" s="46"/>
      <c r="T27" s="46"/>
      <c r="U27" s="46"/>
      <c r="V27" s="46"/>
      <c r="W27" s="46"/>
    </row>
    <row r="28" ht="32.9" customHeight="1" spans="1:23">
      <c r="A28" s="27"/>
      <c r="B28" s="27"/>
      <c r="C28" s="27" t="s">
        <v>329</v>
      </c>
      <c r="D28" s="27"/>
      <c r="E28" s="27"/>
      <c r="F28" s="27"/>
      <c r="G28" s="27"/>
      <c r="H28" s="27"/>
      <c r="I28" s="46">
        <v>43640.54</v>
      </c>
      <c r="J28" s="46"/>
      <c r="K28" s="46"/>
      <c r="L28" s="46"/>
      <c r="M28" s="46"/>
      <c r="N28" s="46">
        <v>43640.54</v>
      </c>
      <c r="O28" s="46"/>
      <c r="P28" s="46"/>
      <c r="Q28" s="46"/>
      <c r="R28" s="46"/>
      <c r="S28" s="46"/>
      <c r="T28" s="46"/>
      <c r="U28" s="46"/>
      <c r="V28" s="46"/>
      <c r="W28" s="46"/>
    </row>
    <row r="29" ht="32.9" customHeight="1" spans="1:23">
      <c r="A29" s="27" t="s">
        <v>323</v>
      </c>
      <c r="B29" s="147" t="s">
        <v>330</v>
      </c>
      <c r="C29" s="27" t="s">
        <v>329</v>
      </c>
      <c r="D29" s="27" t="s">
        <v>65</v>
      </c>
      <c r="E29" s="27" t="s">
        <v>84</v>
      </c>
      <c r="F29" s="27" t="s">
        <v>245</v>
      </c>
      <c r="G29" s="27" t="s">
        <v>331</v>
      </c>
      <c r="H29" s="27" t="s">
        <v>332</v>
      </c>
      <c r="I29" s="46">
        <v>43640.54</v>
      </c>
      <c r="J29" s="46"/>
      <c r="K29" s="46"/>
      <c r="L29" s="46"/>
      <c r="M29" s="46"/>
      <c r="N29" s="46">
        <v>43640.54</v>
      </c>
      <c r="O29" s="46"/>
      <c r="P29" s="46"/>
      <c r="Q29" s="46"/>
      <c r="R29" s="46"/>
      <c r="S29" s="46"/>
      <c r="T29" s="46"/>
      <c r="U29" s="46"/>
      <c r="V29" s="46"/>
      <c r="W29" s="46"/>
    </row>
    <row r="30" ht="32.9" customHeight="1" spans="1:23">
      <c r="A30" s="27"/>
      <c r="B30" s="27"/>
      <c r="C30" s="27" t="s">
        <v>333</v>
      </c>
      <c r="D30" s="27"/>
      <c r="E30" s="27"/>
      <c r="F30" s="27"/>
      <c r="G30" s="27"/>
      <c r="H30" s="27"/>
      <c r="I30" s="46">
        <v>150000</v>
      </c>
      <c r="J30" s="46">
        <v>150000</v>
      </c>
      <c r="K30" s="46">
        <v>150000</v>
      </c>
      <c r="L30" s="46"/>
      <c r="M30" s="46"/>
      <c r="N30" s="46"/>
      <c r="O30" s="46"/>
      <c r="P30" s="46"/>
      <c r="Q30" s="46"/>
      <c r="R30" s="46"/>
      <c r="S30" s="46"/>
      <c r="T30" s="46"/>
      <c r="U30" s="46"/>
      <c r="V30" s="46"/>
      <c r="W30" s="46"/>
    </row>
    <row r="31" ht="32.9" customHeight="1" spans="1:23">
      <c r="A31" s="27" t="s">
        <v>323</v>
      </c>
      <c r="B31" s="147" t="s">
        <v>334</v>
      </c>
      <c r="C31" s="27" t="s">
        <v>333</v>
      </c>
      <c r="D31" s="27" t="s">
        <v>65</v>
      </c>
      <c r="E31" s="27" t="s">
        <v>85</v>
      </c>
      <c r="F31" s="27" t="s">
        <v>335</v>
      </c>
      <c r="G31" s="27" t="s">
        <v>248</v>
      </c>
      <c r="H31" s="27" t="s">
        <v>249</v>
      </c>
      <c r="I31" s="46">
        <v>150000</v>
      </c>
      <c r="J31" s="46">
        <v>150000</v>
      </c>
      <c r="K31" s="46">
        <v>150000</v>
      </c>
      <c r="L31" s="46"/>
      <c r="M31" s="46"/>
      <c r="N31" s="46"/>
      <c r="O31" s="46"/>
      <c r="P31" s="46"/>
      <c r="Q31" s="46"/>
      <c r="R31" s="46"/>
      <c r="S31" s="46"/>
      <c r="T31" s="46"/>
      <c r="U31" s="46"/>
      <c r="V31" s="46"/>
      <c r="W31" s="46"/>
    </row>
    <row r="32" ht="32.9" customHeight="1" spans="1:23">
      <c r="A32" s="27"/>
      <c r="B32" s="27"/>
      <c r="C32" s="27" t="s">
        <v>336</v>
      </c>
      <c r="D32" s="27"/>
      <c r="E32" s="27"/>
      <c r="F32" s="27"/>
      <c r="G32" s="27"/>
      <c r="H32" s="27"/>
      <c r="I32" s="46">
        <v>211480000</v>
      </c>
      <c r="J32" s="46">
        <v>211480000</v>
      </c>
      <c r="K32" s="46">
        <v>211480000</v>
      </c>
      <c r="L32" s="46"/>
      <c r="M32" s="46"/>
      <c r="N32" s="46"/>
      <c r="O32" s="46"/>
      <c r="P32" s="46"/>
      <c r="Q32" s="46"/>
      <c r="R32" s="46"/>
      <c r="S32" s="46"/>
      <c r="T32" s="46"/>
      <c r="U32" s="46"/>
      <c r="V32" s="46"/>
      <c r="W32" s="46"/>
    </row>
    <row r="33" ht="32.9" customHeight="1" spans="1:23">
      <c r="A33" s="27" t="s">
        <v>299</v>
      </c>
      <c r="B33" s="147" t="s">
        <v>337</v>
      </c>
      <c r="C33" s="27" t="s">
        <v>336</v>
      </c>
      <c r="D33" s="27" t="s">
        <v>65</v>
      </c>
      <c r="E33" s="27" t="s">
        <v>124</v>
      </c>
      <c r="F33" s="27" t="s">
        <v>338</v>
      </c>
      <c r="G33" s="27" t="s">
        <v>302</v>
      </c>
      <c r="H33" s="27" t="s">
        <v>80</v>
      </c>
      <c r="I33" s="46">
        <v>211480000</v>
      </c>
      <c r="J33" s="46">
        <v>211480000</v>
      </c>
      <c r="K33" s="46">
        <v>211480000</v>
      </c>
      <c r="L33" s="46"/>
      <c r="M33" s="46"/>
      <c r="N33" s="46"/>
      <c r="O33" s="46"/>
      <c r="P33" s="46"/>
      <c r="Q33" s="46"/>
      <c r="R33" s="46"/>
      <c r="S33" s="46"/>
      <c r="T33" s="46"/>
      <c r="U33" s="46"/>
      <c r="V33" s="46"/>
      <c r="W33" s="46"/>
    </row>
    <row r="34" ht="32.9" customHeight="1" spans="1:23">
      <c r="A34" s="27"/>
      <c r="B34" s="27"/>
      <c r="C34" s="27" t="s">
        <v>339</v>
      </c>
      <c r="D34" s="27"/>
      <c r="E34" s="27"/>
      <c r="F34" s="27"/>
      <c r="G34" s="27"/>
      <c r="H34" s="27"/>
      <c r="I34" s="46">
        <v>19660000</v>
      </c>
      <c r="J34" s="46">
        <v>19660000</v>
      </c>
      <c r="K34" s="46">
        <v>19660000</v>
      </c>
      <c r="L34" s="46"/>
      <c r="M34" s="46"/>
      <c r="N34" s="46"/>
      <c r="O34" s="46"/>
      <c r="P34" s="46"/>
      <c r="Q34" s="46"/>
      <c r="R34" s="46"/>
      <c r="S34" s="46"/>
      <c r="T34" s="46"/>
      <c r="U34" s="46"/>
      <c r="V34" s="46"/>
      <c r="W34" s="46"/>
    </row>
    <row r="35" ht="32.9" customHeight="1" spans="1:23">
      <c r="A35" s="27" t="s">
        <v>299</v>
      </c>
      <c r="B35" s="147" t="s">
        <v>340</v>
      </c>
      <c r="C35" s="27" t="s">
        <v>339</v>
      </c>
      <c r="D35" s="27" t="s">
        <v>65</v>
      </c>
      <c r="E35" s="27" t="s">
        <v>124</v>
      </c>
      <c r="F35" s="27" t="s">
        <v>338</v>
      </c>
      <c r="G35" s="27" t="s">
        <v>302</v>
      </c>
      <c r="H35" s="27" t="s">
        <v>80</v>
      </c>
      <c r="I35" s="46">
        <v>19660000</v>
      </c>
      <c r="J35" s="46">
        <v>19660000</v>
      </c>
      <c r="K35" s="46">
        <v>19660000</v>
      </c>
      <c r="L35" s="46"/>
      <c r="M35" s="46"/>
      <c r="N35" s="46"/>
      <c r="O35" s="46"/>
      <c r="P35" s="46"/>
      <c r="Q35" s="46"/>
      <c r="R35" s="46"/>
      <c r="S35" s="46"/>
      <c r="T35" s="46"/>
      <c r="U35" s="46"/>
      <c r="V35" s="46"/>
      <c r="W35" s="46"/>
    </row>
    <row r="36" ht="32.9" customHeight="1" spans="1:23">
      <c r="A36" s="27"/>
      <c r="B36" s="27"/>
      <c r="C36" s="27" t="s">
        <v>341</v>
      </c>
      <c r="D36" s="27"/>
      <c r="E36" s="27"/>
      <c r="F36" s="27"/>
      <c r="G36" s="27"/>
      <c r="H36" s="27"/>
      <c r="I36" s="46">
        <v>11780000</v>
      </c>
      <c r="J36" s="46">
        <v>11780000</v>
      </c>
      <c r="K36" s="46">
        <v>11780000</v>
      </c>
      <c r="L36" s="46"/>
      <c r="M36" s="46"/>
      <c r="N36" s="46"/>
      <c r="O36" s="46"/>
      <c r="P36" s="46"/>
      <c r="Q36" s="46"/>
      <c r="R36" s="46"/>
      <c r="S36" s="46"/>
      <c r="T36" s="46"/>
      <c r="U36" s="46"/>
      <c r="V36" s="46"/>
      <c r="W36" s="46"/>
    </row>
    <row r="37" ht="32.9" customHeight="1" spans="1:23">
      <c r="A37" s="27" t="s">
        <v>299</v>
      </c>
      <c r="B37" s="147" t="s">
        <v>342</v>
      </c>
      <c r="C37" s="27" t="s">
        <v>341</v>
      </c>
      <c r="D37" s="27" t="s">
        <v>65</v>
      </c>
      <c r="E37" s="27" t="s">
        <v>124</v>
      </c>
      <c r="F37" s="27" t="s">
        <v>338</v>
      </c>
      <c r="G37" s="27" t="s">
        <v>302</v>
      </c>
      <c r="H37" s="27" t="s">
        <v>80</v>
      </c>
      <c r="I37" s="46">
        <v>11780000</v>
      </c>
      <c r="J37" s="46">
        <v>11780000</v>
      </c>
      <c r="K37" s="46">
        <v>11780000</v>
      </c>
      <c r="L37" s="46"/>
      <c r="M37" s="46"/>
      <c r="N37" s="46"/>
      <c r="O37" s="46"/>
      <c r="P37" s="46"/>
      <c r="Q37" s="46"/>
      <c r="R37" s="46"/>
      <c r="S37" s="46"/>
      <c r="T37" s="46"/>
      <c r="U37" s="46"/>
      <c r="V37" s="46"/>
      <c r="W37" s="46"/>
    </row>
    <row r="38" ht="32.9" customHeight="1" spans="1:23">
      <c r="A38" s="27"/>
      <c r="B38" s="27"/>
      <c r="C38" s="27" t="s">
        <v>343</v>
      </c>
      <c r="D38" s="27"/>
      <c r="E38" s="27"/>
      <c r="F38" s="27"/>
      <c r="G38" s="27"/>
      <c r="H38" s="27"/>
      <c r="I38" s="46">
        <v>240000</v>
      </c>
      <c r="J38" s="46"/>
      <c r="K38" s="46"/>
      <c r="L38" s="46"/>
      <c r="M38" s="46"/>
      <c r="N38" s="46"/>
      <c r="O38" s="46">
        <v>240000</v>
      </c>
      <c r="P38" s="46"/>
      <c r="Q38" s="46"/>
      <c r="R38" s="46"/>
      <c r="S38" s="46"/>
      <c r="T38" s="46"/>
      <c r="U38" s="46"/>
      <c r="V38" s="46"/>
      <c r="W38" s="46"/>
    </row>
    <row r="39" ht="32.9" customHeight="1" spans="1:23">
      <c r="A39" s="27" t="s">
        <v>323</v>
      </c>
      <c r="B39" s="147" t="s">
        <v>344</v>
      </c>
      <c r="C39" s="27" t="s">
        <v>343</v>
      </c>
      <c r="D39" s="27" t="s">
        <v>65</v>
      </c>
      <c r="E39" s="27" t="s">
        <v>121</v>
      </c>
      <c r="F39" s="27" t="s">
        <v>325</v>
      </c>
      <c r="G39" s="27" t="s">
        <v>248</v>
      </c>
      <c r="H39" s="27" t="s">
        <v>249</v>
      </c>
      <c r="I39" s="46">
        <v>240000</v>
      </c>
      <c r="J39" s="46"/>
      <c r="K39" s="46"/>
      <c r="L39" s="46"/>
      <c r="M39" s="46"/>
      <c r="N39" s="46"/>
      <c r="O39" s="46">
        <v>240000</v>
      </c>
      <c r="P39" s="46"/>
      <c r="Q39" s="46"/>
      <c r="R39" s="46"/>
      <c r="S39" s="46"/>
      <c r="T39" s="46"/>
      <c r="U39" s="46"/>
      <c r="V39" s="46"/>
      <c r="W39" s="46"/>
    </row>
    <row r="40" ht="32.9" customHeight="1" spans="1:23">
      <c r="A40" s="27"/>
      <c r="B40" s="27"/>
      <c r="C40" s="27" t="s">
        <v>345</v>
      </c>
      <c r="D40" s="27"/>
      <c r="E40" s="27"/>
      <c r="F40" s="27"/>
      <c r="G40" s="27"/>
      <c r="H40" s="27"/>
      <c r="I40" s="46">
        <v>300000</v>
      </c>
      <c r="J40" s="46"/>
      <c r="K40" s="46"/>
      <c r="L40" s="46">
        <v>300000</v>
      </c>
      <c r="M40" s="46"/>
      <c r="N40" s="46"/>
      <c r="O40" s="46"/>
      <c r="P40" s="46"/>
      <c r="Q40" s="46"/>
      <c r="R40" s="46"/>
      <c r="S40" s="46"/>
      <c r="T40" s="46"/>
      <c r="U40" s="46"/>
      <c r="V40" s="46"/>
      <c r="W40" s="46"/>
    </row>
    <row r="41" ht="32.9" customHeight="1" spans="1:23">
      <c r="A41" s="27" t="s">
        <v>323</v>
      </c>
      <c r="B41" s="147" t="s">
        <v>346</v>
      </c>
      <c r="C41" s="27" t="s">
        <v>345</v>
      </c>
      <c r="D41" s="27" t="s">
        <v>65</v>
      </c>
      <c r="E41" s="27" t="s">
        <v>121</v>
      </c>
      <c r="F41" s="27" t="s">
        <v>325</v>
      </c>
      <c r="G41" s="27" t="s">
        <v>248</v>
      </c>
      <c r="H41" s="27" t="s">
        <v>249</v>
      </c>
      <c r="I41" s="46">
        <v>300000</v>
      </c>
      <c r="J41" s="46"/>
      <c r="K41" s="46"/>
      <c r="L41" s="46">
        <v>300000</v>
      </c>
      <c r="M41" s="46"/>
      <c r="N41" s="46"/>
      <c r="O41" s="46"/>
      <c r="P41" s="46"/>
      <c r="Q41" s="46"/>
      <c r="R41" s="46"/>
      <c r="S41" s="46"/>
      <c r="T41" s="46"/>
      <c r="U41" s="46"/>
      <c r="V41" s="46"/>
      <c r="W41" s="46"/>
    </row>
    <row r="42" ht="32.9" customHeight="1" spans="1:23">
      <c r="A42" s="27"/>
      <c r="B42" s="27"/>
      <c r="C42" s="27" t="s">
        <v>347</v>
      </c>
      <c r="D42" s="27"/>
      <c r="E42" s="27"/>
      <c r="F42" s="27"/>
      <c r="G42" s="27"/>
      <c r="H42" s="27"/>
      <c r="I42" s="46">
        <v>660000</v>
      </c>
      <c r="J42" s="46"/>
      <c r="K42" s="46"/>
      <c r="L42" s="46"/>
      <c r="M42" s="46"/>
      <c r="N42" s="46"/>
      <c r="O42" s="46">
        <v>660000</v>
      </c>
      <c r="P42" s="46"/>
      <c r="Q42" s="46"/>
      <c r="R42" s="46"/>
      <c r="S42" s="46"/>
      <c r="T42" s="46"/>
      <c r="U42" s="46"/>
      <c r="V42" s="46"/>
      <c r="W42" s="46"/>
    </row>
    <row r="43" ht="32.9" customHeight="1" spans="1:23">
      <c r="A43" s="27" t="s">
        <v>323</v>
      </c>
      <c r="B43" s="147" t="s">
        <v>348</v>
      </c>
      <c r="C43" s="27" t="s">
        <v>347</v>
      </c>
      <c r="D43" s="27" t="s">
        <v>65</v>
      </c>
      <c r="E43" s="27" t="s">
        <v>121</v>
      </c>
      <c r="F43" s="27" t="s">
        <v>325</v>
      </c>
      <c r="G43" s="27" t="s">
        <v>248</v>
      </c>
      <c r="H43" s="27" t="s">
        <v>249</v>
      </c>
      <c r="I43" s="46">
        <v>660000</v>
      </c>
      <c r="J43" s="46"/>
      <c r="K43" s="46"/>
      <c r="L43" s="46"/>
      <c r="M43" s="46"/>
      <c r="N43" s="46"/>
      <c r="O43" s="46">
        <v>660000</v>
      </c>
      <c r="P43" s="46"/>
      <c r="Q43" s="46"/>
      <c r="R43" s="46"/>
      <c r="S43" s="46"/>
      <c r="T43" s="46"/>
      <c r="U43" s="46"/>
      <c r="V43" s="46"/>
      <c r="W43" s="46"/>
    </row>
    <row r="44" ht="32.9" customHeight="1" spans="1:23">
      <c r="A44" s="27"/>
      <c r="B44" s="27"/>
      <c r="C44" s="27" t="s">
        <v>349</v>
      </c>
      <c r="D44" s="27"/>
      <c r="E44" s="27"/>
      <c r="F44" s="27"/>
      <c r="G44" s="27"/>
      <c r="H44" s="27"/>
      <c r="I44" s="46">
        <v>510000</v>
      </c>
      <c r="J44" s="46"/>
      <c r="K44" s="46"/>
      <c r="L44" s="46"/>
      <c r="M44" s="46"/>
      <c r="N44" s="46"/>
      <c r="O44" s="46">
        <v>510000</v>
      </c>
      <c r="P44" s="46"/>
      <c r="Q44" s="46"/>
      <c r="R44" s="46"/>
      <c r="S44" s="46"/>
      <c r="T44" s="46"/>
      <c r="U44" s="46"/>
      <c r="V44" s="46"/>
      <c r="W44" s="46"/>
    </row>
    <row r="45" ht="32.9" customHeight="1" spans="1:23">
      <c r="A45" s="27" t="s">
        <v>323</v>
      </c>
      <c r="B45" s="147" t="s">
        <v>350</v>
      </c>
      <c r="C45" s="27" t="s">
        <v>349</v>
      </c>
      <c r="D45" s="27" t="s">
        <v>65</v>
      </c>
      <c r="E45" s="27" t="s">
        <v>121</v>
      </c>
      <c r="F45" s="27" t="s">
        <v>325</v>
      </c>
      <c r="G45" s="27" t="s">
        <v>248</v>
      </c>
      <c r="H45" s="27" t="s">
        <v>249</v>
      </c>
      <c r="I45" s="46">
        <v>510000</v>
      </c>
      <c r="J45" s="46"/>
      <c r="K45" s="46"/>
      <c r="L45" s="46"/>
      <c r="M45" s="46"/>
      <c r="N45" s="46"/>
      <c r="O45" s="46">
        <v>510000</v>
      </c>
      <c r="P45" s="46"/>
      <c r="Q45" s="46"/>
      <c r="R45" s="46"/>
      <c r="S45" s="46"/>
      <c r="T45" s="46"/>
      <c r="U45" s="46"/>
      <c r="V45" s="46"/>
      <c r="W45" s="46"/>
    </row>
    <row r="46" ht="32.9" customHeight="1" spans="1:23">
      <c r="A46" s="27"/>
      <c r="B46" s="27"/>
      <c r="C46" s="27" t="s">
        <v>351</v>
      </c>
      <c r="D46" s="27"/>
      <c r="E46" s="27"/>
      <c r="F46" s="27"/>
      <c r="G46" s="27"/>
      <c r="H46" s="27"/>
      <c r="I46" s="46">
        <v>410000</v>
      </c>
      <c r="J46" s="46">
        <v>410000</v>
      </c>
      <c r="K46" s="46">
        <v>410000</v>
      </c>
      <c r="L46" s="46"/>
      <c r="M46" s="46"/>
      <c r="N46" s="46"/>
      <c r="O46" s="46"/>
      <c r="P46" s="46"/>
      <c r="Q46" s="46"/>
      <c r="R46" s="46"/>
      <c r="S46" s="46"/>
      <c r="T46" s="46"/>
      <c r="U46" s="46"/>
      <c r="V46" s="46"/>
      <c r="W46" s="46"/>
    </row>
    <row r="47" ht="32.9" customHeight="1" spans="1:23">
      <c r="A47" s="27" t="s">
        <v>299</v>
      </c>
      <c r="B47" s="147" t="s">
        <v>352</v>
      </c>
      <c r="C47" s="27" t="s">
        <v>351</v>
      </c>
      <c r="D47" s="27" t="s">
        <v>65</v>
      </c>
      <c r="E47" s="27" t="s">
        <v>86</v>
      </c>
      <c r="F47" s="27" t="s">
        <v>353</v>
      </c>
      <c r="G47" s="27" t="s">
        <v>302</v>
      </c>
      <c r="H47" s="27" t="s">
        <v>80</v>
      </c>
      <c r="I47" s="46">
        <v>410000</v>
      </c>
      <c r="J47" s="46">
        <v>410000</v>
      </c>
      <c r="K47" s="46">
        <v>410000</v>
      </c>
      <c r="L47" s="46"/>
      <c r="M47" s="46"/>
      <c r="N47" s="46"/>
      <c r="O47" s="46"/>
      <c r="P47" s="46"/>
      <c r="Q47" s="46"/>
      <c r="R47" s="46"/>
      <c r="S47" s="46"/>
      <c r="T47" s="46"/>
      <c r="U47" s="46"/>
      <c r="V47" s="46"/>
      <c r="W47" s="46"/>
    </row>
    <row r="48" ht="32.9" customHeight="1" spans="1:23">
      <c r="A48" s="27"/>
      <c r="B48" s="27"/>
      <c r="C48" s="27" t="s">
        <v>354</v>
      </c>
      <c r="D48" s="27"/>
      <c r="E48" s="27"/>
      <c r="F48" s="27"/>
      <c r="G48" s="27"/>
      <c r="H48" s="27"/>
      <c r="I48" s="46">
        <v>950000</v>
      </c>
      <c r="J48" s="46">
        <v>950000</v>
      </c>
      <c r="K48" s="46">
        <v>950000</v>
      </c>
      <c r="L48" s="46"/>
      <c r="M48" s="46"/>
      <c r="N48" s="46"/>
      <c r="O48" s="46"/>
      <c r="P48" s="46"/>
      <c r="Q48" s="46"/>
      <c r="R48" s="46"/>
      <c r="S48" s="46"/>
      <c r="T48" s="46"/>
      <c r="U48" s="46"/>
      <c r="V48" s="46"/>
      <c r="W48" s="46"/>
    </row>
    <row r="49" ht="32.9" customHeight="1" spans="1:23">
      <c r="A49" s="27" t="s">
        <v>299</v>
      </c>
      <c r="B49" s="147" t="s">
        <v>355</v>
      </c>
      <c r="C49" s="27" t="s">
        <v>354</v>
      </c>
      <c r="D49" s="27" t="s">
        <v>65</v>
      </c>
      <c r="E49" s="27" t="s">
        <v>86</v>
      </c>
      <c r="F49" s="27" t="s">
        <v>353</v>
      </c>
      <c r="G49" s="27" t="s">
        <v>302</v>
      </c>
      <c r="H49" s="27" t="s">
        <v>80</v>
      </c>
      <c r="I49" s="46">
        <v>950000</v>
      </c>
      <c r="J49" s="46">
        <v>950000</v>
      </c>
      <c r="K49" s="46">
        <v>950000</v>
      </c>
      <c r="L49" s="46"/>
      <c r="M49" s="46"/>
      <c r="N49" s="46"/>
      <c r="O49" s="46"/>
      <c r="P49" s="46"/>
      <c r="Q49" s="46"/>
      <c r="R49" s="46"/>
      <c r="S49" s="46"/>
      <c r="T49" s="46"/>
      <c r="U49" s="46"/>
      <c r="V49" s="46"/>
      <c r="W49" s="46"/>
    </row>
    <row r="50" ht="32.9" customHeight="1" spans="1:23">
      <c r="A50" s="27"/>
      <c r="B50" s="27"/>
      <c r="C50" s="27" t="s">
        <v>356</v>
      </c>
      <c r="D50" s="27"/>
      <c r="E50" s="27"/>
      <c r="F50" s="27"/>
      <c r="G50" s="27"/>
      <c r="H50" s="27"/>
      <c r="I50" s="46">
        <v>717000</v>
      </c>
      <c r="J50" s="46">
        <v>717000</v>
      </c>
      <c r="K50" s="46">
        <v>717000</v>
      </c>
      <c r="L50" s="46"/>
      <c r="M50" s="46"/>
      <c r="N50" s="46"/>
      <c r="O50" s="46"/>
      <c r="P50" s="46"/>
      <c r="Q50" s="46"/>
      <c r="R50" s="46"/>
      <c r="S50" s="46"/>
      <c r="T50" s="46"/>
      <c r="U50" s="46"/>
      <c r="V50" s="46"/>
      <c r="W50" s="46"/>
    </row>
    <row r="51" ht="32.9" customHeight="1" spans="1:23">
      <c r="A51" s="27" t="s">
        <v>299</v>
      </c>
      <c r="B51" s="147" t="s">
        <v>357</v>
      </c>
      <c r="C51" s="27" t="s">
        <v>356</v>
      </c>
      <c r="D51" s="27" t="s">
        <v>65</v>
      </c>
      <c r="E51" s="27" t="s">
        <v>108</v>
      </c>
      <c r="F51" s="27" t="s">
        <v>309</v>
      </c>
      <c r="G51" s="27" t="s">
        <v>302</v>
      </c>
      <c r="H51" s="27" t="s">
        <v>80</v>
      </c>
      <c r="I51" s="46">
        <v>717000</v>
      </c>
      <c r="J51" s="46">
        <v>717000</v>
      </c>
      <c r="K51" s="46">
        <v>717000</v>
      </c>
      <c r="L51" s="46"/>
      <c r="M51" s="46"/>
      <c r="N51" s="46"/>
      <c r="O51" s="46"/>
      <c r="P51" s="46"/>
      <c r="Q51" s="46"/>
      <c r="R51" s="46"/>
      <c r="S51" s="46"/>
      <c r="T51" s="46"/>
      <c r="U51" s="46"/>
      <c r="V51" s="46"/>
      <c r="W51" s="46"/>
    </row>
    <row r="52" ht="32.9" customHeight="1" spans="1:23">
      <c r="A52" s="27"/>
      <c r="B52" s="27"/>
      <c r="C52" s="27" t="s">
        <v>358</v>
      </c>
      <c r="D52" s="27"/>
      <c r="E52" s="27"/>
      <c r="F52" s="27"/>
      <c r="G52" s="27"/>
      <c r="H52" s="27"/>
      <c r="I52" s="46">
        <v>200000</v>
      </c>
      <c r="J52" s="46">
        <v>200000</v>
      </c>
      <c r="K52" s="46">
        <v>200000</v>
      </c>
      <c r="L52" s="46"/>
      <c r="M52" s="46"/>
      <c r="N52" s="46"/>
      <c r="O52" s="46"/>
      <c r="P52" s="46"/>
      <c r="Q52" s="46"/>
      <c r="R52" s="46"/>
      <c r="S52" s="46"/>
      <c r="T52" s="46"/>
      <c r="U52" s="46"/>
      <c r="V52" s="46"/>
      <c r="W52" s="46"/>
    </row>
    <row r="53" ht="32.9" customHeight="1" spans="1:23">
      <c r="A53" s="27" t="s">
        <v>359</v>
      </c>
      <c r="B53" s="147" t="s">
        <v>360</v>
      </c>
      <c r="C53" s="27" t="s">
        <v>358</v>
      </c>
      <c r="D53" s="27" t="s">
        <v>65</v>
      </c>
      <c r="E53" s="27" t="s">
        <v>86</v>
      </c>
      <c r="F53" s="27" t="s">
        <v>353</v>
      </c>
      <c r="G53" s="27" t="s">
        <v>221</v>
      </c>
      <c r="H53" s="27" t="s">
        <v>222</v>
      </c>
      <c r="I53" s="46">
        <v>200000</v>
      </c>
      <c r="J53" s="46">
        <v>200000</v>
      </c>
      <c r="K53" s="46">
        <v>200000</v>
      </c>
      <c r="L53" s="46"/>
      <c r="M53" s="46"/>
      <c r="N53" s="46"/>
      <c r="O53" s="46"/>
      <c r="P53" s="46"/>
      <c r="Q53" s="46"/>
      <c r="R53" s="46"/>
      <c r="S53" s="46"/>
      <c r="T53" s="46"/>
      <c r="U53" s="46"/>
      <c r="V53" s="46"/>
      <c r="W53" s="46"/>
    </row>
    <row r="54" ht="32.9" customHeight="1" spans="1:23">
      <c r="A54" s="27"/>
      <c r="B54" s="27"/>
      <c r="C54" s="27" t="s">
        <v>361</v>
      </c>
      <c r="D54" s="27"/>
      <c r="E54" s="27"/>
      <c r="F54" s="27"/>
      <c r="G54" s="27"/>
      <c r="H54" s="27"/>
      <c r="I54" s="46">
        <v>400000</v>
      </c>
      <c r="J54" s="46"/>
      <c r="K54" s="46"/>
      <c r="L54" s="46">
        <v>400000</v>
      </c>
      <c r="M54" s="46"/>
      <c r="N54" s="46"/>
      <c r="O54" s="46"/>
      <c r="P54" s="46"/>
      <c r="Q54" s="46"/>
      <c r="R54" s="46"/>
      <c r="S54" s="46"/>
      <c r="T54" s="46"/>
      <c r="U54" s="46"/>
      <c r="V54" s="46"/>
      <c r="W54" s="46"/>
    </row>
    <row r="55" ht="32.9" customHeight="1" spans="1:23">
      <c r="A55" s="27" t="s">
        <v>299</v>
      </c>
      <c r="B55" s="147" t="s">
        <v>362</v>
      </c>
      <c r="C55" s="27" t="s">
        <v>361</v>
      </c>
      <c r="D55" s="27" t="s">
        <v>65</v>
      </c>
      <c r="E55" s="27" t="s">
        <v>121</v>
      </c>
      <c r="F55" s="27" t="s">
        <v>325</v>
      </c>
      <c r="G55" s="27" t="s">
        <v>248</v>
      </c>
      <c r="H55" s="27" t="s">
        <v>249</v>
      </c>
      <c r="I55" s="46">
        <v>400000</v>
      </c>
      <c r="J55" s="46"/>
      <c r="K55" s="46"/>
      <c r="L55" s="46">
        <v>400000</v>
      </c>
      <c r="M55" s="46"/>
      <c r="N55" s="46"/>
      <c r="O55" s="46"/>
      <c r="P55" s="46"/>
      <c r="Q55" s="46"/>
      <c r="R55" s="46"/>
      <c r="S55" s="46"/>
      <c r="T55" s="46"/>
      <c r="U55" s="46"/>
      <c r="V55" s="46"/>
      <c r="W55" s="46"/>
    </row>
    <row r="56" ht="32.9" customHeight="1" spans="1:23">
      <c r="A56" s="27"/>
      <c r="B56" s="27"/>
      <c r="C56" s="27" t="s">
        <v>363</v>
      </c>
      <c r="D56" s="27"/>
      <c r="E56" s="27"/>
      <c r="F56" s="27"/>
      <c r="G56" s="27"/>
      <c r="H56" s="27"/>
      <c r="I56" s="46">
        <v>400000</v>
      </c>
      <c r="J56" s="46"/>
      <c r="K56" s="46"/>
      <c r="L56" s="46">
        <v>400000</v>
      </c>
      <c r="M56" s="46"/>
      <c r="N56" s="46"/>
      <c r="O56" s="46"/>
      <c r="P56" s="46"/>
      <c r="Q56" s="46"/>
      <c r="R56" s="46"/>
      <c r="S56" s="46"/>
      <c r="T56" s="46"/>
      <c r="U56" s="46"/>
      <c r="V56" s="46"/>
      <c r="W56" s="46"/>
    </row>
    <row r="57" ht="32.9" customHeight="1" spans="1:23">
      <c r="A57" s="27" t="s">
        <v>299</v>
      </c>
      <c r="B57" s="147" t="s">
        <v>364</v>
      </c>
      <c r="C57" s="27" t="s">
        <v>363</v>
      </c>
      <c r="D57" s="27" t="s">
        <v>65</v>
      </c>
      <c r="E57" s="27" t="s">
        <v>121</v>
      </c>
      <c r="F57" s="27" t="s">
        <v>325</v>
      </c>
      <c r="G57" s="27" t="s">
        <v>248</v>
      </c>
      <c r="H57" s="27" t="s">
        <v>249</v>
      </c>
      <c r="I57" s="46">
        <v>400000</v>
      </c>
      <c r="J57" s="46"/>
      <c r="K57" s="46"/>
      <c r="L57" s="46">
        <v>400000</v>
      </c>
      <c r="M57" s="46"/>
      <c r="N57" s="46"/>
      <c r="O57" s="46"/>
      <c r="P57" s="46"/>
      <c r="Q57" s="46"/>
      <c r="R57" s="46"/>
      <c r="S57" s="46"/>
      <c r="T57" s="46"/>
      <c r="U57" s="46"/>
      <c r="V57" s="46"/>
      <c r="W57" s="46"/>
    </row>
    <row r="58" ht="32.9" customHeight="1" spans="1:23">
      <c r="A58" s="27"/>
      <c r="B58" s="27"/>
      <c r="C58" s="27" t="s">
        <v>365</v>
      </c>
      <c r="D58" s="27"/>
      <c r="E58" s="27"/>
      <c r="F58" s="27"/>
      <c r="G58" s="27"/>
      <c r="H58" s="27"/>
      <c r="I58" s="46">
        <v>9000000</v>
      </c>
      <c r="J58" s="46"/>
      <c r="K58" s="46"/>
      <c r="L58" s="46">
        <v>9000000</v>
      </c>
      <c r="M58" s="46"/>
      <c r="N58" s="46"/>
      <c r="O58" s="46"/>
      <c r="P58" s="46"/>
      <c r="Q58" s="46"/>
      <c r="R58" s="46"/>
      <c r="S58" s="46"/>
      <c r="T58" s="46"/>
      <c r="U58" s="46"/>
      <c r="V58" s="46"/>
      <c r="W58" s="46"/>
    </row>
    <row r="59" ht="32.9" customHeight="1" spans="1:23">
      <c r="A59" s="27" t="s">
        <v>299</v>
      </c>
      <c r="B59" s="147" t="s">
        <v>366</v>
      </c>
      <c r="C59" s="27" t="s">
        <v>365</v>
      </c>
      <c r="D59" s="27" t="s">
        <v>65</v>
      </c>
      <c r="E59" s="27" t="s">
        <v>121</v>
      </c>
      <c r="F59" s="27" t="s">
        <v>325</v>
      </c>
      <c r="G59" s="27" t="s">
        <v>302</v>
      </c>
      <c r="H59" s="27" t="s">
        <v>80</v>
      </c>
      <c r="I59" s="46">
        <v>9000000</v>
      </c>
      <c r="J59" s="46"/>
      <c r="K59" s="46"/>
      <c r="L59" s="46">
        <v>9000000</v>
      </c>
      <c r="M59" s="46"/>
      <c r="N59" s="46"/>
      <c r="O59" s="46"/>
      <c r="P59" s="46"/>
      <c r="Q59" s="46"/>
      <c r="R59" s="46"/>
      <c r="S59" s="46"/>
      <c r="T59" s="46"/>
      <c r="U59" s="46"/>
      <c r="V59" s="46"/>
      <c r="W59" s="46"/>
    </row>
    <row r="60" ht="32.9" customHeight="1" spans="1:23">
      <c r="A60" s="27"/>
      <c r="B60" s="27"/>
      <c r="C60" s="27" t="s">
        <v>367</v>
      </c>
      <c r="D60" s="27"/>
      <c r="E60" s="27"/>
      <c r="F60" s="27"/>
      <c r="G60" s="27"/>
      <c r="H60" s="27"/>
      <c r="I60" s="46">
        <v>5310000</v>
      </c>
      <c r="J60" s="46">
        <v>5310000</v>
      </c>
      <c r="K60" s="46">
        <v>5310000</v>
      </c>
      <c r="L60" s="46"/>
      <c r="M60" s="46"/>
      <c r="N60" s="46"/>
      <c r="O60" s="46"/>
      <c r="P60" s="46"/>
      <c r="Q60" s="46"/>
      <c r="R60" s="46"/>
      <c r="S60" s="46"/>
      <c r="T60" s="46"/>
      <c r="U60" s="46"/>
      <c r="V60" s="46"/>
      <c r="W60" s="46"/>
    </row>
    <row r="61" ht="32.9" customHeight="1" spans="1:23">
      <c r="A61" s="27" t="s">
        <v>299</v>
      </c>
      <c r="B61" s="147" t="s">
        <v>368</v>
      </c>
      <c r="C61" s="27" t="s">
        <v>367</v>
      </c>
      <c r="D61" s="27" t="s">
        <v>65</v>
      </c>
      <c r="E61" s="27" t="s">
        <v>124</v>
      </c>
      <c r="F61" s="27" t="s">
        <v>338</v>
      </c>
      <c r="G61" s="27" t="s">
        <v>302</v>
      </c>
      <c r="H61" s="27" t="s">
        <v>80</v>
      </c>
      <c r="I61" s="46">
        <v>5310000</v>
      </c>
      <c r="J61" s="46">
        <v>5310000</v>
      </c>
      <c r="K61" s="46">
        <v>5310000</v>
      </c>
      <c r="L61" s="46"/>
      <c r="M61" s="46"/>
      <c r="N61" s="46"/>
      <c r="O61" s="46"/>
      <c r="P61" s="46"/>
      <c r="Q61" s="46"/>
      <c r="R61" s="46"/>
      <c r="S61" s="46"/>
      <c r="T61" s="46"/>
      <c r="U61" s="46"/>
      <c r="V61" s="46"/>
      <c r="W61" s="46"/>
    </row>
    <row r="62" ht="32.9" customHeight="1" spans="1:23">
      <c r="A62" s="27"/>
      <c r="B62" s="27"/>
      <c r="C62" s="27" t="s">
        <v>369</v>
      </c>
      <c r="D62" s="27"/>
      <c r="E62" s="27"/>
      <c r="F62" s="27"/>
      <c r="G62" s="27"/>
      <c r="H62" s="27"/>
      <c r="I62" s="46">
        <v>330000</v>
      </c>
      <c r="J62" s="46"/>
      <c r="K62" s="46"/>
      <c r="L62" s="46">
        <v>330000</v>
      </c>
      <c r="M62" s="46"/>
      <c r="N62" s="46"/>
      <c r="O62" s="46"/>
      <c r="P62" s="46"/>
      <c r="Q62" s="46"/>
      <c r="R62" s="46"/>
      <c r="S62" s="46"/>
      <c r="T62" s="46"/>
      <c r="U62" s="46"/>
      <c r="V62" s="46"/>
      <c r="W62" s="46"/>
    </row>
    <row r="63" ht="32.9" customHeight="1" spans="1:23">
      <c r="A63" s="27" t="s">
        <v>299</v>
      </c>
      <c r="B63" s="147" t="s">
        <v>370</v>
      </c>
      <c r="C63" s="27" t="s">
        <v>369</v>
      </c>
      <c r="D63" s="27" t="s">
        <v>65</v>
      </c>
      <c r="E63" s="27" t="s">
        <v>121</v>
      </c>
      <c r="F63" s="27" t="s">
        <v>325</v>
      </c>
      <c r="G63" s="27" t="s">
        <v>302</v>
      </c>
      <c r="H63" s="27" t="s">
        <v>80</v>
      </c>
      <c r="I63" s="46">
        <v>330000</v>
      </c>
      <c r="J63" s="46"/>
      <c r="K63" s="46"/>
      <c r="L63" s="46">
        <v>330000</v>
      </c>
      <c r="M63" s="46"/>
      <c r="N63" s="46"/>
      <c r="O63" s="46"/>
      <c r="P63" s="46"/>
      <c r="Q63" s="46"/>
      <c r="R63" s="46"/>
      <c r="S63" s="46"/>
      <c r="T63" s="46"/>
      <c r="U63" s="46"/>
      <c r="V63" s="46"/>
      <c r="W63" s="46"/>
    </row>
    <row r="64" ht="18.75" customHeight="1" spans="1:23">
      <c r="A64" s="47" t="s">
        <v>371</v>
      </c>
      <c r="B64" s="48"/>
      <c r="C64" s="48"/>
      <c r="D64" s="48"/>
      <c r="E64" s="48"/>
      <c r="F64" s="48"/>
      <c r="G64" s="48"/>
      <c r="H64" s="49"/>
      <c r="I64" s="46">
        <v>341339108.54</v>
      </c>
      <c r="J64" s="46">
        <v>315043968</v>
      </c>
      <c r="K64" s="46">
        <v>315043968</v>
      </c>
      <c r="L64" s="46">
        <v>24841500</v>
      </c>
      <c r="M64" s="46"/>
      <c r="N64" s="46">
        <v>43640.54</v>
      </c>
      <c r="O64" s="46">
        <v>1410000</v>
      </c>
      <c r="P64" s="46"/>
      <c r="Q64" s="46"/>
      <c r="R64" s="46"/>
      <c r="S64" s="46"/>
      <c r="T64" s="46"/>
      <c r="U64" s="46"/>
      <c r="V64" s="46"/>
      <c r="W64" s="46"/>
    </row>
  </sheetData>
  <mergeCells count="28">
    <mergeCell ref="A2:W2"/>
    <mergeCell ref="A3:I3"/>
    <mergeCell ref="J4:M4"/>
    <mergeCell ref="N4:P4"/>
    <mergeCell ref="R4:W4"/>
    <mergeCell ref="J5:K5"/>
    <mergeCell ref="A64:H6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2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8"/>
  <sheetViews>
    <sheetView showZeros="0" workbookViewId="0">
      <pane ySplit="1" topLeftCell="A2" activePane="bottomLeft" state="frozen"/>
      <selection/>
      <selection pane="bottomLeft" activeCell="I8" sqref="I8"/>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43" t="s">
        <v>372</v>
      </c>
    </row>
    <row r="3" ht="28.5" customHeight="1" spans="1:10">
      <c r="A3" s="142" t="s">
        <v>373</v>
      </c>
      <c r="B3" s="33"/>
      <c r="C3" s="33"/>
      <c r="D3" s="33"/>
      <c r="E3" s="33"/>
      <c r="F3" s="102"/>
      <c r="G3" s="33"/>
      <c r="H3" s="102"/>
      <c r="I3" s="102"/>
      <c r="J3" s="33"/>
    </row>
    <row r="4" ht="15" customHeight="1" spans="1:1">
      <c r="A4" s="6" t="s">
        <v>2</v>
      </c>
    </row>
    <row r="5" ht="14.25" customHeight="1" spans="1:10">
      <c r="A5" s="69" t="s">
        <v>374</v>
      </c>
      <c r="B5" s="69" t="s">
        <v>375</v>
      </c>
      <c r="C5" s="69" t="s">
        <v>376</v>
      </c>
      <c r="D5" s="69" t="s">
        <v>377</v>
      </c>
      <c r="E5" s="69" t="s">
        <v>378</v>
      </c>
      <c r="F5" s="55" t="s">
        <v>379</v>
      </c>
      <c r="G5" s="69" t="s">
        <v>380</v>
      </c>
      <c r="H5" s="55" t="s">
        <v>381</v>
      </c>
      <c r="I5" s="55" t="s">
        <v>382</v>
      </c>
      <c r="J5" s="69" t="s">
        <v>383</v>
      </c>
    </row>
    <row r="6" ht="14.25" customHeight="1" spans="1:10">
      <c r="A6" s="69">
        <v>1</v>
      </c>
      <c r="B6" s="69">
        <v>2</v>
      </c>
      <c r="C6" s="69">
        <v>3</v>
      </c>
      <c r="D6" s="69">
        <v>4</v>
      </c>
      <c r="E6" s="69">
        <v>5</v>
      </c>
      <c r="F6" s="55">
        <v>6</v>
      </c>
      <c r="G6" s="69">
        <v>7</v>
      </c>
      <c r="H6" s="55">
        <v>8</v>
      </c>
      <c r="I6" s="55">
        <v>9</v>
      </c>
      <c r="J6" s="69">
        <v>10</v>
      </c>
    </row>
    <row r="7" ht="15" customHeight="1" spans="1:10">
      <c r="A7" s="27" t="s">
        <v>65</v>
      </c>
      <c r="B7" s="70"/>
      <c r="C7" s="70"/>
      <c r="D7" s="70"/>
      <c r="E7" s="71"/>
      <c r="F7" s="72"/>
      <c r="G7" s="71"/>
      <c r="H7" s="72"/>
      <c r="I7" s="72"/>
      <c r="J7" s="71"/>
    </row>
    <row r="8" ht="33.75" customHeight="1" spans="1:10">
      <c r="A8" s="27" t="s">
        <v>322</v>
      </c>
      <c r="B8" s="27" t="s">
        <v>384</v>
      </c>
      <c r="C8" s="27" t="s">
        <v>385</v>
      </c>
      <c r="D8" s="27" t="s">
        <v>386</v>
      </c>
      <c r="E8" s="27" t="s">
        <v>387</v>
      </c>
      <c r="F8" s="27" t="s">
        <v>388</v>
      </c>
      <c r="G8" s="44" t="s">
        <v>53</v>
      </c>
      <c r="H8" s="27" t="s">
        <v>389</v>
      </c>
      <c r="I8" s="27" t="s">
        <v>390</v>
      </c>
      <c r="J8" s="27" t="s">
        <v>391</v>
      </c>
    </row>
    <row r="9" ht="33.75" customHeight="1" spans="1:10">
      <c r="A9" s="27" t="s">
        <v>322</v>
      </c>
      <c r="B9" s="27" t="s">
        <v>392</v>
      </c>
      <c r="C9" s="27" t="s">
        <v>385</v>
      </c>
      <c r="D9" s="27" t="s">
        <v>386</v>
      </c>
      <c r="E9" s="27" t="s">
        <v>393</v>
      </c>
      <c r="F9" s="27" t="s">
        <v>388</v>
      </c>
      <c r="G9" s="44" t="s">
        <v>53</v>
      </c>
      <c r="H9" s="27" t="s">
        <v>389</v>
      </c>
      <c r="I9" s="27" t="s">
        <v>390</v>
      </c>
      <c r="J9" s="27" t="s">
        <v>394</v>
      </c>
    </row>
    <row r="10" ht="33.75" customHeight="1" spans="1:10">
      <c r="A10" s="27" t="s">
        <v>322</v>
      </c>
      <c r="B10" s="27" t="s">
        <v>392</v>
      </c>
      <c r="C10" s="27" t="s">
        <v>385</v>
      </c>
      <c r="D10" s="27" t="s">
        <v>395</v>
      </c>
      <c r="E10" s="27" t="s">
        <v>396</v>
      </c>
      <c r="F10" s="27" t="s">
        <v>388</v>
      </c>
      <c r="G10" s="44" t="s">
        <v>397</v>
      </c>
      <c r="H10" s="27" t="s">
        <v>398</v>
      </c>
      <c r="I10" s="27" t="s">
        <v>390</v>
      </c>
      <c r="J10" s="27" t="s">
        <v>399</v>
      </c>
    </row>
    <row r="11" ht="33.75" customHeight="1" spans="1:10">
      <c r="A11" s="27" t="s">
        <v>322</v>
      </c>
      <c r="B11" s="27" t="s">
        <v>392</v>
      </c>
      <c r="C11" s="27" t="s">
        <v>400</v>
      </c>
      <c r="D11" s="27" t="s">
        <v>401</v>
      </c>
      <c r="E11" s="27" t="s">
        <v>402</v>
      </c>
      <c r="F11" s="27" t="s">
        <v>403</v>
      </c>
      <c r="G11" s="44" t="s">
        <v>404</v>
      </c>
      <c r="H11" s="27" t="s">
        <v>398</v>
      </c>
      <c r="I11" s="27" t="s">
        <v>390</v>
      </c>
      <c r="J11" s="27" t="s">
        <v>405</v>
      </c>
    </row>
    <row r="12" ht="33.75" customHeight="1" spans="1:10">
      <c r="A12" s="27" t="s">
        <v>322</v>
      </c>
      <c r="B12" s="27" t="s">
        <v>392</v>
      </c>
      <c r="C12" s="27" t="s">
        <v>406</v>
      </c>
      <c r="D12" s="27" t="s">
        <v>407</v>
      </c>
      <c r="E12" s="27" t="s">
        <v>408</v>
      </c>
      <c r="F12" s="27" t="s">
        <v>388</v>
      </c>
      <c r="G12" s="44" t="s">
        <v>409</v>
      </c>
      <c r="H12" s="27" t="s">
        <v>398</v>
      </c>
      <c r="I12" s="27" t="s">
        <v>390</v>
      </c>
      <c r="J12" s="27" t="s">
        <v>410</v>
      </c>
    </row>
    <row r="13" ht="33.75" customHeight="1" spans="1:10">
      <c r="A13" s="27" t="s">
        <v>369</v>
      </c>
      <c r="B13" s="27" t="s">
        <v>411</v>
      </c>
      <c r="C13" s="27" t="s">
        <v>385</v>
      </c>
      <c r="D13" s="27" t="s">
        <v>386</v>
      </c>
      <c r="E13" s="27" t="s">
        <v>412</v>
      </c>
      <c r="F13" s="27" t="s">
        <v>388</v>
      </c>
      <c r="G13" s="44" t="s">
        <v>413</v>
      </c>
      <c r="H13" s="27" t="s">
        <v>414</v>
      </c>
      <c r="I13" s="27" t="s">
        <v>390</v>
      </c>
      <c r="J13" s="27" t="s">
        <v>415</v>
      </c>
    </row>
    <row r="14" ht="33.75" customHeight="1" spans="1:10">
      <c r="A14" s="27" t="s">
        <v>369</v>
      </c>
      <c r="B14" s="27" t="s">
        <v>411</v>
      </c>
      <c r="C14" s="27" t="s">
        <v>385</v>
      </c>
      <c r="D14" s="27" t="s">
        <v>395</v>
      </c>
      <c r="E14" s="27" t="s">
        <v>416</v>
      </c>
      <c r="F14" s="27" t="s">
        <v>403</v>
      </c>
      <c r="G14" s="44" t="s">
        <v>404</v>
      </c>
      <c r="H14" s="27" t="s">
        <v>398</v>
      </c>
      <c r="I14" s="27" t="s">
        <v>390</v>
      </c>
      <c r="J14" s="27" t="s">
        <v>417</v>
      </c>
    </row>
    <row r="15" ht="33.75" customHeight="1" spans="1:10">
      <c r="A15" s="27" t="s">
        <v>369</v>
      </c>
      <c r="B15" s="27" t="s">
        <v>411</v>
      </c>
      <c r="C15" s="27" t="s">
        <v>385</v>
      </c>
      <c r="D15" s="27" t="s">
        <v>395</v>
      </c>
      <c r="E15" s="27" t="s">
        <v>418</v>
      </c>
      <c r="F15" s="27" t="s">
        <v>388</v>
      </c>
      <c r="G15" s="44" t="s">
        <v>404</v>
      </c>
      <c r="H15" s="27" t="s">
        <v>398</v>
      </c>
      <c r="I15" s="27" t="s">
        <v>390</v>
      </c>
      <c r="J15" s="27" t="s">
        <v>419</v>
      </c>
    </row>
    <row r="16" ht="33.75" customHeight="1" spans="1:10">
      <c r="A16" s="27" t="s">
        <v>369</v>
      </c>
      <c r="B16" s="27" t="s">
        <v>411</v>
      </c>
      <c r="C16" s="27" t="s">
        <v>400</v>
      </c>
      <c r="D16" s="27" t="s">
        <v>401</v>
      </c>
      <c r="E16" s="27" t="s">
        <v>420</v>
      </c>
      <c r="F16" s="27" t="s">
        <v>388</v>
      </c>
      <c r="G16" s="44" t="s">
        <v>404</v>
      </c>
      <c r="H16" s="27" t="s">
        <v>398</v>
      </c>
      <c r="I16" s="27" t="s">
        <v>390</v>
      </c>
      <c r="J16" s="27" t="s">
        <v>421</v>
      </c>
    </row>
    <row r="17" ht="33.75" customHeight="1" spans="1:10">
      <c r="A17" s="27" t="s">
        <v>369</v>
      </c>
      <c r="B17" s="27" t="s">
        <v>411</v>
      </c>
      <c r="C17" s="27" t="s">
        <v>406</v>
      </c>
      <c r="D17" s="27" t="s">
        <v>407</v>
      </c>
      <c r="E17" s="27" t="s">
        <v>408</v>
      </c>
      <c r="F17" s="27" t="s">
        <v>388</v>
      </c>
      <c r="G17" s="44" t="s">
        <v>397</v>
      </c>
      <c r="H17" s="27" t="s">
        <v>398</v>
      </c>
      <c r="I17" s="27" t="s">
        <v>390</v>
      </c>
      <c r="J17" s="27" t="s">
        <v>422</v>
      </c>
    </row>
    <row r="18" ht="33.75" customHeight="1" spans="1:10">
      <c r="A18" s="27" t="s">
        <v>341</v>
      </c>
      <c r="B18" s="27" t="s">
        <v>423</v>
      </c>
      <c r="C18" s="27" t="s">
        <v>385</v>
      </c>
      <c r="D18" s="27" t="s">
        <v>386</v>
      </c>
      <c r="E18" s="27" t="s">
        <v>424</v>
      </c>
      <c r="F18" s="27" t="s">
        <v>388</v>
      </c>
      <c r="G18" s="44" t="s">
        <v>425</v>
      </c>
      <c r="H18" s="27" t="s">
        <v>426</v>
      </c>
      <c r="I18" s="27" t="s">
        <v>390</v>
      </c>
      <c r="J18" s="27" t="s">
        <v>427</v>
      </c>
    </row>
    <row r="19" ht="33.75" customHeight="1" spans="1:10">
      <c r="A19" s="27" t="s">
        <v>341</v>
      </c>
      <c r="B19" s="27" t="s">
        <v>423</v>
      </c>
      <c r="C19" s="27" t="s">
        <v>385</v>
      </c>
      <c r="D19" s="27" t="s">
        <v>395</v>
      </c>
      <c r="E19" s="27" t="s">
        <v>428</v>
      </c>
      <c r="F19" s="27" t="s">
        <v>388</v>
      </c>
      <c r="G19" s="44" t="s">
        <v>404</v>
      </c>
      <c r="H19" s="27" t="s">
        <v>398</v>
      </c>
      <c r="I19" s="27" t="s">
        <v>390</v>
      </c>
      <c r="J19" s="27" t="s">
        <v>429</v>
      </c>
    </row>
    <row r="20" ht="33.75" customHeight="1" spans="1:10">
      <c r="A20" s="27" t="s">
        <v>341</v>
      </c>
      <c r="B20" s="27" t="s">
        <v>423</v>
      </c>
      <c r="C20" s="27" t="s">
        <v>385</v>
      </c>
      <c r="D20" s="27" t="s">
        <v>430</v>
      </c>
      <c r="E20" s="27" t="s">
        <v>431</v>
      </c>
      <c r="F20" s="27" t="s">
        <v>432</v>
      </c>
      <c r="G20" s="44" t="s">
        <v>433</v>
      </c>
      <c r="H20" s="27" t="s">
        <v>434</v>
      </c>
      <c r="I20" s="27" t="s">
        <v>390</v>
      </c>
      <c r="J20" s="27" t="s">
        <v>435</v>
      </c>
    </row>
    <row r="21" ht="33.75" customHeight="1" spans="1:10">
      <c r="A21" s="27" t="s">
        <v>341</v>
      </c>
      <c r="B21" s="27" t="s">
        <v>423</v>
      </c>
      <c r="C21" s="27" t="s">
        <v>400</v>
      </c>
      <c r="D21" s="27" t="s">
        <v>401</v>
      </c>
      <c r="E21" s="27" t="s">
        <v>436</v>
      </c>
      <c r="F21" s="27" t="s">
        <v>388</v>
      </c>
      <c r="G21" s="44" t="s">
        <v>437</v>
      </c>
      <c r="H21" s="27" t="s">
        <v>398</v>
      </c>
      <c r="I21" s="27" t="s">
        <v>390</v>
      </c>
      <c r="J21" s="27" t="s">
        <v>438</v>
      </c>
    </row>
    <row r="22" ht="33.75" customHeight="1" spans="1:10">
      <c r="A22" s="27" t="s">
        <v>341</v>
      </c>
      <c r="B22" s="27" t="s">
        <v>423</v>
      </c>
      <c r="C22" s="27" t="s">
        <v>406</v>
      </c>
      <c r="D22" s="27" t="s">
        <v>407</v>
      </c>
      <c r="E22" s="27" t="s">
        <v>439</v>
      </c>
      <c r="F22" s="27" t="s">
        <v>388</v>
      </c>
      <c r="G22" s="44" t="s">
        <v>409</v>
      </c>
      <c r="H22" s="27" t="s">
        <v>398</v>
      </c>
      <c r="I22" s="27" t="s">
        <v>390</v>
      </c>
      <c r="J22" s="27" t="s">
        <v>440</v>
      </c>
    </row>
    <row r="23" ht="33.75" customHeight="1" spans="1:10">
      <c r="A23" s="27" t="s">
        <v>333</v>
      </c>
      <c r="B23" s="27" t="s">
        <v>441</v>
      </c>
      <c r="C23" s="27" t="s">
        <v>385</v>
      </c>
      <c r="D23" s="27" t="s">
        <v>386</v>
      </c>
      <c r="E23" s="27" t="s">
        <v>442</v>
      </c>
      <c r="F23" s="27" t="s">
        <v>388</v>
      </c>
      <c r="G23" s="44" t="s">
        <v>54</v>
      </c>
      <c r="H23" s="27" t="s">
        <v>426</v>
      </c>
      <c r="I23" s="27" t="s">
        <v>390</v>
      </c>
      <c r="J23" s="27" t="s">
        <v>443</v>
      </c>
    </row>
    <row r="24" ht="33.75" customHeight="1" spans="1:10">
      <c r="A24" s="27" t="s">
        <v>333</v>
      </c>
      <c r="B24" s="27" t="s">
        <v>441</v>
      </c>
      <c r="C24" s="27" t="s">
        <v>385</v>
      </c>
      <c r="D24" s="27" t="s">
        <v>386</v>
      </c>
      <c r="E24" s="27" t="s">
        <v>444</v>
      </c>
      <c r="F24" s="27" t="s">
        <v>388</v>
      </c>
      <c r="G24" s="44" t="s">
        <v>54</v>
      </c>
      <c r="H24" s="27" t="s">
        <v>389</v>
      </c>
      <c r="I24" s="27" t="s">
        <v>390</v>
      </c>
      <c r="J24" s="27" t="s">
        <v>445</v>
      </c>
    </row>
    <row r="25" ht="33.75" customHeight="1" spans="1:10">
      <c r="A25" s="27" t="s">
        <v>333</v>
      </c>
      <c r="B25" s="27" t="s">
        <v>441</v>
      </c>
      <c r="C25" s="27" t="s">
        <v>385</v>
      </c>
      <c r="D25" s="27" t="s">
        <v>395</v>
      </c>
      <c r="E25" s="27" t="s">
        <v>446</v>
      </c>
      <c r="F25" s="27" t="s">
        <v>388</v>
      </c>
      <c r="G25" s="44" t="s">
        <v>447</v>
      </c>
      <c r="H25" s="27" t="s">
        <v>398</v>
      </c>
      <c r="I25" s="27" t="s">
        <v>390</v>
      </c>
      <c r="J25" s="27" t="s">
        <v>448</v>
      </c>
    </row>
    <row r="26" ht="33.75" customHeight="1" spans="1:10">
      <c r="A26" s="27" t="s">
        <v>333</v>
      </c>
      <c r="B26" s="27" t="s">
        <v>441</v>
      </c>
      <c r="C26" s="27" t="s">
        <v>385</v>
      </c>
      <c r="D26" s="27" t="s">
        <v>430</v>
      </c>
      <c r="E26" s="27" t="s">
        <v>449</v>
      </c>
      <c r="F26" s="27" t="s">
        <v>403</v>
      </c>
      <c r="G26" s="44" t="s">
        <v>404</v>
      </c>
      <c r="H26" s="27" t="s">
        <v>398</v>
      </c>
      <c r="I26" s="27" t="s">
        <v>390</v>
      </c>
      <c r="J26" s="27" t="s">
        <v>450</v>
      </c>
    </row>
    <row r="27" ht="33.75" customHeight="1" spans="1:10">
      <c r="A27" s="27" t="s">
        <v>333</v>
      </c>
      <c r="B27" s="27" t="s">
        <v>441</v>
      </c>
      <c r="C27" s="27" t="s">
        <v>400</v>
      </c>
      <c r="D27" s="27" t="s">
        <v>401</v>
      </c>
      <c r="E27" s="27" t="s">
        <v>451</v>
      </c>
      <c r="F27" s="27" t="s">
        <v>403</v>
      </c>
      <c r="G27" s="44" t="s">
        <v>404</v>
      </c>
      <c r="H27" s="27" t="s">
        <v>398</v>
      </c>
      <c r="I27" s="27" t="s">
        <v>390</v>
      </c>
      <c r="J27" s="27" t="s">
        <v>452</v>
      </c>
    </row>
    <row r="28" ht="33.75" customHeight="1" spans="1:10">
      <c r="A28" s="27" t="s">
        <v>333</v>
      </c>
      <c r="B28" s="27" t="s">
        <v>441</v>
      </c>
      <c r="C28" s="27" t="s">
        <v>406</v>
      </c>
      <c r="D28" s="27" t="s">
        <v>407</v>
      </c>
      <c r="E28" s="27" t="s">
        <v>453</v>
      </c>
      <c r="F28" s="27" t="s">
        <v>388</v>
      </c>
      <c r="G28" s="44" t="s">
        <v>397</v>
      </c>
      <c r="H28" s="27" t="s">
        <v>398</v>
      </c>
      <c r="I28" s="27" t="s">
        <v>390</v>
      </c>
      <c r="J28" s="27" t="s">
        <v>454</v>
      </c>
    </row>
    <row r="29" ht="33.75" customHeight="1" spans="1:10">
      <c r="A29" s="27" t="s">
        <v>358</v>
      </c>
      <c r="B29" s="27" t="s">
        <v>455</v>
      </c>
      <c r="C29" s="27" t="s">
        <v>385</v>
      </c>
      <c r="D29" s="27" t="s">
        <v>386</v>
      </c>
      <c r="E29" s="27" t="s">
        <v>456</v>
      </c>
      <c r="F29" s="27" t="s">
        <v>388</v>
      </c>
      <c r="G29" s="44" t="s">
        <v>457</v>
      </c>
      <c r="H29" s="27" t="s">
        <v>426</v>
      </c>
      <c r="I29" s="27" t="s">
        <v>390</v>
      </c>
      <c r="J29" s="27" t="s">
        <v>458</v>
      </c>
    </row>
    <row r="30" ht="33.75" customHeight="1" spans="1:10">
      <c r="A30" s="27" t="s">
        <v>358</v>
      </c>
      <c r="B30" s="27" t="s">
        <v>455</v>
      </c>
      <c r="C30" s="27" t="s">
        <v>385</v>
      </c>
      <c r="D30" s="27" t="s">
        <v>395</v>
      </c>
      <c r="E30" s="27" t="s">
        <v>459</v>
      </c>
      <c r="F30" s="27" t="s">
        <v>403</v>
      </c>
      <c r="G30" s="44" t="s">
        <v>404</v>
      </c>
      <c r="H30" s="27" t="s">
        <v>398</v>
      </c>
      <c r="I30" s="27" t="s">
        <v>390</v>
      </c>
      <c r="J30" s="27" t="s">
        <v>460</v>
      </c>
    </row>
    <row r="31" ht="33.75" customHeight="1" spans="1:10">
      <c r="A31" s="27" t="s">
        <v>358</v>
      </c>
      <c r="B31" s="27" t="s">
        <v>455</v>
      </c>
      <c r="C31" s="27" t="s">
        <v>385</v>
      </c>
      <c r="D31" s="27" t="s">
        <v>430</v>
      </c>
      <c r="E31" s="27" t="s">
        <v>461</v>
      </c>
      <c r="F31" s="27" t="s">
        <v>403</v>
      </c>
      <c r="G31" s="44" t="s">
        <v>404</v>
      </c>
      <c r="H31" s="27" t="s">
        <v>398</v>
      </c>
      <c r="I31" s="27" t="s">
        <v>390</v>
      </c>
      <c r="J31" s="27" t="s">
        <v>462</v>
      </c>
    </row>
    <row r="32" ht="33.75" customHeight="1" spans="1:10">
      <c r="A32" s="27" t="s">
        <v>358</v>
      </c>
      <c r="B32" s="27" t="s">
        <v>455</v>
      </c>
      <c r="C32" s="27" t="s">
        <v>400</v>
      </c>
      <c r="D32" s="27" t="s">
        <v>401</v>
      </c>
      <c r="E32" s="27" t="s">
        <v>463</v>
      </c>
      <c r="F32" s="27" t="s">
        <v>388</v>
      </c>
      <c r="G32" s="44" t="s">
        <v>397</v>
      </c>
      <c r="H32" s="27" t="s">
        <v>398</v>
      </c>
      <c r="I32" s="27" t="s">
        <v>390</v>
      </c>
      <c r="J32" s="27" t="s">
        <v>464</v>
      </c>
    </row>
    <row r="33" ht="33.75" customHeight="1" spans="1:10">
      <c r="A33" s="27" t="s">
        <v>358</v>
      </c>
      <c r="B33" s="27" t="s">
        <v>455</v>
      </c>
      <c r="C33" s="27" t="s">
        <v>406</v>
      </c>
      <c r="D33" s="27" t="s">
        <v>407</v>
      </c>
      <c r="E33" s="27" t="s">
        <v>465</v>
      </c>
      <c r="F33" s="27" t="s">
        <v>388</v>
      </c>
      <c r="G33" s="44" t="s">
        <v>409</v>
      </c>
      <c r="H33" s="27" t="s">
        <v>398</v>
      </c>
      <c r="I33" s="27" t="s">
        <v>390</v>
      </c>
      <c r="J33" s="27" t="s">
        <v>466</v>
      </c>
    </row>
    <row r="34" ht="33.75" customHeight="1" spans="1:10">
      <c r="A34" s="27" t="s">
        <v>298</v>
      </c>
      <c r="B34" s="27" t="s">
        <v>467</v>
      </c>
      <c r="C34" s="27" t="s">
        <v>385</v>
      </c>
      <c r="D34" s="27" t="s">
        <v>386</v>
      </c>
      <c r="E34" s="27" t="s">
        <v>468</v>
      </c>
      <c r="F34" s="27" t="s">
        <v>403</v>
      </c>
      <c r="G34" s="44" t="s">
        <v>404</v>
      </c>
      <c r="H34" s="27" t="s">
        <v>398</v>
      </c>
      <c r="I34" s="27" t="s">
        <v>390</v>
      </c>
      <c r="J34" s="27" t="s">
        <v>469</v>
      </c>
    </row>
    <row r="35" ht="33.75" customHeight="1" spans="1:10">
      <c r="A35" s="27" t="s">
        <v>298</v>
      </c>
      <c r="B35" s="27" t="s">
        <v>467</v>
      </c>
      <c r="C35" s="27" t="s">
        <v>385</v>
      </c>
      <c r="D35" s="27" t="s">
        <v>395</v>
      </c>
      <c r="E35" s="27" t="s">
        <v>470</v>
      </c>
      <c r="F35" s="27" t="s">
        <v>403</v>
      </c>
      <c r="G35" s="44" t="s">
        <v>437</v>
      </c>
      <c r="H35" s="27" t="s">
        <v>398</v>
      </c>
      <c r="I35" s="27" t="s">
        <v>390</v>
      </c>
      <c r="J35" s="27" t="s">
        <v>471</v>
      </c>
    </row>
    <row r="36" ht="33.75" customHeight="1" spans="1:10">
      <c r="A36" s="27" t="s">
        <v>298</v>
      </c>
      <c r="B36" s="27" t="s">
        <v>467</v>
      </c>
      <c r="C36" s="27" t="s">
        <v>385</v>
      </c>
      <c r="D36" s="27" t="s">
        <v>395</v>
      </c>
      <c r="E36" s="27" t="s">
        <v>472</v>
      </c>
      <c r="F36" s="27" t="s">
        <v>388</v>
      </c>
      <c r="G36" s="44" t="s">
        <v>437</v>
      </c>
      <c r="H36" s="27" t="s">
        <v>398</v>
      </c>
      <c r="I36" s="27" t="s">
        <v>390</v>
      </c>
      <c r="J36" s="27" t="s">
        <v>473</v>
      </c>
    </row>
    <row r="37" ht="33.75" customHeight="1" spans="1:10">
      <c r="A37" s="27" t="s">
        <v>298</v>
      </c>
      <c r="B37" s="27" t="s">
        <v>467</v>
      </c>
      <c r="C37" s="27" t="s">
        <v>400</v>
      </c>
      <c r="D37" s="27" t="s">
        <v>401</v>
      </c>
      <c r="E37" s="27" t="s">
        <v>420</v>
      </c>
      <c r="F37" s="27" t="s">
        <v>388</v>
      </c>
      <c r="G37" s="44" t="s">
        <v>409</v>
      </c>
      <c r="H37" s="27" t="s">
        <v>398</v>
      </c>
      <c r="I37" s="27" t="s">
        <v>390</v>
      </c>
      <c r="J37" s="27" t="s">
        <v>474</v>
      </c>
    </row>
    <row r="38" ht="33.75" customHeight="1" spans="1:10">
      <c r="A38" s="27" t="s">
        <v>298</v>
      </c>
      <c r="B38" s="27" t="s">
        <v>467</v>
      </c>
      <c r="C38" s="27" t="s">
        <v>406</v>
      </c>
      <c r="D38" s="27" t="s">
        <v>407</v>
      </c>
      <c r="E38" s="27" t="s">
        <v>475</v>
      </c>
      <c r="F38" s="27" t="s">
        <v>388</v>
      </c>
      <c r="G38" s="44" t="s">
        <v>409</v>
      </c>
      <c r="H38" s="27" t="s">
        <v>398</v>
      </c>
      <c r="I38" s="27" t="s">
        <v>390</v>
      </c>
      <c r="J38" s="27" t="s">
        <v>476</v>
      </c>
    </row>
    <row r="39" ht="33.75" customHeight="1" spans="1:10">
      <c r="A39" s="27" t="s">
        <v>363</v>
      </c>
      <c r="B39" s="27" t="s">
        <v>477</v>
      </c>
      <c r="C39" s="27" t="s">
        <v>385</v>
      </c>
      <c r="D39" s="27" t="s">
        <v>386</v>
      </c>
      <c r="E39" s="27" t="s">
        <v>478</v>
      </c>
      <c r="F39" s="27" t="s">
        <v>388</v>
      </c>
      <c r="G39" s="44" t="s">
        <v>479</v>
      </c>
      <c r="H39" s="27" t="s">
        <v>480</v>
      </c>
      <c r="I39" s="27" t="s">
        <v>390</v>
      </c>
      <c r="J39" s="27" t="s">
        <v>481</v>
      </c>
    </row>
    <row r="40" ht="33.75" customHeight="1" spans="1:10">
      <c r="A40" s="27" t="s">
        <v>363</v>
      </c>
      <c r="B40" s="27" t="s">
        <v>477</v>
      </c>
      <c r="C40" s="27" t="s">
        <v>385</v>
      </c>
      <c r="D40" s="27" t="s">
        <v>386</v>
      </c>
      <c r="E40" s="27" t="s">
        <v>482</v>
      </c>
      <c r="F40" s="27" t="s">
        <v>388</v>
      </c>
      <c r="G40" s="44" t="s">
        <v>479</v>
      </c>
      <c r="H40" s="27" t="s">
        <v>480</v>
      </c>
      <c r="I40" s="27" t="s">
        <v>390</v>
      </c>
      <c r="J40" s="27" t="s">
        <v>483</v>
      </c>
    </row>
    <row r="41" ht="33.75" customHeight="1" spans="1:10">
      <c r="A41" s="27" t="s">
        <v>363</v>
      </c>
      <c r="B41" s="27" t="s">
        <v>477</v>
      </c>
      <c r="C41" s="27" t="s">
        <v>385</v>
      </c>
      <c r="D41" s="27" t="s">
        <v>386</v>
      </c>
      <c r="E41" s="27" t="s">
        <v>484</v>
      </c>
      <c r="F41" s="27" t="s">
        <v>388</v>
      </c>
      <c r="G41" s="44" t="s">
        <v>485</v>
      </c>
      <c r="H41" s="27" t="s">
        <v>480</v>
      </c>
      <c r="I41" s="27" t="s">
        <v>390</v>
      </c>
      <c r="J41" s="27" t="s">
        <v>483</v>
      </c>
    </row>
    <row r="42" ht="33.75" customHeight="1" spans="1:10">
      <c r="A42" s="27" t="s">
        <v>363</v>
      </c>
      <c r="B42" s="27" t="s">
        <v>477</v>
      </c>
      <c r="C42" s="27" t="s">
        <v>400</v>
      </c>
      <c r="D42" s="27" t="s">
        <v>401</v>
      </c>
      <c r="E42" s="27" t="s">
        <v>486</v>
      </c>
      <c r="F42" s="27" t="s">
        <v>403</v>
      </c>
      <c r="G42" s="44" t="s">
        <v>487</v>
      </c>
      <c r="H42" s="27"/>
      <c r="I42" s="27" t="s">
        <v>488</v>
      </c>
      <c r="J42" s="27" t="s">
        <v>483</v>
      </c>
    </row>
    <row r="43" ht="33.75" customHeight="1" spans="1:10">
      <c r="A43" s="27" t="s">
        <v>363</v>
      </c>
      <c r="B43" s="27" t="s">
        <v>477</v>
      </c>
      <c r="C43" s="27" t="s">
        <v>406</v>
      </c>
      <c r="D43" s="27" t="s">
        <v>407</v>
      </c>
      <c r="E43" s="27" t="s">
        <v>489</v>
      </c>
      <c r="F43" s="27" t="s">
        <v>388</v>
      </c>
      <c r="G43" s="44" t="s">
        <v>409</v>
      </c>
      <c r="H43" s="27" t="s">
        <v>398</v>
      </c>
      <c r="I43" s="27" t="s">
        <v>390</v>
      </c>
      <c r="J43" s="27" t="s">
        <v>483</v>
      </c>
    </row>
    <row r="44" ht="33.75" customHeight="1" spans="1:10">
      <c r="A44" s="27" t="s">
        <v>326</v>
      </c>
      <c r="B44" s="27" t="s">
        <v>490</v>
      </c>
      <c r="C44" s="27" t="s">
        <v>385</v>
      </c>
      <c r="D44" s="27" t="s">
        <v>386</v>
      </c>
      <c r="E44" s="27" t="s">
        <v>491</v>
      </c>
      <c r="F44" s="27" t="s">
        <v>388</v>
      </c>
      <c r="G44" s="44" t="s">
        <v>437</v>
      </c>
      <c r="H44" s="27" t="s">
        <v>398</v>
      </c>
      <c r="I44" s="27" t="s">
        <v>390</v>
      </c>
      <c r="J44" s="27" t="s">
        <v>492</v>
      </c>
    </row>
    <row r="45" ht="33.75" customHeight="1" spans="1:10">
      <c r="A45" s="27" t="s">
        <v>326</v>
      </c>
      <c r="B45" s="27" t="s">
        <v>490</v>
      </c>
      <c r="C45" s="27" t="s">
        <v>385</v>
      </c>
      <c r="D45" s="27" t="s">
        <v>395</v>
      </c>
      <c r="E45" s="27" t="s">
        <v>416</v>
      </c>
      <c r="F45" s="27" t="s">
        <v>403</v>
      </c>
      <c r="G45" s="44" t="s">
        <v>404</v>
      </c>
      <c r="H45" s="27" t="s">
        <v>398</v>
      </c>
      <c r="I45" s="27" t="s">
        <v>390</v>
      </c>
      <c r="J45" s="27" t="s">
        <v>493</v>
      </c>
    </row>
    <row r="46" ht="33.75" customHeight="1" spans="1:10">
      <c r="A46" s="27" t="s">
        <v>326</v>
      </c>
      <c r="B46" s="27" t="s">
        <v>490</v>
      </c>
      <c r="C46" s="27" t="s">
        <v>385</v>
      </c>
      <c r="D46" s="27" t="s">
        <v>395</v>
      </c>
      <c r="E46" s="27" t="s">
        <v>494</v>
      </c>
      <c r="F46" s="27" t="s">
        <v>403</v>
      </c>
      <c r="G46" s="44" t="s">
        <v>404</v>
      </c>
      <c r="H46" s="27" t="s">
        <v>398</v>
      </c>
      <c r="I46" s="27" t="s">
        <v>390</v>
      </c>
      <c r="J46" s="27" t="s">
        <v>495</v>
      </c>
    </row>
    <row r="47" ht="33.75" customHeight="1" spans="1:10">
      <c r="A47" s="27" t="s">
        <v>326</v>
      </c>
      <c r="B47" s="27" t="s">
        <v>490</v>
      </c>
      <c r="C47" s="27" t="s">
        <v>400</v>
      </c>
      <c r="D47" s="27" t="s">
        <v>401</v>
      </c>
      <c r="E47" s="27" t="s">
        <v>496</v>
      </c>
      <c r="F47" s="27" t="s">
        <v>403</v>
      </c>
      <c r="G47" s="44" t="s">
        <v>404</v>
      </c>
      <c r="H47" s="27" t="s">
        <v>398</v>
      </c>
      <c r="I47" s="27" t="s">
        <v>488</v>
      </c>
      <c r="J47" s="27" t="s">
        <v>497</v>
      </c>
    </row>
    <row r="48" ht="102" customHeight="1" spans="1:10">
      <c r="A48" s="27" t="s">
        <v>326</v>
      </c>
      <c r="B48" s="27" t="s">
        <v>490</v>
      </c>
      <c r="C48" s="27" t="s">
        <v>406</v>
      </c>
      <c r="D48" s="27" t="s">
        <v>407</v>
      </c>
      <c r="E48" s="27" t="s">
        <v>408</v>
      </c>
      <c r="F48" s="27" t="s">
        <v>388</v>
      </c>
      <c r="G48" s="44" t="s">
        <v>447</v>
      </c>
      <c r="H48" s="27" t="s">
        <v>398</v>
      </c>
      <c r="I48" s="27" t="s">
        <v>390</v>
      </c>
      <c r="J48" s="27" t="s">
        <v>422</v>
      </c>
    </row>
    <row r="49" ht="33.75" customHeight="1" spans="1:10">
      <c r="A49" s="27" t="s">
        <v>367</v>
      </c>
      <c r="B49" s="27" t="s">
        <v>498</v>
      </c>
      <c r="C49" s="27" t="s">
        <v>385</v>
      </c>
      <c r="D49" s="27" t="s">
        <v>386</v>
      </c>
      <c r="E49" s="27" t="s">
        <v>499</v>
      </c>
      <c r="F49" s="27" t="s">
        <v>388</v>
      </c>
      <c r="G49" s="44" t="s">
        <v>500</v>
      </c>
      <c r="H49" s="27" t="s">
        <v>501</v>
      </c>
      <c r="I49" s="27" t="s">
        <v>390</v>
      </c>
      <c r="J49" s="27" t="s">
        <v>502</v>
      </c>
    </row>
    <row r="50" ht="33.75" customHeight="1" spans="1:10">
      <c r="A50" s="27" t="s">
        <v>367</v>
      </c>
      <c r="B50" s="27" t="s">
        <v>498</v>
      </c>
      <c r="C50" s="27" t="s">
        <v>385</v>
      </c>
      <c r="D50" s="27" t="s">
        <v>395</v>
      </c>
      <c r="E50" s="27" t="s">
        <v>503</v>
      </c>
      <c r="F50" s="27" t="s">
        <v>388</v>
      </c>
      <c r="G50" s="44" t="s">
        <v>437</v>
      </c>
      <c r="H50" s="27" t="s">
        <v>398</v>
      </c>
      <c r="I50" s="27" t="s">
        <v>390</v>
      </c>
      <c r="J50" s="27" t="s">
        <v>504</v>
      </c>
    </row>
    <row r="51" ht="33.75" customHeight="1" spans="1:10">
      <c r="A51" s="27" t="s">
        <v>367</v>
      </c>
      <c r="B51" s="27" t="s">
        <v>498</v>
      </c>
      <c r="C51" s="27" t="s">
        <v>385</v>
      </c>
      <c r="D51" s="27" t="s">
        <v>430</v>
      </c>
      <c r="E51" s="27" t="s">
        <v>505</v>
      </c>
      <c r="F51" s="27" t="s">
        <v>403</v>
      </c>
      <c r="G51" s="44" t="s">
        <v>506</v>
      </c>
      <c r="H51" s="27"/>
      <c r="I51" s="27" t="s">
        <v>488</v>
      </c>
      <c r="J51" s="27" t="s">
        <v>507</v>
      </c>
    </row>
    <row r="52" ht="33.75" customHeight="1" spans="1:10">
      <c r="A52" s="27" t="s">
        <v>367</v>
      </c>
      <c r="B52" s="27" t="s">
        <v>498</v>
      </c>
      <c r="C52" s="27" t="s">
        <v>400</v>
      </c>
      <c r="D52" s="27" t="s">
        <v>401</v>
      </c>
      <c r="E52" s="27" t="s">
        <v>508</v>
      </c>
      <c r="F52" s="27" t="s">
        <v>388</v>
      </c>
      <c r="G52" s="44" t="s">
        <v>437</v>
      </c>
      <c r="H52" s="27" t="s">
        <v>398</v>
      </c>
      <c r="I52" s="27" t="s">
        <v>390</v>
      </c>
      <c r="J52" s="27" t="s">
        <v>509</v>
      </c>
    </row>
    <row r="53" ht="33.75" customHeight="1" spans="1:10">
      <c r="A53" s="27" t="s">
        <v>367</v>
      </c>
      <c r="B53" s="27" t="s">
        <v>498</v>
      </c>
      <c r="C53" s="27" t="s">
        <v>406</v>
      </c>
      <c r="D53" s="27" t="s">
        <v>407</v>
      </c>
      <c r="E53" s="27" t="s">
        <v>510</v>
      </c>
      <c r="F53" s="27" t="s">
        <v>388</v>
      </c>
      <c r="G53" s="44" t="s">
        <v>437</v>
      </c>
      <c r="H53" s="27" t="s">
        <v>398</v>
      </c>
      <c r="I53" s="27" t="s">
        <v>390</v>
      </c>
      <c r="J53" s="27" t="s">
        <v>511</v>
      </c>
    </row>
    <row r="54" ht="33.75" customHeight="1" spans="1:10">
      <c r="A54" s="27" t="s">
        <v>356</v>
      </c>
      <c r="B54" s="27" t="s">
        <v>512</v>
      </c>
      <c r="C54" s="27" t="s">
        <v>385</v>
      </c>
      <c r="D54" s="27" t="s">
        <v>386</v>
      </c>
      <c r="E54" s="27" t="s">
        <v>412</v>
      </c>
      <c r="F54" s="27" t="s">
        <v>403</v>
      </c>
      <c r="G54" s="44" t="s">
        <v>512</v>
      </c>
      <c r="H54" s="27" t="s">
        <v>513</v>
      </c>
      <c r="I54" s="27" t="s">
        <v>390</v>
      </c>
      <c r="J54" s="27" t="s">
        <v>512</v>
      </c>
    </row>
    <row r="55" ht="33.75" customHeight="1" spans="1:10">
      <c r="A55" s="27" t="s">
        <v>356</v>
      </c>
      <c r="B55" s="27" t="s">
        <v>512</v>
      </c>
      <c r="C55" s="27" t="s">
        <v>385</v>
      </c>
      <c r="D55" s="27" t="s">
        <v>395</v>
      </c>
      <c r="E55" s="27" t="s">
        <v>514</v>
      </c>
      <c r="F55" s="27" t="s">
        <v>403</v>
      </c>
      <c r="G55" s="44" t="s">
        <v>515</v>
      </c>
      <c r="H55" s="27" t="s">
        <v>398</v>
      </c>
      <c r="I55" s="27" t="s">
        <v>390</v>
      </c>
      <c r="J55" s="27" t="s">
        <v>516</v>
      </c>
    </row>
    <row r="56" ht="33.75" customHeight="1" spans="1:10">
      <c r="A56" s="27" t="s">
        <v>356</v>
      </c>
      <c r="B56" s="27" t="s">
        <v>512</v>
      </c>
      <c r="C56" s="27" t="s">
        <v>385</v>
      </c>
      <c r="D56" s="27" t="s">
        <v>395</v>
      </c>
      <c r="E56" s="27" t="s">
        <v>494</v>
      </c>
      <c r="F56" s="27" t="s">
        <v>388</v>
      </c>
      <c r="G56" s="44" t="s">
        <v>512</v>
      </c>
      <c r="H56" s="27" t="s">
        <v>398</v>
      </c>
      <c r="I56" s="27" t="s">
        <v>390</v>
      </c>
      <c r="J56" s="27" t="s">
        <v>495</v>
      </c>
    </row>
    <row r="57" ht="33.75" customHeight="1" spans="1:10">
      <c r="A57" s="27" t="s">
        <v>356</v>
      </c>
      <c r="B57" s="27" t="s">
        <v>512</v>
      </c>
      <c r="C57" s="27" t="s">
        <v>400</v>
      </c>
      <c r="D57" s="27" t="s">
        <v>401</v>
      </c>
      <c r="E57" s="27" t="s">
        <v>420</v>
      </c>
      <c r="F57" s="27" t="s">
        <v>388</v>
      </c>
      <c r="G57" s="44" t="s">
        <v>512</v>
      </c>
      <c r="H57" s="27" t="s">
        <v>398</v>
      </c>
      <c r="I57" s="27" t="s">
        <v>390</v>
      </c>
      <c r="J57" s="27" t="s">
        <v>474</v>
      </c>
    </row>
    <row r="58" ht="33.75" customHeight="1" spans="1:10">
      <c r="A58" s="27" t="s">
        <v>356</v>
      </c>
      <c r="B58" s="27" t="s">
        <v>512</v>
      </c>
      <c r="C58" s="27" t="s">
        <v>406</v>
      </c>
      <c r="D58" s="27" t="s">
        <v>407</v>
      </c>
      <c r="E58" s="27" t="s">
        <v>408</v>
      </c>
      <c r="F58" s="27" t="s">
        <v>388</v>
      </c>
      <c r="G58" s="44" t="s">
        <v>512</v>
      </c>
      <c r="H58" s="27" t="s">
        <v>398</v>
      </c>
      <c r="I58" s="27" t="s">
        <v>390</v>
      </c>
      <c r="J58" s="27" t="s">
        <v>422</v>
      </c>
    </row>
    <row r="59" ht="33.75" customHeight="1" spans="1:10">
      <c r="A59" s="27" t="s">
        <v>307</v>
      </c>
      <c r="B59" s="27" t="s">
        <v>517</v>
      </c>
      <c r="C59" s="27" t="s">
        <v>385</v>
      </c>
      <c r="D59" s="27" t="s">
        <v>386</v>
      </c>
      <c r="E59" s="27" t="s">
        <v>518</v>
      </c>
      <c r="F59" s="27" t="s">
        <v>432</v>
      </c>
      <c r="G59" s="44" t="s">
        <v>48</v>
      </c>
      <c r="H59" s="27" t="s">
        <v>414</v>
      </c>
      <c r="I59" s="27" t="s">
        <v>390</v>
      </c>
      <c r="J59" s="27" t="s">
        <v>519</v>
      </c>
    </row>
    <row r="60" ht="33.75" customHeight="1" spans="1:10">
      <c r="A60" s="27" t="s">
        <v>307</v>
      </c>
      <c r="B60" s="27" t="s">
        <v>517</v>
      </c>
      <c r="C60" s="27" t="s">
        <v>385</v>
      </c>
      <c r="D60" s="27" t="s">
        <v>395</v>
      </c>
      <c r="E60" s="27" t="s">
        <v>416</v>
      </c>
      <c r="F60" s="27" t="s">
        <v>403</v>
      </c>
      <c r="G60" s="44" t="s">
        <v>437</v>
      </c>
      <c r="H60" s="27" t="s">
        <v>398</v>
      </c>
      <c r="I60" s="27" t="s">
        <v>390</v>
      </c>
      <c r="J60" s="27" t="s">
        <v>417</v>
      </c>
    </row>
    <row r="61" ht="33.75" customHeight="1" spans="1:10">
      <c r="A61" s="27" t="s">
        <v>307</v>
      </c>
      <c r="B61" s="27" t="s">
        <v>517</v>
      </c>
      <c r="C61" s="27" t="s">
        <v>385</v>
      </c>
      <c r="D61" s="27" t="s">
        <v>395</v>
      </c>
      <c r="E61" s="27" t="s">
        <v>514</v>
      </c>
      <c r="F61" s="27" t="s">
        <v>403</v>
      </c>
      <c r="G61" s="44" t="s">
        <v>437</v>
      </c>
      <c r="H61" s="27" t="s">
        <v>398</v>
      </c>
      <c r="I61" s="27" t="s">
        <v>390</v>
      </c>
      <c r="J61" s="27" t="s">
        <v>516</v>
      </c>
    </row>
    <row r="62" ht="33.75" customHeight="1" spans="1:10">
      <c r="A62" s="27" t="s">
        <v>307</v>
      </c>
      <c r="B62" s="27" t="s">
        <v>517</v>
      </c>
      <c r="C62" s="27" t="s">
        <v>385</v>
      </c>
      <c r="D62" s="27" t="s">
        <v>395</v>
      </c>
      <c r="E62" s="27" t="s">
        <v>494</v>
      </c>
      <c r="F62" s="27" t="s">
        <v>388</v>
      </c>
      <c r="G62" s="44" t="s">
        <v>437</v>
      </c>
      <c r="H62" s="27" t="s">
        <v>398</v>
      </c>
      <c r="I62" s="27" t="s">
        <v>390</v>
      </c>
      <c r="J62" s="27" t="s">
        <v>495</v>
      </c>
    </row>
    <row r="63" ht="33.75" customHeight="1" spans="1:10">
      <c r="A63" s="27" t="s">
        <v>307</v>
      </c>
      <c r="B63" s="27" t="s">
        <v>517</v>
      </c>
      <c r="C63" s="27" t="s">
        <v>400</v>
      </c>
      <c r="D63" s="27" t="s">
        <v>401</v>
      </c>
      <c r="E63" s="27" t="s">
        <v>420</v>
      </c>
      <c r="F63" s="27" t="s">
        <v>388</v>
      </c>
      <c r="G63" s="44" t="s">
        <v>437</v>
      </c>
      <c r="H63" s="27" t="s">
        <v>398</v>
      </c>
      <c r="I63" s="27" t="s">
        <v>390</v>
      </c>
      <c r="J63" s="27" t="s">
        <v>520</v>
      </c>
    </row>
    <row r="64" ht="33.75" customHeight="1" spans="1:10">
      <c r="A64" s="27" t="s">
        <v>307</v>
      </c>
      <c r="B64" s="27" t="s">
        <v>517</v>
      </c>
      <c r="C64" s="27" t="s">
        <v>406</v>
      </c>
      <c r="D64" s="27" t="s">
        <v>407</v>
      </c>
      <c r="E64" s="27" t="s">
        <v>407</v>
      </c>
      <c r="F64" s="27" t="s">
        <v>388</v>
      </c>
      <c r="G64" s="44" t="s">
        <v>437</v>
      </c>
      <c r="H64" s="27" t="s">
        <v>398</v>
      </c>
      <c r="I64" s="27" t="s">
        <v>390</v>
      </c>
      <c r="J64" s="27" t="s">
        <v>521</v>
      </c>
    </row>
    <row r="65" ht="33.75" customHeight="1" spans="1:10">
      <c r="A65" s="27" t="s">
        <v>361</v>
      </c>
      <c r="B65" s="27" t="s">
        <v>522</v>
      </c>
      <c r="C65" s="27" t="s">
        <v>385</v>
      </c>
      <c r="D65" s="27" t="s">
        <v>386</v>
      </c>
      <c r="E65" s="27" t="s">
        <v>523</v>
      </c>
      <c r="F65" s="27" t="s">
        <v>388</v>
      </c>
      <c r="G65" s="44" t="s">
        <v>46</v>
      </c>
      <c r="H65" s="27" t="s">
        <v>426</v>
      </c>
      <c r="I65" s="27" t="s">
        <v>390</v>
      </c>
      <c r="J65" s="27" t="s">
        <v>524</v>
      </c>
    </row>
    <row r="66" ht="33.75" customHeight="1" spans="1:10">
      <c r="A66" s="27" t="s">
        <v>361</v>
      </c>
      <c r="B66" s="27" t="s">
        <v>522</v>
      </c>
      <c r="C66" s="27" t="s">
        <v>385</v>
      </c>
      <c r="D66" s="27" t="s">
        <v>386</v>
      </c>
      <c r="E66" s="27" t="s">
        <v>525</v>
      </c>
      <c r="F66" s="27" t="s">
        <v>388</v>
      </c>
      <c r="G66" s="44" t="s">
        <v>46</v>
      </c>
      <c r="H66" s="27" t="s">
        <v>426</v>
      </c>
      <c r="I66" s="27" t="s">
        <v>390</v>
      </c>
      <c r="J66" s="27" t="s">
        <v>524</v>
      </c>
    </row>
    <row r="67" ht="33.75" customHeight="1" spans="1:10">
      <c r="A67" s="27" t="s">
        <v>361</v>
      </c>
      <c r="B67" s="27" t="s">
        <v>522</v>
      </c>
      <c r="C67" s="27" t="s">
        <v>385</v>
      </c>
      <c r="D67" s="27" t="s">
        <v>386</v>
      </c>
      <c r="E67" s="27" t="s">
        <v>526</v>
      </c>
      <c r="F67" s="27" t="s">
        <v>388</v>
      </c>
      <c r="G67" s="44" t="s">
        <v>527</v>
      </c>
      <c r="H67" s="27" t="s">
        <v>480</v>
      </c>
      <c r="I67" s="27" t="s">
        <v>390</v>
      </c>
      <c r="J67" s="27" t="s">
        <v>524</v>
      </c>
    </row>
    <row r="68" ht="33.75" customHeight="1" spans="1:10">
      <c r="A68" s="27" t="s">
        <v>361</v>
      </c>
      <c r="B68" s="27" t="s">
        <v>522</v>
      </c>
      <c r="C68" s="27" t="s">
        <v>400</v>
      </c>
      <c r="D68" s="27" t="s">
        <v>401</v>
      </c>
      <c r="E68" s="27" t="s">
        <v>528</v>
      </c>
      <c r="F68" s="27" t="s">
        <v>403</v>
      </c>
      <c r="G68" s="44" t="s">
        <v>487</v>
      </c>
      <c r="H68" s="27"/>
      <c r="I68" s="27" t="s">
        <v>488</v>
      </c>
      <c r="J68" s="27" t="s">
        <v>524</v>
      </c>
    </row>
    <row r="69" ht="33.75" customHeight="1" spans="1:10">
      <c r="A69" s="27" t="s">
        <v>361</v>
      </c>
      <c r="B69" s="27" t="s">
        <v>522</v>
      </c>
      <c r="C69" s="27" t="s">
        <v>406</v>
      </c>
      <c r="D69" s="27" t="s">
        <v>407</v>
      </c>
      <c r="E69" s="27" t="s">
        <v>529</v>
      </c>
      <c r="F69" s="27" t="s">
        <v>388</v>
      </c>
      <c r="G69" s="44" t="s">
        <v>409</v>
      </c>
      <c r="H69" s="27" t="s">
        <v>398</v>
      </c>
      <c r="I69" s="27" t="s">
        <v>390</v>
      </c>
      <c r="J69" s="27" t="s">
        <v>530</v>
      </c>
    </row>
    <row r="70" ht="33.75" customHeight="1" spans="1:10">
      <c r="A70" s="27" t="s">
        <v>345</v>
      </c>
      <c r="B70" s="27" t="s">
        <v>531</v>
      </c>
      <c r="C70" s="27" t="s">
        <v>385</v>
      </c>
      <c r="D70" s="27" t="s">
        <v>386</v>
      </c>
      <c r="E70" s="27" t="s">
        <v>532</v>
      </c>
      <c r="F70" s="27" t="s">
        <v>388</v>
      </c>
      <c r="G70" s="44" t="s">
        <v>45</v>
      </c>
      <c r="H70" s="27" t="s">
        <v>426</v>
      </c>
      <c r="I70" s="27" t="s">
        <v>390</v>
      </c>
      <c r="J70" s="27" t="s">
        <v>533</v>
      </c>
    </row>
    <row r="71" ht="33.75" customHeight="1" spans="1:10">
      <c r="A71" s="27" t="s">
        <v>345</v>
      </c>
      <c r="B71" s="27" t="s">
        <v>531</v>
      </c>
      <c r="C71" s="27" t="s">
        <v>385</v>
      </c>
      <c r="D71" s="27" t="s">
        <v>386</v>
      </c>
      <c r="E71" s="27" t="s">
        <v>534</v>
      </c>
      <c r="F71" s="27" t="s">
        <v>388</v>
      </c>
      <c r="G71" s="44" t="s">
        <v>404</v>
      </c>
      <c r="H71" s="27" t="s">
        <v>414</v>
      </c>
      <c r="I71" s="27" t="s">
        <v>390</v>
      </c>
      <c r="J71" s="27" t="s">
        <v>535</v>
      </c>
    </row>
    <row r="72" ht="33.75" customHeight="1" spans="1:10">
      <c r="A72" s="27" t="s">
        <v>345</v>
      </c>
      <c r="B72" s="27" t="s">
        <v>531</v>
      </c>
      <c r="C72" s="27" t="s">
        <v>385</v>
      </c>
      <c r="D72" s="27" t="s">
        <v>395</v>
      </c>
      <c r="E72" s="27" t="s">
        <v>536</v>
      </c>
      <c r="F72" s="27" t="s">
        <v>403</v>
      </c>
      <c r="G72" s="44" t="s">
        <v>404</v>
      </c>
      <c r="H72" s="27" t="s">
        <v>398</v>
      </c>
      <c r="I72" s="27" t="s">
        <v>488</v>
      </c>
      <c r="J72" s="27" t="s">
        <v>537</v>
      </c>
    </row>
    <row r="73" ht="33.75" customHeight="1" spans="1:10">
      <c r="A73" s="27" t="s">
        <v>345</v>
      </c>
      <c r="B73" s="27" t="s">
        <v>531</v>
      </c>
      <c r="C73" s="27" t="s">
        <v>385</v>
      </c>
      <c r="D73" s="27" t="s">
        <v>430</v>
      </c>
      <c r="E73" s="27" t="s">
        <v>538</v>
      </c>
      <c r="F73" s="27" t="s">
        <v>403</v>
      </c>
      <c r="G73" s="44" t="s">
        <v>539</v>
      </c>
      <c r="H73" s="27" t="s">
        <v>540</v>
      </c>
      <c r="I73" s="27" t="s">
        <v>488</v>
      </c>
      <c r="J73" s="27" t="s">
        <v>541</v>
      </c>
    </row>
    <row r="74" ht="33.75" customHeight="1" spans="1:10">
      <c r="A74" s="27" t="s">
        <v>345</v>
      </c>
      <c r="B74" s="27" t="s">
        <v>531</v>
      </c>
      <c r="C74" s="27" t="s">
        <v>400</v>
      </c>
      <c r="D74" s="27" t="s">
        <v>401</v>
      </c>
      <c r="E74" s="27" t="s">
        <v>542</v>
      </c>
      <c r="F74" s="27" t="s">
        <v>403</v>
      </c>
      <c r="G74" s="44" t="s">
        <v>543</v>
      </c>
      <c r="H74" s="27" t="s">
        <v>544</v>
      </c>
      <c r="I74" s="27" t="s">
        <v>488</v>
      </c>
      <c r="J74" s="27" t="s">
        <v>545</v>
      </c>
    </row>
    <row r="75" ht="33.75" customHeight="1" spans="1:10">
      <c r="A75" s="27" t="s">
        <v>345</v>
      </c>
      <c r="B75" s="27" t="s">
        <v>531</v>
      </c>
      <c r="C75" s="27" t="s">
        <v>406</v>
      </c>
      <c r="D75" s="27" t="s">
        <v>407</v>
      </c>
      <c r="E75" s="27" t="s">
        <v>546</v>
      </c>
      <c r="F75" s="27" t="s">
        <v>403</v>
      </c>
      <c r="G75" s="44" t="s">
        <v>409</v>
      </c>
      <c r="H75" s="27" t="s">
        <v>398</v>
      </c>
      <c r="I75" s="27" t="s">
        <v>488</v>
      </c>
      <c r="J75" s="27" t="s">
        <v>547</v>
      </c>
    </row>
    <row r="76" ht="33.75" customHeight="1" spans="1:10">
      <c r="A76" s="27" t="s">
        <v>365</v>
      </c>
      <c r="B76" s="27" t="s">
        <v>548</v>
      </c>
      <c r="C76" s="27" t="s">
        <v>385</v>
      </c>
      <c r="D76" s="27" t="s">
        <v>386</v>
      </c>
      <c r="E76" s="27" t="s">
        <v>549</v>
      </c>
      <c r="F76" s="27" t="s">
        <v>403</v>
      </c>
      <c r="G76" s="44" t="s">
        <v>46</v>
      </c>
      <c r="H76" s="27" t="s">
        <v>389</v>
      </c>
      <c r="I76" s="27" t="s">
        <v>390</v>
      </c>
      <c r="J76" s="27" t="s">
        <v>550</v>
      </c>
    </row>
    <row r="77" ht="33.75" customHeight="1" spans="1:10">
      <c r="A77" s="27" t="s">
        <v>365</v>
      </c>
      <c r="B77" s="27" t="s">
        <v>548</v>
      </c>
      <c r="C77" s="27" t="s">
        <v>385</v>
      </c>
      <c r="D77" s="27" t="s">
        <v>386</v>
      </c>
      <c r="E77" s="27" t="s">
        <v>551</v>
      </c>
      <c r="F77" s="27" t="s">
        <v>403</v>
      </c>
      <c r="G77" s="44" t="s">
        <v>552</v>
      </c>
      <c r="H77" s="27" t="s">
        <v>389</v>
      </c>
      <c r="I77" s="27" t="s">
        <v>390</v>
      </c>
      <c r="J77" s="27" t="s">
        <v>553</v>
      </c>
    </row>
    <row r="78" ht="33.75" customHeight="1" spans="1:10">
      <c r="A78" s="27" t="s">
        <v>365</v>
      </c>
      <c r="B78" s="27" t="s">
        <v>548</v>
      </c>
      <c r="C78" s="27" t="s">
        <v>385</v>
      </c>
      <c r="D78" s="27" t="s">
        <v>395</v>
      </c>
      <c r="E78" s="27" t="s">
        <v>554</v>
      </c>
      <c r="F78" s="27" t="s">
        <v>388</v>
      </c>
      <c r="G78" s="44" t="s">
        <v>555</v>
      </c>
      <c r="H78" s="27" t="s">
        <v>398</v>
      </c>
      <c r="I78" s="27" t="s">
        <v>390</v>
      </c>
      <c r="J78" s="27" t="s">
        <v>556</v>
      </c>
    </row>
    <row r="79" ht="33.75" customHeight="1" spans="1:10">
      <c r="A79" s="27" t="s">
        <v>365</v>
      </c>
      <c r="B79" s="27" t="s">
        <v>548</v>
      </c>
      <c r="C79" s="27" t="s">
        <v>400</v>
      </c>
      <c r="D79" s="27" t="s">
        <v>401</v>
      </c>
      <c r="E79" s="27" t="s">
        <v>557</v>
      </c>
      <c r="F79" s="27" t="s">
        <v>403</v>
      </c>
      <c r="G79" s="44" t="s">
        <v>558</v>
      </c>
      <c r="H79" s="27"/>
      <c r="I79" s="27" t="s">
        <v>488</v>
      </c>
      <c r="J79" s="27" t="s">
        <v>559</v>
      </c>
    </row>
    <row r="80" ht="33.75" customHeight="1" spans="1:10">
      <c r="A80" s="27" t="s">
        <v>365</v>
      </c>
      <c r="B80" s="27" t="s">
        <v>548</v>
      </c>
      <c r="C80" s="27" t="s">
        <v>406</v>
      </c>
      <c r="D80" s="27" t="s">
        <v>407</v>
      </c>
      <c r="E80" s="27" t="s">
        <v>408</v>
      </c>
      <c r="F80" s="27" t="s">
        <v>388</v>
      </c>
      <c r="G80" s="44" t="s">
        <v>397</v>
      </c>
      <c r="H80" s="27" t="s">
        <v>398</v>
      </c>
      <c r="I80" s="27" t="s">
        <v>390</v>
      </c>
      <c r="J80" s="27" t="s">
        <v>560</v>
      </c>
    </row>
    <row r="81" ht="33.75" customHeight="1" spans="1:10">
      <c r="A81" s="27" t="s">
        <v>312</v>
      </c>
      <c r="B81" s="27" t="s">
        <v>561</v>
      </c>
      <c r="C81" s="27" t="s">
        <v>385</v>
      </c>
      <c r="D81" s="27" t="s">
        <v>386</v>
      </c>
      <c r="E81" s="27" t="s">
        <v>562</v>
      </c>
      <c r="F81" s="27" t="s">
        <v>432</v>
      </c>
      <c r="G81" s="44" t="s">
        <v>563</v>
      </c>
      <c r="H81" s="27" t="s">
        <v>414</v>
      </c>
      <c r="I81" s="27" t="s">
        <v>390</v>
      </c>
      <c r="J81" s="27" t="s">
        <v>564</v>
      </c>
    </row>
    <row r="82" ht="33.75" customHeight="1" spans="1:10">
      <c r="A82" s="27" t="s">
        <v>312</v>
      </c>
      <c r="B82" s="27" t="s">
        <v>561</v>
      </c>
      <c r="C82" s="27" t="s">
        <v>385</v>
      </c>
      <c r="D82" s="27" t="s">
        <v>395</v>
      </c>
      <c r="E82" s="27" t="s">
        <v>565</v>
      </c>
      <c r="F82" s="27" t="s">
        <v>388</v>
      </c>
      <c r="G82" s="44" t="s">
        <v>437</v>
      </c>
      <c r="H82" s="27" t="s">
        <v>398</v>
      </c>
      <c r="I82" s="27" t="s">
        <v>390</v>
      </c>
      <c r="J82" s="27" t="s">
        <v>566</v>
      </c>
    </row>
    <row r="83" ht="33.75" customHeight="1" spans="1:10">
      <c r="A83" s="27" t="s">
        <v>312</v>
      </c>
      <c r="B83" s="27" t="s">
        <v>561</v>
      </c>
      <c r="C83" s="27" t="s">
        <v>385</v>
      </c>
      <c r="D83" s="27" t="s">
        <v>395</v>
      </c>
      <c r="E83" s="27" t="s">
        <v>567</v>
      </c>
      <c r="F83" s="27" t="s">
        <v>388</v>
      </c>
      <c r="G83" s="44" t="s">
        <v>437</v>
      </c>
      <c r="H83" s="27" t="s">
        <v>398</v>
      </c>
      <c r="I83" s="27" t="s">
        <v>390</v>
      </c>
      <c r="J83" s="27" t="s">
        <v>568</v>
      </c>
    </row>
    <row r="84" ht="33.75" customHeight="1" spans="1:10">
      <c r="A84" s="27" t="s">
        <v>312</v>
      </c>
      <c r="B84" s="27" t="s">
        <v>561</v>
      </c>
      <c r="C84" s="27" t="s">
        <v>385</v>
      </c>
      <c r="D84" s="27" t="s">
        <v>395</v>
      </c>
      <c r="E84" s="27" t="s">
        <v>494</v>
      </c>
      <c r="F84" s="27" t="s">
        <v>388</v>
      </c>
      <c r="G84" s="44" t="s">
        <v>437</v>
      </c>
      <c r="H84" s="27" t="s">
        <v>398</v>
      </c>
      <c r="I84" s="27" t="s">
        <v>390</v>
      </c>
      <c r="J84" s="27" t="s">
        <v>569</v>
      </c>
    </row>
    <row r="85" ht="33.75" customHeight="1" spans="1:10">
      <c r="A85" s="27" t="s">
        <v>312</v>
      </c>
      <c r="B85" s="27" t="s">
        <v>561</v>
      </c>
      <c r="C85" s="27" t="s">
        <v>385</v>
      </c>
      <c r="D85" s="27" t="s">
        <v>430</v>
      </c>
      <c r="E85" s="27" t="s">
        <v>570</v>
      </c>
      <c r="F85" s="27" t="s">
        <v>388</v>
      </c>
      <c r="G85" s="44" t="s">
        <v>571</v>
      </c>
      <c r="H85" s="27" t="s">
        <v>572</v>
      </c>
      <c r="I85" s="27" t="s">
        <v>390</v>
      </c>
      <c r="J85" s="27" t="s">
        <v>573</v>
      </c>
    </row>
    <row r="86" ht="33.75" customHeight="1" spans="1:10">
      <c r="A86" s="27" t="s">
        <v>312</v>
      </c>
      <c r="B86" s="27" t="s">
        <v>561</v>
      </c>
      <c r="C86" s="27" t="s">
        <v>400</v>
      </c>
      <c r="D86" s="27" t="s">
        <v>401</v>
      </c>
      <c r="E86" s="27" t="s">
        <v>420</v>
      </c>
      <c r="F86" s="27" t="s">
        <v>388</v>
      </c>
      <c r="G86" s="44" t="s">
        <v>574</v>
      </c>
      <c r="H86" s="27" t="s">
        <v>398</v>
      </c>
      <c r="I86" s="27" t="s">
        <v>390</v>
      </c>
      <c r="J86" s="27" t="s">
        <v>575</v>
      </c>
    </row>
    <row r="87" ht="33.75" customHeight="1" spans="1:10">
      <c r="A87" s="27" t="s">
        <v>312</v>
      </c>
      <c r="B87" s="27" t="s">
        <v>561</v>
      </c>
      <c r="C87" s="27" t="s">
        <v>406</v>
      </c>
      <c r="D87" s="27" t="s">
        <v>407</v>
      </c>
      <c r="E87" s="27" t="s">
        <v>407</v>
      </c>
      <c r="F87" s="27" t="s">
        <v>388</v>
      </c>
      <c r="G87" s="44" t="s">
        <v>437</v>
      </c>
      <c r="H87" s="27" t="s">
        <v>398</v>
      </c>
      <c r="I87" s="27" t="s">
        <v>390</v>
      </c>
      <c r="J87" s="27" t="s">
        <v>576</v>
      </c>
    </row>
    <row r="88" ht="33.75" customHeight="1" spans="1:10">
      <c r="A88" s="27" t="s">
        <v>314</v>
      </c>
      <c r="B88" s="27" t="s">
        <v>577</v>
      </c>
      <c r="C88" s="27" t="s">
        <v>385</v>
      </c>
      <c r="D88" s="27" t="s">
        <v>386</v>
      </c>
      <c r="E88" s="27" t="s">
        <v>578</v>
      </c>
      <c r="F88" s="27" t="s">
        <v>388</v>
      </c>
      <c r="G88" s="44" t="s">
        <v>579</v>
      </c>
      <c r="H88" s="27" t="s">
        <v>414</v>
      </c>
      <c r="I88" s="27" t="s">
        <v>390</v>
      </c>
      <c r="J88" s="27" t="s">
        <v>580</v>
      </c>
    </row>
    <row r="89" ht="33.75" customHeight="1" spans="1:10">
      <c r="A89" s="27" t="s">
        <v>314</v>
      </c>
      <c r="B89" s="27" t="s">
        <v>577</v>
      </c>
      <c r="C89" s="27" t="s">
        <v>385</v>
      </c>
      <c r="D89" s="27" t="s">
        <v>386</v>
      </c>
      <c r="E89" s="27" t="s">
        <v>581</v>
      </c>
      <c r="F89" s="27" t="s">
        <v>388</v>
      </c>
      <c r="G89" s="44" t="s">
        <v>582</v>
      </c>
      <c r="H89" s="27" t="s">
        <v>414</v>
      </c>
      <c r="I89" s="27" t="s">
        <v>390</v>
      </c>
      <c r="J89" s="27" t="s">
        <v>583</v>
      </c>
    </row>
    <row r="90" ht="33.75" customHeight="1" spans="1:10">
      <c r="A90" s="27" t="s">
        <v>314</v>
      </c>
      <c r="B90" s="27" t="s">
        <v>577</v>
      </c>
      <c r="C90" s="27" t="s">
        <v>385</v>
      </c>
      <c r="D90" s="27" t="s">
        <v>395</v>
      </c>
      <c r="E90" s="27" t="s">
        <v>584</v>
      </c>
      <c r="F90" s="27" t="s">
        <v>403</v>
      </c>
      <c r="G90" s="44" t="s">
        <v>404</v>
      </c>
      <c r="H90" s="27" t="s">
        <v>398</v>
      </c>
      <c r="I90" s="27" t="s">
        <v>488</v>
      </c>
      <c r="J90" s="27" t="s">
        <v>585</v>
      </c>
    </row>
    <row r="91" ht="33.75" customHeight="1" spans="1:10">
      <c r="A91" s="27" t="s">
        <v>314</v>
      </c>
      <c r="B91" s="27" t="s">
        <v>577</v>
      </c>
      <c r="C91" s="27" t="s">
        <v>385</v>
      </c>
      <c r="D91" s="27" t="s">
        <v>430</v>
      </c>
      <c r="E91" s="27" t="s">
        <v>570</v>
      </c>
      <c r="F91" s="27" t="s">
        <v>403</v>
      </c>
      <c r="G91" s="44" t="s">
        <v>404</v>
      </c>
      <c r="H91" s="27" t="s">
        <v>398</v>
      </c>
      <c r="I91" s="27" t="s">
        <v>488</v>
      </c>
      <c r="J91" s="27" t="s">
        <v>573</v>
      </c>
    </row>
    <row r="92" ht="33.75" customHeight="1" spans="1:10">
      <c r="A92" s="27" t="s">
        <v>314</v>
      </c>
      <c r="B92" s="27" t="s">
        <v>577</v>
      </c>
      <c r="C92" s="27" t="s">
        <v>400</v>
      </c>
      <c r="D92" s="27" t="s">
        <v>586</v>
      </c>
      <c r="E92" s="27" t="s">
        <v>587</v>
      </c>
      <c r="F92" s="27" t="s">
        <v>388</v>
      </c>
      <c r="G92" s="44" t="s">
        <v>479</v>
      </c>
      <c r="H92" s="27" t="s">
        <v>588</v>
      </c>
      <c r="I92" s="27" t="s">
        <v>488</v>
      </c>
      <c r="J92" s="27" t="s">
        <v>589</v>
      </c>
    </row>
    <row r="93" ht="33.75" customHeight="1" spans="1:10">
      <c r="A93" s="27" t="s">
        <v>314</v>
      </c>
      <c r="B93" s="27" t="s">
        <v>577</v>
      </c>
      <c r="C93" s="27" t="s">
        <v>400</v>
      </c>
      <c r="D93" s="27" t="s">
        <v>401</v>
      </c>
      <c r="E93" s="27" t="s">
        <v>420</v>
      </c>
      <c r="F93" s="27" t="s">
        <v>388</v>
      </c>
      <c r="G93" s="44" t="s">
        <v>447</v>
      </c>
      <c r="H93" s="27" t="s">
        <v>398</v>
      </c>
      <c r="I93" s="27" t="s">
        <v>390</v>
      </c>
      <c r="J93" s="27" t="s">
        <v>590</v>
      </c>
    </row>
    <row r="94" ht="88" customHeight="1" spans="1:10">
      <c r="A94" s="27" t="s">
        <v>314</v>
      </c>
      <c r="B94" s="27" t="s">
        <v>577</v>
      </c>
      <c r="C94" s="27" t="s">
        <v>406</v>
      </c>
      <c r="D94" s="27" t="s">
        <v>407</v>
      </c>
      <c r="E94" s="27" t="s">
        <v>408</v>
      </c>
      <c r="F94" s="27" t="s">
        <v>388</v>
      </c>
      <c r="G94" s="44" t="s">
        <v>409</v>
      </c>
      <c r="H94" s="27" t="s">
        <v>398</v>
      </c>
      <c r="I94" s="27" t="s">
        <v>390</v>
      </c>
      <c r="J94" s="27" t="s">
        <v>591</v>
      </c>
    </row>
    <row r="95" ht="33.75" customHeight="1" spans="1:10">
      <c r="A95" s="27" t="s">
        <v>354</v>
      </c>
      <c r="B95" s="27" t="s">
        <v>592</v>
      </c>
      <c r="C95" s="27" t="s">
        <v>385</v>
      </c>
      <c r="D95" s="27" t="s">
        <v>386</v>
      </c>
      <c r="E95" s="27" t="s">
        <v>412</v>
      </c>
      <c r="F95" s="27" t="s">
        <v>388</v>
      </c>
      <c r="G95" s="44" t="s">
        <v>593</v>
      </c>
      <c r="H95" s="27" t="s">
        <v>594</v>
      </c>
      <c r="I95" s="27" t="s">
        <v>390</v>
      </c>
      <c r="J95" s="27" t="s">
        <v>595</v>
      </c>
    </row>
    <row r="96" ht="33.75" customHeight="1" spans="1:10">
      <c r="A96" s="27" t="s">
        <v>354</v>
      </c>
      <c r="B96" s="27" t="s">
        <v>592</v>
      </c>
      <c r="C96" s="27" t="s">
        <v>385</v>
      </c>
      <c r="D96" s="27" t="s">
        <v>395</v>
      </c>
      <c r="E96" s="27" t="s">
        <v>416</v>
      </c>
      <c r="F96" s="27" t="s">
        <v>403</v>
      </c>
      <c r="G96" s="44" t="s">
        <v>404</v>
      </c>
      <c r="H96" s="27" t="s">
        <v>398</v>
      </c>
      <c r="I96" s="27" t="s">
        <v>390</v>
      </c>
      <c r="J96" s="27" t="s">
        <v>417</v>
      </c>
    </row>
    <row r="97" ht="33.75" customHeight="1" spans="1:10">
      <c r="A97" s="27" t="s">
        <v>354</v>
      </c>
      <c r="B97" s="27" t="s">
        <v>592</v>
      </c>
      <c r="C97" s="27" t="s">
        <v>385</v>
      </c>
      <c r="D97" s="27" t="s">
        <v>430</v>
      </c>
      <c r="E97" s="27" t="s">
        <v>570</v>
      </c>
      <c r="F97" s="27" t="s">
        <v>403</v>
      </c>
      <c r="G97" s="44" t="s">
        <v>404</v>
      </c>
      <c r="H97" s="27" t="s">
        <v>398</v>
      </c>
      <c r="I97" s="27" t="s">
        <v>488</v>
      </c>
      <c r="J97" s="27" t="s">
        <v>573</v>
      </c>
    </row>
    <row r="98" ht="33.75" customHeight="1" spans="1:10">
      <c r="A98" s="27" t="s">
        <v>354</v>
      </c>
      <c r="B98" s="27" t="s">
        <v>592</v>
      </c>
      <c r="C98" s="27" t="s">
        <v>400</v>
      </c>
      <c r="D98" s="27" t="s">
        <v>401</v>
      </c>
      <c r="E98" s="27" t="s">
        <v>596</v>
      </c>
      <c r="F98" s="27" t="s">
        <v>403</v>
      </c>
      <c r="G98" s="44" t="s">
        <v>543</v>
      </c>
      <c r="H98" s="27" t="s">
        <v>597</v>
      </c>
      <c r="I98" s="27" t="s">
        <v>488</v>
      </c>
      <c r="J98" s="27" t="s">
        <v>598</v>
      </c>
    </row>
    <row r="99" ht="33.75" customHeight="1" spans="1:10">
      <c r="A99" s="27" t="s">
        <v>354</v>
      </c>
      <c r="B99" s="27" t="s">
        <v>592</v>
      </c>
      <c r="C99" s="27" t="s">
        <v>406</v>
      </c>
      <c r="D99" s="27" t="s">
        <v>407</v>
      </c>
      <c r="E99" s="27" t="s">
        <v>408</v>
      </c>
      <c r="F99" s="27" t="s">
        <v>388</v>
      </c>
      <c r="G99" s="44" t="s">
        <v>409</v>
      </c>
      <c r="H99" s="27" t="s">
        <v>398</v>
      </c>
      <c r="I99" s="27" t="s">
        <v>390</v>
      </c>
      <c r="J99" s="27" t="s">
        <v>422</v>
      </c>
    </row>
    <row r="100" ht="33.75" customHeight="1" spans="1:10">
      <c r="A100" s="27" t="s">
        <v>351</v>
      </c>
      <c r="B100" s="27" t="s">
        <v>599</v>
      </c>
      <c r="C100" s="27" t="s">
        <v>385</v>
      </c>
      <c r="D100" s="27" t="s">
        <v>386</v>
      </c>
      <c r="E100" s="27" t="s">
        <v>412</v>
      </c>
      <c r="F100" s="27" t="s">
        <v>388</v>
      </c>
      <c r="G100" s="44" t="s">
        <v>600</v>
      </c>
      <c r="H100" s="27" t="s">
        <v>594</v>
      </c>
      <c r="I100" s="27" t="s">
        <v>390</v>
      </c>
      <c r="J100" s="27" t="s">
        <v>601</v>
      </c>
    </row>
    <row r="101" ht="33.75" customHeight="1" spans="1:10">
      <c r="A101" s="27" t="s">
        <v>351</v>
      </c>
      <c r="B101" s="27" t="s">
        <v>599</v>
      </c>
      <c r="C101" s="27" t="s">
        <v>385</v>
      </c>
      <c r="D101" s="27" t="s">
        <v>395</v>
      </c>
      <c r="E101" s="27" t="s">
        <v>416</v>
      </c>
      <c r="F101" s="27" t="s">
        <v>403</v>
      </c>
      <c r="G101" s="44" t="s">
        <v>404</v>
      </c>
      <c r="H101" s="27" t="s">
        <v>398</v>
      </c>
      <c r="I101" s="27" t="s">
        <v>390</v>
      </c>
      <c r="J101" s="27" t="s">
        <v>417</v>
      </c>
    </row>
    <row r="102" ht="33.75" customHeight="1" spans="1:10">
      <c r="A102" s="27" t="s">
        <v>351</v>
      </c>
      <c r="B102" s="27" t="s">
        <v>599</v>
      </c>
      <c r="C102" s="27" t="s">
        <v>385</v>
      </c>
      <c r="D102" s="27" t="s">
        <v>430</v>
      </c>
      <c r="E102" s="27" t="s">
        <v>570</v>
      </c>
      <c r="F102" s="27" t="s">
        <v>388</v>
      </c>
      <c r="G102" s="44" t="s">
        <v>600</v>
      </c>
      <c r="H102" s="27" t="s">
        <v>594</v>
      </c>
      <c r="I102" s="27" t="s">
        <v>390</v>
      </c>
      <c r="J102" s="27" t="s">
        <v>602</v>
      </c>
    </row>
    <row r="103" ht="33.75" customHeight="1" spans="1:10">
      <c r="A103" s="27" t="s">
        <v>351</v>
      </c>
      <c r="B103" s="27" t="s">
        <v>599</v>
      </c>
      <c r="C103" s="27" t="s">
        <v>400</v>
      </c>
      <c r="D103" s="27" t="s">
        <v>401</v>
      </c>
      <c r="E103" s="27" t="s">
        <v>596</v>
      </c>
      <c r="F103" s="27" t="s">
        <v>403</v>
      </c>
      <c r="G103" s="44" t="s">
        <v>404</v>
      </c>
      <c r="H103" s="27" t="s">
        <v>398</v>
      </c>
      <c r="I103" s="27" t="s">
        <v>390</v>
      </c>
      <c r="J103" s="27" t="s">
        <v>603</v>
      </c>
    </row>
    <row r="104" ht="120" customHeight="1" spans="1:10">
      <c r="A104" s="27" t="s">
        <v>351</v>
      </c>
      <c r="B104" s="27" t="s">
        <v>599</v>
      </c>
      <c r="C104" s="27" t="s">
        <v>406</v>
      </c>
      <c r="D104" s="27" t="s">
        <v>407</v>
      </c>
      <c r="E104" s="27" t="s">
        <v>408</v>
      </c>
      <c r="F104" s="27" t="s">
        <v>388</v>
      </c>
      <c r="G104" s="44" t="s">
        <v>409</v>
      </c>
      <c r="H104" s="27" t="s">
        <v>398</v>
      </c>
      <c r="I104" s="27" t="s">
        <v>390</v>
      </c>
      <c r="J104" s="27" t="s">
        <v>422</v>
      </c>
    </row>
    <row r="105" ht="33.75" customHeight="1" spans="1:10">
      <c r="A105" s="27" t="s">
        <v>336</v>
      </c>
      <c r="B105" s="27" t="s">
        <v>604</v>
      </c>
      <c r="C105" s="27" t="s">
        <v>385</v>
      </c>
      <c r="D105" s="27" t="s">
        <v>386</v>
      </c>
      <c r="E105" s="27" t="s">
        <v>605</v>
      </c>
      <c r="F105" s="27" t="s">
        <v>388</v>
      </c>
      <c r="G105" s="44" t="s">
        <v>606</v>
      </c>
      <c r="H105" s="27" t="s">
        <v>414</v>
      </c>
      <c r="I105" s="27" t="s">
        <v>390</v>
      </c>
      <c r="J105" s="27" t="s">
        <v>607</v>
      </c>
    </row>
    <row r="106" ht="33.75" customHeight="1" spans="1:10">
      <c r="A106" s="27" t="s">
        <v>336</v>
      </c>
      <c r="B106" s="27" t="s">
        <v>604</v>
      </c>
      <c r="C106" s="27" t="s">
        <v>385</v>
      </c>
      <c r="D106" s="27" t="s">
        <v>386</v>
      </c>
      <c r="E106" s="27" t="s">
        <v>608</v>
      </c>
      <c r="F106" s="27" t="s">
        <v>388</v>
      </c>
      <c r="G106" s="44" t="s">
        <v>609</v>
      </c>
      <c r="H106" s="27" t="s">
        <v>480</v>
      </c>
      <c r="I106" s="27" t="s">
        <v>390</v>
      </c>
      <c r="J106" s="27" t="s">
        <v>610</v>
      </c>
    </row>
    <row r="107" ht="33.75" customHeight="1" spans="1:10">
      <c r="A107" s="27" t="s">
        <v>336</v>
      </c>
      <c r="B107" s="27" t="s">
        <v>604</v>
      </c>
      <c r="C107" s="27" t="s">
        <v>385</v>
      </c>
      <c r="D107" s="27" t="s">
        <v>395</v>
      </c>
      <c r="E107" s="27" t="s">
        <v>611</v>
      </c>
      <c r="F107" s="27" t="s">
        <v>388</v>
      </c>
      <c r="G107" s="44" t="s">
        <v>612</v>
      </c>
      <c r="H107" s="27" t="s">
        <v>613</v>
      </c>
      <c r="I107" s="27" t="s">
        <v>390</v>
      </c>
      <c r="J107" s="27" t="s">
        <v>614</v>
      </c>
    </row>
    <row r="108" ht="33.75" customHeight="1" spans="1:10">
      <c r="A108" s="27" t="s">
        <v>336</v>
      </c>
      <c r="B108" s="27" t="s">
        <v>604</v>
      </c>
      <c r="C108" s="27" t="s">
        <v>385</v>
      </c>
      <c r="D108" s="27" t="s">
        <v>395</v>
      </c>
      <c r="E108" s="27" t="s">
        <v>615</v>
      </c>
      <c r="F108" s="27" t="s">
        <v>403</v>
      </c>
      <c r="G108" s="44" t="s">
        <v>404</v>
      </c>
      <c r="H108" s="27" t="s">
        <v>398</v>
      </c>
      <c r="I108" s="27" t="s">
        <v>390</v>
      </c>
      <c r="J108" s="27" t="s">
        <v>616</v>
      </c>
    </row>
    <row r="109" ht="33.75" customHeight="1" spans="1:10">
      <c r="A109" s="27" t="s">
        <v>336</v>
      </c>
      <c r="B109" s="27" t="s">
        <v>604</v>
      </c>
      <c r="C109" s="27" t="s">
        <v>385</v>
      </c>
      <c r="D109" s="27" t="s">
        <v>430</v>
      </c>
      <c r="E109" s="27" t="s">
        <v>617</v>
      </c>
      <c r="F109" s="27" t="s">
        <v>432</v>
      </c>
      <c r="G109" s="44" t="s">
        <v>433</v>
      </c>
      <c r="H109" s="27" t="s">
        <v>618</v>
      </c>
      <c r="I109" s="27" t="s">
        <v>390</v>
      </c>
      <c r="J109" s="27" t="s">
        <v>619</v>
      </c>
    </row>
    <row r="110" ht="33.75" customHeight="1" spans="1:10">
      <c r="A110" s="27" t="s">
        <v>336</v>
      </c>
      <c r="B110" s="27" t="s">
        <v>604</v>
      </c>
      <c r="C110" s="27" t="s">
        <v>400</v>
      </c>
      <c r="D110" s="27" t="s">
        <v>620</v>
      </c>
      <c r="E110" s="27" t="s">
        <v>621</v>
      </c>
      <c r="F110" s="27" t="s">
        <v>403</v>
      </c>
      <c r="G110" s="44" t="s">
        <v>622</v>
      </c>
      <c r="H110" s="27"/>
      <c r="I110" s="27" t="s">
        <v>488</v>
      </c>
      <c r="J110" s="27" t="s">
        <v>623</v>
      </c>
    </row>
    <row r="111" ht="80" customHeight="1" spans="1:10">
      <c r="A111" s="27" t="s">
        <v>336</v>
      </c>
      <c r="B111" s="27" t="s">
        <v>604</v>
      </c>
      <c r="C111" s="27" t="s">
        <v>406</v>
      </c>
      <c r="D111" s="27" t="s">
        <v>407</v>
      </c>
      <c r="E111" s="27" t="s">
        <v>407</v>
      </c>
      <c r="F111" s="27" t="s">
        <v>388</v>
      </c>
      <c r="G111" s="44" t="s">
        <v>624</v>
      </c>
      <c r="H111" s="27" t="s">
        <v>398</v>
      </c>
      <c r="I111" s="27" t="s">
        <v>390</v>
      </c>
      <c r="J111" s="27" t="s">
        <v>440</v>
      </c>
    </row>
    <row r="112" ht="33.75" customHeight="1" spans="1:10">
      <c r="A112" s="27" t="s">
        <v>317</v>
      </c>
      <c r="B112" s="27" t="s">
        <v>625</v>
      </c>
      <c r="C112" s="27" t="s">
        <v>385</v>
      </c>
      <c r="D112" s="27" t="s">
        <v>386</v>
      </c>
      <c r="E112" s="27" t="s">
        <v>626</v>
      </c>
      <c r="F112" s="27" t="s">
        <v>403</v>
      </c>
      <c r="G112" s="44" t="s">
        <v>627</v>
      </c>
      <c r="H112" s="27" t="s">
        <v>414</v>
      </c>
      <c r="I112" s="27" t="s">
        <v>390</v>
      </c>
      <c r="J112" s="27" t="s">
        <v>628</v>
      </c>
    </row>
    <row r="113" ht="33.75" customHeight="1" spans="1:10">
      <c r="A113" s="27" t="s">
        <v>317</v>
      </c>
      <c r="B113" s="27" t="s">
        <v>625</v>
      </c>
      <c r="C113" s="27" t="s">
        <v>385</v>
      </c>
      <c r="D113" s="27" t="s">
        <v>395</v>
      </c>
      <c r="E113" s="27" t="s">
        <v>629</v>
      </c>
      <c r="F113" s="27" t="s">
        <v>388</v>
      </c>
      <c r="G113" s="44" t="s">
        <v>437</v>
      </c>
      <c r="H113" s="27" t="s">
        <v>398</v>
      </c>
      <c r="I113" s="27" t="s">
        <v>390</v>
      </c>
      <c r="J113" s="27" t="s">
        <v>471</v>
      </c>
    </row>
    <row r="114" ht="33.75" customHeight="1" spans="1:10">
      <c r="A114" s="27" t="s">
        <v>317</v>
      </c>
      <c r="B114" s="27" t="s">
        <v>625</v>
      </c>
      <c r="C114" s="27" t="s">
        <v>385</v>
      </c>
      <c r="D114" s="27" t="s">
        <v>395</v>
      </c>
      <c r="E114" s="27" t="s">
        <v>514</v>
      </c>
      <c r="F114" s="27" t="s">
        <v>388</v>
      </c>
      <c r="G114" s="44" t="s">
        <v>437</v>
      </c>
      <c r="H114" s="27" t="s">
        <v>398</v>
      </c>
      <c r="I114" s="27" t="s">
        <v>390</v>
      </c>
      <c r="J114" s="27" t="s">
        <v>516</v>
      </c>
    </row>
    <row r="115" ht="33.75" customHeight="1" spans="1:10">
      <c r="A115" s="27" t="s">
        <v>317</v>
      </c>
      <c r="B115" s="27" t="s">
        <v>625</v>
      </c>
      <c r="C115" s="27" t="s">
        <v>400</v>
      </c>
      <c r="D115" s="27" t="s">
        <v>401</v>
      </c>
      <c r="E115" s="27" t="s">
        <v>420</v>
      </c>
      <c r="F115" s="27" t="s">
        <v>388</v>
      </c>
      <c r="G115" s="44" t="s">
        <v>574</v>
      </c>
      <c r="H115" s="27" t="s">
        <v>398</v>
      </c>
      <c r="I115" s="27" t="s">
        <v>390</v>
      </c>
      <c r="J115" s="27" t="s">
        <v>474</v>
      </c>
    </row>
    <row r="116" ht="33.75" customHeight="1" spans="1:10">
      <c r="A116" s="27" t="s">
        <v>317</v>
      </c>
      <c r="B116" s="27" t="s">
        <v>625</v>
      </c>
      <c r="C116" s="27" t="s">
        <v>406</v>
      </c>
      <c r="D116" s="27" t="s">
        <v>407</v>
      </c>
      <c r="E116" s="27" t="s">
        <v>475</v>
      </c>
      <c r="F116" s="27" t="s">
        <v>388</v>
      </c>
      <c r="G116" s="44" t="s">
        <v>409</v>
      </c>
      <c r="H116" s="27" t="s">
        <v>398</v>
      </c>
      <c r="I116" s="27" t="s">
        <v>390</v>
      </c>
      <c r="J116" s="27" t="s">
        <v>476</v>
      </c>
    </row>
    <row r="117" ht="33.75" customHeight="1" spans="1:10">
      <c r="A117" s="27" t="s">
        <v>339</v>
      </c>
      <c r="B117" s="27" t="s">
        <v>604</v>
      </c>
      <c r="C117" s="27" t="s">
        <v>385</v>
      </c>
      <c r="D117" s="27" t="s">
        <v>386</v>
      </c>
      <c r="E117" s="27" t="s">
        <v>605</v>
      </c>
      <c r="F117" s="27" t="s">
        <v>388</v>
      </c>
      <c r="G117" s="44" t="s">
        <v>606</v>
      </c>
      <c r="H117" s="27" t="s">
        <v>630</v>
      </c>
      <c r="I117" s="27" t="s">
        <v>390</v>
      </c>
      <c r="J117" s="27" t="s">
        <v>631</v>
      </c>
    </row>
    <row r="118" ht="33.75" customHeight="1" spans="1:10">
      <c r="A118" s="27" t="s">
        <v>339</v>
      </c>
      <c r="B118" s="27" t="s">
        <v>604</v>
      </c>
      <c r="C118" s="27" t="s">
        <v>385</v>
      </c>
      <c r="D118" s="27" t="s">
        <v>386</v>
      </c>
      <c r="E118" s="27" t="s">
        <v>608</v>
      </c>
      <c r="F118" s="27" t="s">
        <v>388</v>
      </c>
      <c r="G118" s="44" t="s">
        <v>609</v>
      </c>
      <c r="H118" s="27" t="s">
        <v>480</v>
      </c>
      <c r="I118" s="27" t="s">
        <v>390</v>
      </c>
      <c r="J118" s="27" t="s">
        <v>610</v>
      </c>
    </row>
    <row r="119" ht="33.75" customHeight="1" spans="1:10">
      <c r="A119" s="27" t="s">
        <v>339</v>
      </c>
      <c r="B119" s="27" t="s">
        <v>604</v>
      </c>
      <c r="C119" s="27" t="s">
        <v>385</v>
      </c>
      <c r="D119" s="27" t="s">
        <v>395</v>
      </c>
      <c r="E119" s="27" t="s">
        <v>611</v>
      </c>
      <c r="F119" s="27" t="s">
        <v>388</v>
      </c>
      <c r="G119" s="44" t="s">
        <v>612</v>
      </c>
      <c r="H119" s="27" t="s">
        <v>613</v>
      </c>
      <c r="I119" s="27" t="s">
        <v>390</v>
      </c>
      <c r="J119" s="27" t="s">
        <v>614</v>
      </c>
    </row>
    <row r="120" ht="33.75" customHeight="1" spans="1:10">
      <c r="A120" s="27" t="s">
        <v>339</v>
      </c>
      <c r="B120" s="27" t="s">
        <v>604</v>
      </c>
      <c r="C120" s="27" t="s">
        <v>385</v>
      </c>
      <c r="D120" s="27" t="s">
        <v>395</v>
      </c>
      <c r="E120" s="27" t="s">
        <v>615</v>
      </c>
      <c r="F120" s="27" t="s">
        <v>403</v>
      </c>
      <c r="G120" s="44" t="s">
        <v>404</v>
      </c>
      <c r="H120" s="27" t="s">
        <v>398</v>
      </c>
      <c r="I120" s="27" t="s">
        <v>390</v>
      </c>
      <c r="J120" s="27" t="s">
        <v>616</v>
      </c>
    </row>
    <row r="121" ht="33.75" customHeight="1" spans="1:10">
      <c r="A121" s="27" t="s">
        <v>339</v>
      </c>
      <c r="B121" s="27" t="s">
        <v>604</v>
      </c>
      <c r="C121" s="27" t="s">
        <v>385</v>
      </c>
      <c r="D121" s="27" t="s">
        <v>430</v>
      </c>
      <c r="E121" s="27" t="s">
        <v>617</v>
      </c>
      <c r="F121" s="27" t="s">
        <v>432</v>
      </c>
      <c r="G121" s="44" t="s">
        <v>433</v>
      </c>
      <c r="H121" s="27" t="s">
        <v>618</v>
      </c>
      <c r="I121" s="27" t="s">
        <v>390</v>
      </c>
      <c r="J121" s="27" t="s">
        <v>632</v>
      </c>
    </row>
    <row r="122" ht="33.75" customHeight="1" spans="1:10">
      <c r="A122" s="27" t="s">
        <v>339</v>
      </c>
      <c r="B122" s="27" t="s">
        <v>604</v>
      </c>
      <c r="C122" s="27" t="s">
        <v>400</v>
      </c>
      <c r="D122" s="27" t="s">
        <v>401</v>
      </c>
      <c r="E122" s="27" t="s">
        <v>420</v>
      </c>
      <c r="F122" s="27" t="s">
        <v>388</v>
      </c>
      <c r="G122" s="44" t="s">
        <v>409</v>
      </c>
      <c r="H122" s="27" t="s">
        <v>398</v>
      </c>
      <c r="I122" s="27" t="s">
        <v>390</v>
      </c>
      <c r="J122" s="27" t="s">
        <v>474</v>
      </c>
    </row>
    <row r="123" ht="82" customHeight="1" spans="1:10">
      <c r="A123" s="27" t="s">
        <v>339</v>
      </c>
      <c r="B123" s="27" t="s">
        <v>604</v>
      </c>
      <c r="C123" s="27" t="s">
        <v>406</v>
      </c>
      <c r="D123" s="27" t="s">
        <v>407</v>
      </c>
      <c r="E123" s="27" t="s">
        <v>475</v>
      </c>
      <c r="F123" s="27" t="s">
        <v>388</v>
      </c>
      <c r="G123" s="44" t="s">
        <v>624</v>
      </c>
      <c r="H123" s="27" t="s">
        <v>398</v>
      </c>
      <c r="I123" s="27" t="s">
        <v>390</v>
      </c>
      <c r="J123" s="27" t="s">
        <v>476</v>
      </c>
    </row>
    <row r="124" ht="33.75" customHeight="1" spans="1:10">
      <c r="A124" s="27" t="s">
        <v>319</v>
      </c>
      <c r="B124" s="27" t="s">
        <v>633</v>
      </c>
      <c r="C124" s="27" t="s">
        <v>385</v>
      </c>
      <c r="D124" s="27" t="s">
        <v>386</v>
      </c>
      <c r="E124" s="27" t="s">
        <v>634</v>
      </c>
      <c r="F124" s="27" t="s">
        <v>388</v>
      </c>
      <c r="G124" s="44" t="s">
        <v>635</v>
      </c>
      <c r="H124" s="27" t="s">
        <v>389</v>
      </c>
      <c r="I124" s="27" t="s">
        <v>390</v>
      </c>
      <c r="J124" s="27" t="s">
        <v>415</v>
      </c>
    </row>
    <row r="125" ht="33.75" customHeight="1" spans="1:10">
      <c r="A125" s="27" t="s">
        <v>319</v>
      </c>
      <c r="B125" s="27" t="s">
        <v>633</v>
      </c>
      <c r="C125" s="27" t="s">
        <v>385</v>
      </c>
      <c r="D125" s="27" t="s">
        <v>395</v>
      </c>
      <c r="E125" s="27" t="s">
        <v>416</v>
      </c>
      <c r="F125" s="27" t="s">
        <v>388</v>
      </c>
      <c r="G125" s="44" t="s">
        <v>404</v>
      </c>
      <c r="H125" s="27" t="s">
        <v>398</v>
      </c>
      <c r="I125" s="27" t="s">
        <v>390</v>
      </c>
      <c r="J125" s="27" t="s">
        <v>417</v>
      </c>
    </row>
    <row r="126" ht="33.75" customHeight="1" spans="1:10">
      <c r="A126" s="27" t="s">
        <v>319</v>
      </c>
      <c r="B126" s="27" t="s">
        <v>633</v>
      </c>
      <c r="C126" s="27" t="s">
        <v>385</v>
      </c>
      <c r="D126" s="27" t="s">
        <v>395</v>
      </c>
      <c r="E126" s="27" t="s">
        <v>418</v>
      </c>
      <c r="F126" s="27" t="s">
        <v>388</v>
      </c>
      <c r="G126" s="44" t="s">
        <v>447</v>
      </c>
      <c r="H126" s="27" t="s">
        <v>398</v>
      </c>
      <c r="I126" s="27" t="s">
        <v>390</v>
      </c>
      <c r="J126" s="27" t="s">
        <v>419</v>
      </c>
    </row>
    <row r="127" ht="33.75" customHeight="1" spans="1:10">
      <c r="A127" s="27" t="s">
        <v>319</v>
      </c>
      <c r="B127" s="27" t="s">
        <v>633</v>
      </c>
      <c r="C127" s="27" t="s">
        <v>400</v>
      </c>
      <c r="D127" s="27" t="s">
        <v>401</v>
      </c>
      <c r="E127" s="27" t="s">
        <v>420</v>
      </c>
      <c r="F127" s="27" t="s">
        <v>388</v>
      </c>
      <c r="G127" s="44" t="s">
        <v>447</v>
      </c>
      <c r="H127" s="27" t="s">
        <v>398</v>
      </c>
      <c r="I127" s="27" t="s">
        <v>390</v>
      </c>
      <c r="J127" s="27" t="s">
        <v>590</v>
      </c>
    </row>
    <row r="128" ht="33.75" customHeight="1" spans="1:10">
      <c r="A128" s="27" t="s">
        <v>319</v>
      </c>
      <c r="B128" s="27" t="s">
        <v>633</v>
      </c>
      <c r="C128" s="27" t="s">
        <v>406</v>
      </c>
      <c r="D128" s="27" t="s">
        <v>407</v>
      </c>
      <c r="E128" s="27" t="s">
        <v>408</v>
      </c>
      <c r="F128" s="27" t="s">
        <v>388</v>
      </c>
      <c r="G128" s="44" t="s">
        <v>397</v>
      </c>
      <c r="H128" s="27" t="s">
        <v>398</v>
      </c>
      <c r="I128" s="27" t="s">
        <v>390</v>
      </c>
      <c r="J128" s="27" t="s">
        <v>422</v>
      </c>
    </row>
  </sheetData>
  <mergeCells count="46">
    <mergeCell ref="A3:J3"/>
    <mergeCell ref="A4:H4"/>
    <mergeCell ref="A8:A12"/>
    <mergeCell ref="A13:A17"/>
    <mergeCell ref="A18:A22"/>
    <mergeCell ref="A23:A28"/>
    <mergeCell ref="A29:A33"/>
    <mergeCell ref="A34:A38"/>
    <mergeCell ref="A39:A43"/>
    <mergeCell ref="A44:A48"/>
    <mergeCell ref="A49:A53"/>
    <mergeCell ref="A54:A58"/>
    <mergeCell ref="A59:A64"/>
    <mergeCell ref="A65:A69"/>
    <mergeCell ref="A70:A75"/>
    <mergeCell ref="A76:A80"/>
    <mergeCell ref="A81:A87"/>
    <mergeCell ref="A88:A94"/>
    <mergeCell ref="A95:A99"/>
    <mergeCell ref="A100:A104"/>
    <mergeCell ref="A105:A111"/>
    <mergeCell ref="A112:A116"/>
    <mergeCell ref="A117:A123"/>
    <mergeCell ref="A124:A128"/>
    <mergeCell ref="B8:B12"/>
    <mergeCell ref="B13:B17"/>
    <mergeCell ref="B18:B22"/>
    <mergeCell ref="B23:B28"/>
    <mergeCell ref="B29:B33"/>
    <mergeCell ref="B34:B38"/>
    <mergeCell ref="B39:B43"/>
    <mergeCell ref="B44:B48"/>
    <mergeCell ref="B49:B53"/>
    <mergeCell ref="B54:B58"/>
    <mergeCell ref="B59:B64"/>
    <mergeCell ref="B65:B69"/>
    <mergeCell ref="B70:B75"/>
    <mergeCell ref="B76:B80"/>
    <mergeCell ref="B81:B87"/>
    <mergeCell ref="B88:B94"/>
    <mergeCell ref="B95:B99"/>
    <mergeCell ref="B100:B104"/>
    <mergeCell ref="B105:B111"/>
    <mergeCell ref="B112:B116"/>
    <mergeCell ref="B117:B123"/>
    <mergeCell ref="B124:B128"/>
  </mergeCells>
  <pageMargins left="0.751388888888889" right="0.751388888888889" top="1" bottom="1" header="0.5" footer="0.5"/>
  <pageSetup paperSize="9"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敖丽平</cp:lastModifiedBy>
  <dcterms:created xsi:type="dcterms:W3CDTF">2025-02-18T01:59:00Z</dcterms:created>
  <dcterms:modified xsi:type="dcterms:W3CDTF">2025-02-19T08:19:11Z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05C0E337D9BA420A9F0792EB79693750_13</vt:lpwstr>
  </property>
  <property fmtid="{D5CDD505-2E9C-101B-9397-08002B2CF9AE}" pid="3" name="KSOProductBuildVer">
    <vt:lpwstr>2052-12.8.2.18205</vt:lpwstr>
  </property>
</Properties>
</file>