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市对下转移支付预算表09-1" sheetId="13" r:id="rId14"/>
    <sheet name="市对下转移支付绩效目标表09-2" sheetId="14" r:id="rId15"/>
    <sheet name="新增资产配置表10" sheetId="15" r:id="rId16"/>
    <sheet name="上级补助项目支出预算表11" sheetId="16" r:id="rId17"/>
    <sheet name="部门项目中期规划预算表12" sheetId="17" r:id="rId18"/>
  </sheets>
  <calcPr calcId="0" iterate="0" iterateCount="100" iterateDelta="0.001"/>
</workbook>
</file>

<file path=xl/sharedStrings.xml><?xml version="1.0" encoding="utf-8"?>
<sst xmlns="http://schemas.openxmlformats.org/spreadsheetml/2006/main" count="2842" uniqueCount="718">
  <si>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</si>
  <si>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</si>
  <si>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</si>
  <si>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</si>
  <si>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</si>
  <si>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</si>
  <si>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</si>
  <si>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</si>
  <si>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</si>
  <si>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</si>
  <si>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</si>
  <si>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</si>
  <si>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</si>
  <si>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</si>
  <si>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</si>
  <si>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</si>
  <si>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</si>
  <si>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</si>
  <si>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</si>
  <si>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</si>
  <si>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</si>
  <si>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</si>
  <si>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</si>
  <si>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</si>
  <si>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</si>
  <si>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</si>
  <si>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</si>
  <si>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</si>
  <si>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</si>
  <si>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</si>
  <si>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</si>
  <si>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</si>
  <si>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</si>
  <si>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</si>
  <si>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</si>
  <si>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</si>
  <si>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</si>
  <si>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</si>
  <si>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</si>
  <si>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</si>
  <si>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</si>
  <si>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</si>
  <si>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</si>
  <si>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</si>
  <si>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</si>
  <si>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</si>
  <si>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</si>
  <si>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</si>
  <si>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</si>
  <si>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</si>
  <si>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</si>
  <si>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</si>
  <si>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</si>
  <si>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</si>
  <si>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</si>
  <si>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</si>
  <si>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</si>
  <si>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</si>
  <si>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</si>
  <si>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</si>
  <si>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</si>
  <si>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</si>
  <si>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</si>
  <si>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102001</t>
  </si>
  <si>
    <t>玉溪市发展和改革委员会</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</si>
  <si>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</si>
  <si>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</si>
  <si>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</si>
  <si>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</si>
  <si>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</si>
  <si>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</si>
  <si>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</si>
  <si>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</si>
  <si>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</si>
  <si>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</si>
  <si>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</si>
  <si>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</si>
  <si>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</si>
  <si>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</si>
  <si>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20104</t>
  </si>
  <si>
    <t>2010401</t>
  </si>
  <si>
    <t>2010402</t>
  </si>
  <si>
    <t>2010450</t>
  </si>
  <si>
    <t>2010499</t>
  </si>
  <si>
    <t>20199</t>
  </si>
  <si>
    <t>2019999</t>
  </si>
  <si>
    <t>203</t>
  </si>
  <si>
    <t>20306</t>
  </si>
  <si>
    <t>2030603</t>
  </si>
  <si>
    <t>2030699</t>
  </si>
  <si>
    <t>208</t>
  </si>
  <si>
    <t>20805</t>
  </si>
  <si>
    <t>2080501</t>
  </si>
  <si>
    <t>2080502</t>
  </si>
  <si>
    <t>2080505</t>
  </si>
  <si>
    <t>2080506</t>
  </si>
  <si>
    <t>20808</t>
  </si>
  <si>
    <t>2080801</t>
  </si>
  <si>
    <t>210</t>
  </si>
  <si>
    <t>21001</t>
  </si>
  <si>
    <t>2100199</t>
  </si>
  <si>
    <t>21002</t>
  </si>
  <si>
    <t>2100299</t>
  </si>
  <si>
    <t>21011</t>
  </si>
  <si>
    <t>2101101</t>
  </si>
  <si>
    <t>2101102</t>
  </si>
  <si>
    <t>2101103</t>
  </si>
  <si>
    <t>2101199</t>
  </si>
  <si>
    <t>212</t>
  </si>
  <si>
    <t>21208</t>
  </si>
  <si>
    <t>2120899</t>
  </si>
  <si>
    <t>213</t>
  </si>
  <si>
    <t>21305</t>
  </si>
  <si>
    <t>21366</t>
  </si>
  <si>
    <t>2136699</t>
  </si>
  <si>
    <t>21372</t>
  </si>
  <si>
    <t>2137201</t>
  </si>
  <si>
    <t>2137202</t>
  </si>
  <si>
    <t>21399</t>
  </si>
  <si>
    <t>2139999</t>
  </si>
  <si>
    <t>221</t>
  </si>
  <si>
    <t>22102</t>
  </si>
  <si>
    <t>2210201</t>
  </si>
  <si>
    <t>2210203</t>
  </si>
  <si>
    <t>222</t>
  </si>
  <si>
    <t>22201</t>
  </si>
  <si>
    <t>2220121</t>
  </si>
  <si>
    <t>230</t>
  </si>
  <si>
    <t>23002</t>
  </si>
  <si>
    <t>2300252</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</si>
  <si>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</si>
  <si>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</si>
  <si>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</si>
  <si>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</si>
  <si>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</si>
  <si>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</si>
  <si>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</si>
  <si>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</si>
  <si>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</si>
  <si>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</si>
  <si>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</si>
  <si>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</si>
  <si>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</si>
  <si>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</si>
  <si>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</si>
  <si>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</si>
  <si>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</si>
  <si>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</si>
  <si>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</si>
  <si>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</si>
  <si>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</si>
  <si>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</si>
  <si>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</si>
  <si>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</si>
  <si>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</si>
  <si>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</si>
  <si>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</si>
  <si>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</si>
  <si>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</si>
  <si>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</si>
  <si>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</si>
  <si>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</si>
  <si>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</si>
  <si>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</si>
  <si>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</si>
  <si>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</si>
  <si>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</si>
  <si>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</si>
  <si>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</si>
  <si>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</si>
  <si>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</si>
  <si>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</si>
  <si>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</si>
  <si>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</si>
  <si>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</si>
  <si>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530400210000000630468</t>
  </si>
  <si>
    <t>行政人员工资支出</t>
  </si>
  <si>
    <t>行政运行</t>
  </si>
  <si>
    <t>30101</t>
  </si>
  <si>
    <t>基本工资</t>
  </si>
  <si>
    <t>30102</t>
  </si>
  <si>
    <t>津贴补贴</t>
  </si>
  <si>
    <t>购房补贴</t>
  </si>
  <si>
    <t>530400210000000630469</t>
  </si>
  <si>
    <t>事业人员工资支出</t>
  </si>
  <si>
    <t>事业运行</t>
  </si>
  <si>
    <t>30107</t>
  </si>
  <si>
    <t>绩效工资</t>
  </si>
  <si>
    <t>530400210000000630470</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</si>
  <si>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</si>
  <si>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</si>
  <si>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</si>
  <si>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</si>
  <si>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</si>
  <si>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</si>
  <si>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</si>
  <si>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</si>
  <si>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</si>
  <si>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</si>
  <si>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</si>
  <si>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</si>
  <si>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</si>
  <si>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</si>
  <si>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</si>
  <si>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</si>
  <si>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530400210000000630471</t>
  </si>
  <si>
    <t>住房公积金</t>
  </si>
  <si>
    <t>30113</t>
  </si>
  <si>
    <t>530400210000000630472</t>
  </si>
  <si>
    <t>对个人和家庭的补助</t>
  </si>
  <si>
    <t>行政单位离退休</t>
  </si>
  <si>
    <t>30301</t>
  </si>
  <si>
    <t>离休费</t>
  </si>
  <si>
    <t>30305</t>
  </si>
  <si>
    <t>生活补助</t>
  </si>
  <si>
    <t>事业单位离退休</t>
  </si>
  <si>
    <t>530400210000000630473</t>
  </si>
  <si>
    <t>其他工资福利支出</t>
  </si>
  <si>
    <t>30103</t>
  </si>
  <si>
    <t>奖金</t>
  </si>
  <si>
    <t>530400210000000630475</t>
  </si>
  <si>
    <t>公车购置及运维费</t>
  </si>
  <si>
    <t>30231</t>
  </si>
  <si>
    <t>公务用车运行维护费</t>
  </si>
  <si>
    <t>530400210000000630476</t>
  </si>
  <si>
    <t>行政人员公务交通补贴</t>
  </si>
  <si>
    <t>30239</t>
  </si>
  <si>
    <t>其他交通费用</t>
  </si>
  <si>
    <t>530400210000000630477</t>
  </si>
  <si>
    <t>工会经费</t>
  </si>
  <si>
    <t>30228</t>
  </si>
  <si>
    <t>530400210000000630479</t>
  </si>
  <si>
    <t>一般公用经费</t>
  </si>
  <si>
    <t>30201</t>
  </si>
  <si>
    <t>办公费</t>
  </si>
  <si>
    <t>30205</t>
  </si>
  <si>
    <t>水费</t>
  </si>
  <si>
    <t>30206</t>
  </si>
  <si>
    <t>电费</t>
  </si>
  <si>
    <t>30207</t>
  </si>
  <si>
    <t>邮电费</t>
  </si>
  <si>
    <t>30213</t>
  </si>
  <si>
    <t>维修（护）费</t>
  </si>
  <si>
    <t>30215</t>
  </si>
  <si>
    <t>会议费</t>
  </si>
  <si>
    <t>30216</t>
  </si>
  <si>
    <t>培训费</t>
  </si>
  <si>
    <t>30229</t>
  </si>
  <si>
    <t>福利费</t>
  </si>
  <si>
    <t>30211</t>
  </si>
  <si>
    <t>差旅费</t>
  </si>
  <si>
    <t>30299</t>
  </si>
  <si>
    <t>其他商品和服务支出</t>
  </si>
  <si>
    <t>31002</t>
  </si>
  <si>
    <t>办公设备购置</t>
  </si>
  <si>
    <t>530400221100000387597</t>
  </si>
  <si>
    <t>30217</t>
  </si>
  <si>
    <t>530400231100001395384</t>
  </si>
  <si>
    <t>残疾人就业保障金</t>
  </si>
  <si>
    <t>530400241100002095512</t>
  </si>
  <si>
    <t>编外临聘人员经费</t>
  </si>
  <si>
    <t>一般行政管理事务</t>
  </si>
  <si>
    <t>30199</t>
  </si>
  <si>
    <t>530400241100002103574</t>
  </si>
  <si>
    <t>工作业务经费</t>
  </si>
  <si>
    <t>530400241100002103689</t>
  </si>
  <si>
    <t>奖励性绩效工资（工资部分）资金</t>
  </si>
  <si>
    <t>530400241100002103715</t>
  </si>
  <si>
    <t>奖励性绩效工资（高于部分）资金</t>
  </si>
  <si>
    <t>530400241100002103723</t>
  </si>
  <si>
    <t>职业年金资金</t>
  </si>
  <si>
    <t>机关事业单位职业年金缴费支出</t>
  </si>
  <si>
    <t>30109</t>
  </si>
  <si>
    <t>职业年金缴费</t>
  </si>
  <si>
    <t>530400241100002103740</t>
  </si>
  <si>
    <t>机关后勤购买服务经费</t>
  </si>
  <si>
    <t>30227</t>
  </si>
  <si>
    <t>委托业务费</t>
  </si>
  <si>
    <t>530400241100002104235</t>
  </si>
  <si>
    <t>机关事业单位遗属生活补助资金</t>
  </si>
  <si>
    <t>死亡抚恤</t>
  </si>
  <si>
    <t>530400241100002122553</t>
  </si>
  <si>
    <t>年终一次性奖金</t>
  </si>
  <si>
    <t>530400241100002800002</t>
  </si>
  <si>
    <t>退休医疗照顾人员门诊医疗费用补助经费</t>
  </si>
  <si>
    <t>530400251100003843210</t>
  </si>
  <si>
    <t>物业管理费</t>
  </si>
  <si>
    <t>30209</t>
  </si>
  <si>
    <t>530400251100003843211</t>
  </si>
  <si>
    <t>租赁费</t>
  </si>
  <si>
    <t>30214</t>
  </si>
  <si>
    <t>预算05-1表</t>
  </si>
  <si>
    <t>2025年部门项目支出预算表</t>
  </si>
  <si>
    <t>项目分类</t>
  </si>
  <si>
    <t>项目单位</t>
  </si>
  <si>
    <t>本年拨款</t>
  </si>
  <si>
    <t>单位资金</t>
  </si>
  <si>
    <t>其中：本次下达</t>
  </si>
  <si>
    <t>2022年度玉溪市后期扶持项目审查、验收、绩效评价、监督检查服务等专项经费</t>
  </si>
  <si>
    <t>事业发展类</t>
  </si>
  <si>
    <t>530400221100000887946</t>
  </si>
  <si>
    <t>其他大中型水库库区基金支出</t>
  </si>
  <si>
    <t>2022年度全市移民干部培训工作专项经费</t>
  </si>
  <si>
    <t>530400221100000888006</t>
  </si>
  <si>
    <t>中老铁路云南玉溪国际物流港基础设施综合发展项目经费</t>
  </si>
  <si>
    <t>专项业务类</t>
  </si>
  <si>
    <t>530400231100001867607</t>
  </si>
  <si>
    <t>其他一般公共服务支出</t>
  </si>
  <si>
    <t>（市本级）玉溪市2023年第二批省级库区基金移民专项资金</t>
  </si>
  <si>
    <t>530400231100001957090</t>
  </si>
  <si>
    <t>（市本级）玉溪市2023年第三批省级库区基金移民专项资金</t>
  </si>
  <si>
    <t>530400231100002395891</t>
  </si>
  <si>
    <t>玉溪市救灾物资储备库后勤管理服务补助经费</t>
  </si>
  <si>
    <t>530400241100002070647</t>
  </si>
  <si>
    <t>物资保管保养</t>
  </si>
  <si>
    <t>人民防空方案修订专项资金</t>
  </si>
  <si>
    <t>530400241100002096239</t>
  </si>
  <si>
    <t>人民防空</t>
  </si>
  <si>
    <t>30905</t>
  </si>
  <si>
    <t>基础设施建设</t>
  </si>
  <si>
    <t>101人防预备指挥所管理服务专项资金</t>
  </si>
  <si>
    <t>530400241100002097380</t>
  </si>
  <si>
    <t>特定项目发改001专项资金</t>
  </si>
  <si>
    <t>530400241100002098044</t>
  </si>
  <si>
    <t>31003</t>
  </si>
  <si>
    <t>专用设备购置</t>
  </si>
  <si>
    <t>（非税部分）特定项目发改002专项资金</t>
  </si>
  <si>
    <t>530400241100002099108</t>
  </si>
  <si>
    <t>31001</t>
  </si>
  <si>
    <t>房屋建筑物购建</t>
  </si>
  <si>
    <t>特定项目发改004专项资金</t>
  </si>
  <si>
    <t>民生类</t>
  </si>
  <si>
    <t>530400241100002099634</t>
  </si>
  <si>
    <t>中型水库工程建设征地移民安置技术验收工程咨询中介服务资金</t>
  </si>
  <si>
    <t>530400241100002106176</t>
  </si>
  <si>
    <t>其他农林水支出</t>
  </si>
  <si>
    <t>国家级价格监测点补助经费</t>
  </si>
  <si>
    <t>530400241100002342464</t>
  </si>
  <si>
    <t>其他发展与改革事务支出</t>
  </si>
  <si>
    <t>市本级重点项目前期工作专项经费</t>
  </si>
  <si>
    <t>530400241100002392014</t>
  </si>
  <si>
    <t>其他国有土地使用权出让收入安排的支出</t>
  </si>
  <si>
    <t>31005</t>
  </si>
  <si>
    <t>市对下重点项目前期工作专项经费</t>
  </si>
  <si>
    <t>530400241100002392404</t>
  </si>
  <si>
    <t>39999</t>
  </si>
  <si>
    <t>特定项目发改006专项资金</t>
  </si>
  <si>
    <t>530400241100002560554</t>
  </si>
  <si>
    <t>其他国防动员支出</t>
  </si>
  <si>
    <t>30902</t>
  </si>
  <si>
    <t>30907</t>
  </si>
  <si>
    <t>信息网络及软件购置更新</t>
  </si>
  <si>
    <t>中老铁路云南玉溪国际物流港基建设施综合发展项目资金</t>
  </si>
  <si>
    <t>530400241100003095048</t>
  </si>
  <si>
    <t>紧密型县域医共体“云医院”项目资金</t>
  </si>
  <si>
    <t>530400241100003256531</t>
  </si>
  <si>
    <t>其他卫生健康管理事务支出</t>
  </si>
  <si>
    <t>其他公立医院支出</t>
  </si>
  <si>
    <t>（市本级维稳经费）2024年第二批省级库区基金资金</t>
  </si>
  <si>
    <t>530400241100003271829</t>
  </si>
  <si>
    <t>（市本级）2024年第三批省级库区资金</t>
  </si>
  <si>
    <t>530400241100003353137</t>
  </si>
  <si>
    <t>玉溪市对口支援三峡库区石柱县西沱镇资金</t>
  </si>
  <si>
    <t>530400251100003235109</t>
  </si>
  <si>
    <t>39909</t>
  </si>
  <si>
    <t>经常性赠与</t>
  </si>
  <si>
    <t>2025年玉溪市优化营商环境工作业务经费</t>
  </si>
  <si>
    <t>530400251100003575375</t>
  </si>
  <si>
    <t>30202</t>
  </si>
  <si>
    <t>印刷费</t>
  </si>
  <si>
    <t>玉溪市发展和改革委员会规上服务业培育奖励项目经费</t>
  </si>
  <si>
    <t>530400251100003580337</t>
  </si>
  <si>
    <t>31204</t>
  </si>
  <si>
    <t>费用补贴</t>
  </si>
  <si>
    <t>2025年乡镇（街道）抓经济促发展工作业务经费</t>
  </si>
  <si>
    <t>530400251100003591050</t>
  </si>
  <si>
    <t>4420工程物业管理及运行维护专项资金</t>
  </si>
  <si>
    <t>530400251100003592259</t>
  </si>
  <si>
    <t>辐射中心专班工作业务经费</t>
  </si>
  <si>
    <t>530400251100003592646</t>
  </si>
  <si>
    <t>峨山县双江街道2025年以工代赈项目</t>
  </si>
  <si>
    <t>530400251100003858826</t>
  </si>
  <si>
    <t>巩固脱贫攻坚成果衔接乡村振兴</t>
  </si>
  <si>
    <t>发改特定项目009专项资金</t>
  </si>
  <si>
    <t>530400251100003916024</t>
  </si>
  <si>
    <t>发改特定项目010专项资金</t>
  </si>
  <si>
    <t>530400251100003916370</t>
  </si>
  <si>
    <t>发改特定项目011专项资金</t>
  </si>
  <si>
    <t>530400251100003921100</t>
  </si>
  <si>
    <t>发改特定项目012专项资金</t>
  </si>
  <si>
    <t>530400251100003930248</t>
  </si>
  <si>
    <t>玉溪市2025年提前下达中央水库移民扶持基金移民专项资金</t>
  </si>
  <si>
    <t>530400251100004012182</t>
  </si>
  <si>
    <t>移民补助</t>
  </si>
  <si>
    <t>基础设施建设和经济发展</t>
  </si>
  <si>
    <t>玉溪市2025年提前下达大中型水库移民后期扶持资金预算移民专项资金</t>
  </si>
  <si>
    <t>530400251100004012642</t>
  </si>
  <si>
    <t>农林水共同财政事权转移支付支出</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</si>
  <si>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</si>
  <si>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</si>
  <si>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</si>
  <si>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</si>
  <si>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</si>
  <si>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</si>
  <si>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</si>
  <si>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</si>
  <si>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</si>
  <si>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</si>
  <si>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</si>
  <si>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</si>
  <si>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</si>
  <si>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根据市政府安排，尽快完成前期工作任务目标，确保项目能够尽快落地，谋划新增的一批具备全局性、引领性、基础性的重大项目，有利于我市完成固定资产投资任务。。具体完成绩效指标为：
1.覆盖县区数量10个；
2.固投目标任务完成率达100%；
2.助力县（市、区)100%完成2023年固定资产投资任务；
3.投资计划下达率达100%；
4.助力各县（市、区）100%完成全年GDP目标任务；
5.群众满意度达到70%。</t>
  </si>
  <si>
    <t>产出指标</t>
  </si>
  <si>
    <t>数量指标</t>
  </si>
  <si>
    <t>覆盖县区数量</t>
  </si>
  <si>
    <t>=</t>
  </si>
  <si>
    <t>个</t>
  </si>
  <si>
    <t>定量指标</t>
  </si>
  <si>
    <t>反映覆盖县区数量情况</t>
  </si>
  <si>
    <t>质量指标</t>
  </si>
  <si>
    <t>固投目标任务完成率</t>
  </si>
  <si>
    <t>100</t>
  </si>
  <si>
    <t>%</t>
  </si>
  <si>
    <t>反映固投目标任务完成率完成情况。</t>
  </si>
  <si>
    <t>时效指标</t>
  </si>
  <si>
    <t>投资计划下达及时率</t>
  </si>
  <si>
    <t>反映投资计划下达及时率情况</t>
  </si>
  <si>
    <t>效益指标</t>
  </si>
  <si>
    <t>经济效益</t>
  </si>
  <si>
    <t>助力各县（市、区）完成全年GDP目标任务</t>
  </si>
  <si>
    <t>助推</t>
  </si>
  <si>
    <t>定性指标</t>
  </si>
  <si>
    <t>反映助力各县（市、区）完成全年GDP目标任务情况</t>
  </si>
  <si>
    <t>满意度指标</t>
  </si>
  <si>
    <t>服务对象满意度</t>
  </si>
  <si>
    <t>群众满意度</t>
  </si>
  <si>
    <t>&gt;=</t>
  </si>
  <si>
    <t>70</t>
  </si>
  <si>
    <t>反映通过问卷调查群众满意度情况。群众满意度=满意问卷数/有效问卷数×100%。</t>
  </si>
  <si>
    <t>涉密</t>
  </si>
  <si>
    <t>&gt;</t>
  </si>
  <si>
    <t>成本指标</t>
  </si>
  <si>
    <t>经济成本指标</t>
  </si>
  <si>
    <t>根据云南省实施《中华人民共和国人民防空法》办法规定和省、市国防动员建设关于人民防空方案每五年修订一次的要求以及国家、省人防办安排部署，结合玉溪市城镇化发展、人口、防护目标、疏散场所、重点工程等人民防空方案要素变化情况，按新的方案编制标准规范对2015年编制的《玉溪市人民防空方案》进行修订并已于2021年签订编制合同并组织实施，因国家人防办制定的方案编制新标准规范未下发执行2021年暂停编制工作。2022年根据国家人防办方案编制新标准规范，启动《玉溪市人民防空方案》修订工作，计划于2024年内完成。方案的制定将为战时军事机关和政府有效组织城市防空袭斗争提供组织指挥方案，提升城市防护能力，有效保护人民生命财产和重要防护目标安全。</t>
  </si>
  <si>
    <t>提交玉溪市人民防空方案</t>
  </si>
  <si>
    <t>形成最终研究报告个数。</t>
  </si>
  <si>
    <t>完成编制数</t>
  </si>
  <si>
    <t>评审通过</t>
  </si>
  <si>
    <t>玉溪市人民防空方案成果转化率</t>
  </si>
  <si>
    <t>90</t>
  </si>
  <si>
    <t>反映研究成果转化情况。
成果转化率=形成正式文件或咨询成果数量/研究报告总数量。</t>
  </si>
  <si>
    <t>玉溪市人民防空方案验收通过率</t>
  </si>
  <si>
    <t>反映研究成果验收通过情况。
验收通过率=评审通过的研究成果/上报参加评审的研究成果数量*100%。</t>
  </si>
  <si>
    <t>完成时间</t>
  </si>
  <si>
    <t>&lt;=</t>
  </si>
  <si>
    <t>2024年12月31日</t>
  </si>
  <si>
    <t>年-月-日</t>
  </si>
  <si>
    <t>完成时限</t>
  </si>
  <si>
    <t>社会效益</t>
  </si>
  <si>
    <t>玉溪市人民防空方案研究成果采纳率</t>
  </si>
  <si>
    <t>80</t>
  </si>
  <si>
    <t>反映建议、意见被采纳的情况。
研究成果采纳率=上报成果被其采纳的建议、意见条数/上报至省级部门的建议、意见数量*100%。</t>
  </si>
  <si>
    <t>95</t>
  </si>
  <si>
    <t>反映服务对象对政策研究工作的整体满意情况。
服务对象满意度=（对政策研究工作的整体满意的人数/问卷调查人数）*100%</t>
  </si>
  <si>
    <t>完成1次国防动员队伍训练。</t>
  </si>
  <si>
    <t>无</t>
  </si>
  <si>
    <t>天</t>
  </si>
  <si>
    <t>项</t>
  </si>
  <si>
    <t>项目资金511万元</t>
  </si>
  <si>
    <t>资金下达县区项目个数</t>
  </si>
  <si>
    <t>1.00</t>
  </si>
  <si>
    <t>美丽家园类（基础设施、社会事业、生态建设及环境保护等）、生产扶持类项目个数</t>
  </si>
  <si>
    <t>控制在批复的预算内的项目个数/已完成支付的预算项目总个数×100%</t>
  </si>
  <si>
    <t>生态效益</t>
  </si>
  <si>
    <t>项目扶持受益移民村（不含建成美丽移民村）（个）</t>
  </si>
  <si>
    <t>受益移民村个数</t>
  </si>
  <si>
    <t>移民对后期扶持政策实施满意度（%）</t>
  </si>
  <si>
    <t>对后期扶持政策实施情况表示满意的移民人数占比</t>
  </si>
  <si>
    <t>与后期扶持有关的非正常进京越级上访事件（起）</t>
  </si>
  <si>
    <t>0</t>
  </si>
  <si>
    <t>起</t>
  </si>
  <si>
    <t>发生信访人以进京的方式进行集访、闹访、缠访、越级形态出现的影响党政机关办公秩序，损害社会治安秩序，妨害国家安全和公共安全等行为的上访事件次数</t>
  </si>
  <si>
    <t>交办的信访事项及时处理率（%）</t>
  </si>
  <si>
    <t>中央交办的信访事项及时处理的个数/中央交办的信访事项总个数×100%</t>
  </si>
  <si>
    <t>部署开展重要农产品、日用工业消费品、工业生产资料、成品油、农业生产资料、经济作物、钢材、食品、药材、畜禽产品及饲料等重要商品和服务价格监测任务，做好我市2022-2023年国家发展改革委价格监测中心布置的价格监测工作。</t>
  </si>
  <si>
    <t>经费下达单位数量</t>
  </si>
  <si>
    <t>户</t>
  </si>
  <si>
    <t>反映经费下达单位数量情况</t>
  </si>
  <si>
    <t>2024年支出进度</t>
  </si>
  <si>
    <t>反映2025年支出进度情况</t>
  </si>
  <si>
    <t>3000</t>
  </si>
  <si>
    <t>元</t>
  </si>
  <si>
    <t>反映成本控制情况</t>
  </si>
  <si>
    <t>支撑农业政策制定和宏观调控能力</t>
  </si>
  <si>
    <t>提高</t>
  </si>
  <si>
    <t>反映支撑农业政策制定和宏观调控能力情况</t>
  </si>
  <si>
    <t>资金下达单位满意度情况调查</t>
  </si>
  <si>
    <t>反映资金下达单位满意度情况调查情况</t>
  </si>
  <si>
    <t>4420物业管理及运行维护</t>
  </si>
  <si>
    <t>&lt;</t>
  </si>
  <si>
    <t>弥补机关运行经费短缺，较好地开展各类调研、汇报等相关工作，圆满完成市发展改革委年初制定的各项工作任务。</t>
  </si>
  <si>
    <t>召开全市抓经济促发展工作推进会次数</t>
  </si>
  <si>
    <t>次</t>
  </si>
  <si>
    <t>反映召开全市抓经济促发展工作推进会次数情况</t>
  </si>
  <si>
    <t>专题业务培训次数</t>
  </si>
  <si>
    <t>反映专题业务培训次数情况</t>
  </si>
  <si>
    <t>2025年镇域经济完成情况</t>
  </si>
  <si>
    <t>反映2025年镇域经济完成情况</t>
  </si>
  <si>
    <t>满足部门正常运转</t>
  </si>
  <si>
    <t>正常运转</t>
  </si>
  <si>
    <t>反映满足部门正常运转情况</t>
  </si>
  <si>
    <t>干部职工满意度情况</t>
  </si>
  <si>
    <t>反映干部职工满意度情况</t>
  </si>
  <si>
    <t>玉溪市2025年对口支援三峡库区石柱县西沱镇资金25万元。本项目参照往年项目实施效果报告，对口支援项目以基础设施为主，如乡村道路修建、人蓄饮水工程、乡村医疗卫生设施、文化娱乐设施、教育培训设施等方面，项目惠及全镇群众，以促进当地经济、民生事业持续发展，具体项目内容以2025年西沱镇请示为准，对口支援资金25万元为一次性拨付，资金拨付后由西沱镇人民政府进行具体安排，具体的资金使用由其负责，故此，玉溪市发展改革委不便为对方制定具体的专项资金管理办法，玉溪市发展改革委将要求对方将项目实施情况如实报告，并派人参加省发展改革委组织的工作组进行实地了解，并提出节支或增资的改进措施。</t>
  </si>
  <si>
    <t>国务院及省级相关部门下达我市对口支援任务</t>
  </si>
  <si>
    <t>对口支援专县区</t>
  </si>
  <si>
    <t>反映对口支援专县区情况</t>
  </si>
  <si>
    <t>对口支援三峡库区石柱县西沱镇资金</t>
  </si>
  <si>
    <t>25.00</t>
  </si>
  <si>
    <t>万元</t>
  </si>
  <si>
    <t>对口支援专项资金不低于25万元</t>
  </si>
  <si>
    <t>当地居民生产生活水平</t>
  </si>
  <si>
    <t>持续改善</t>
  </si>
  <si>
    <t>当地居民生产生活水平持续改善</t>
  </si>
  <si>
    <t>对口支援方对我委此项工作的满意度</t>
  </si>
  <si>
    <t>90.00</t>
  </si>
  <si>
    <t>对口支援方对我委此项工作的满意度大于等于90%</t>
  </si>
  <si>
    <t>根据市委、市政府安排，尽快完成前期工作任务目标，确保项目能够尽快落地，谋划新增的一批具备全局性、引领性、基础性的重大项目，有利于我市完成固定资产投资任务。具体完成绩效指标为：
1.资金下达项目数量大于30个；
2.固投完成率达100%；
3.投资计划下达及时率达90%以上；
4.助力全市GDP完成全年目标任务；
5.群众满意度达到70%。</t>
  </si>
  <si>
    <t>下达项目数量</t>
  </si>
  <si>
    <t>30</t>
  </si>
  <si>
    <t>反映前期工作目标下达项目数量。</t>
  </si>
  <si>
    <t>助力全市GDP完成全年目标任务</t>
  </si>
  <si>
    <t>反映助力全市GDP完成全年目标任务的情况</t>
  </si>
  <si>
    <t>2025年，依据玉溪市机关事务管理局关于印发《玉溪市市级机关购买后勤服务管理办法（试行）》的通知（玉管发〔2020〕35号文件明确“为提高服务保障标准化、专业化和均衡化水平，市级机关使用财政资金购买后勤服务。”内容，我单位开展救灾物资储备库区后勤服务管理工作，确保了库区治安良好、整洁卫生、物资承储安全、调运顺畅，在灾情发生时做到调得动、用得上、有保障。一是完成设施设备（系统）检查检修每月1次，消防巡查每天1天，零星修缮（维修）处理时限12小时内，物业管理面积13,132.00平方米，绿化营养面积1,839.70平方米，安保巡查每天2次，绿化存活率90.00%以上，卫生保洁合格率96.00%以上，物管人员在岗率100.00%，零星修缮（维修）及时率95.00%以上，服务受益人员满意度95.00%以上；二是做到出入库物资准确率100.00%，质量完好率99.00%，安全事故发生次数控制在1次以内，按物资调拨通知要求12小时内将物资送达本市的受灾地区。</t>
  </si>
  <si>
    <t>设施设备（系统）检查检修次数</t>
  </si>
  <si>
    <t>次/月</t>
  </si>
  <si>
    <t>反映空调、消防、安保、会议系统等设施设备检查检修次数的情况。</t>
  </si>
  <si>
    <t>消防巡查次数</t>
  </si>
  <si>
    <t>次/天</t>
  </si>
  <si>
    <t>反映每天消防巡查次数的情况。</t>
  </si>
  <si>
    <t>零星修缮（维修）处理时限</t>
  </si>
  <si>
    <t>小时</t>
  </si>
  <si>
    <t>反映零星修缮处理完成的时限情况。</t>
  </si>
  <si>
    <t>物业管理面积</t>
  </si>
  <si>
    <t>13132</t>
  </si>
  <si>
    <t>平方米</t>
  </si>
  <si>
    <t>反映物业管理合同约定的服务区域、办公区域室内外（含绿化）面积之和。</t>
  </si>
  <si>
    <t>绿化管养面积</t>
  </si>
  <si>
    <t>1839.70</t>
  </si>
  <si>
    <t>反映办公区室外绿化管养面积的情况。</t>
  </si>
  <si>
    <t>安保巡查次数</t>
  </si>
  <si>
    <t>反映每天安保巡查次数的情况。</t>
  </si>
  <si>
    <t>绿化存活率</t>
  </si>
  <si>
    <t>反映绿化存活的情况。</t>
  </si>
  <si>
    <t>卫生保洁合格率</t>
  </si>
  <si>
    <t>96</t>
  </si>
  <si>
    <t>反映卫生保洁检查验收合格的情况。</t>
  </si>
  <si>
    <t>物管人员在岗率</t>
  </si>
  <si>
    <t>反映安保、消防服务人员等物管人员在岗的情况。</t>
  </si>
  <si>
    <t>零星修缮（维修）及时率</t>
  </si>
  <si>
    <t>反映零星修缮（维修）及时的情况。</t>
  </si>
  <si>
    <t>安全事故发生次数</t>
  </si>
  <si>
    <t>反映安全事故发生的次数情况。</t>
  </si>
  <si>
    <t>服务受益人员满意度</t>
  </si>
  <si>
    <t>反映保安、保洁、绿化养护、消防安全等服务受益人员满意程度。</t>
  </si>
  <si>
    <t>通过对县（市、区）、市直部门的全面调研摸底，全面掌握我市营商环境各指标领域的实际水平，提出针对性的措施，对县域开展营商环境工作提供指导。二是组织开展营商环境调研，及时掌握了解切实有效的工作措施，为全市打造一流营商环境提供切实可行、对标先进的意见建议。三是强化政策宣传，确保各项惠企政策落地落实。四是抓好营商环境省级评价工作，力争完成省级目标任务。</t>
  </si>
  <si>
    <t>营商环境工作培训</t>
  </si>
  <si>
    <t>期</t>
  </si>
  <si>
    <t>反映营商环境工作培训情况</t>
  </si>
  <si>
    <t>优化营商环境 典型案例</t>
  </si>
  <si>
    <t>反映优化营商环境会议次数情况</t>
  </si>
  <si>
    <t>完成营商环境县市区调研报告</t>
  </si>
  <si>
    <t>反映完成营商环境县市区调研报告情况</t>
  </si>
  <si>
    <t>完成营商环境指标优化提升方案</t>
  </si>
  <si>
    <t>反映完成营商环境指标优化提升方案情况</t>
  </si>
  <si>
    <t>完成形成营商环境外出考察学习报告</t>
  </si>
  <si>
    <t>反映完成形成营商环境外出考察学习报告情况</t>
  </si>
  <si>
    <t>可持续影响</t>
  </si>
  <si>
    <t>满足营商办工作正常运作</t>
  </si>
  <si>
    <t>反映满足营商办工作正常运作情况</t>
  </si>
  <si>
    <t>经营主体满意度</t>
  </si>
  <si>
    <t>反映经营主体满意度情况</t>
  </si>
  <si>
    <t>依据人防指挥工程管理办法和2019年市委巡查组以及人防专项治理整改要求，为加强和规范“101”人防工程管理，签订合同委托国有企业（玉溪市同丰物业有限责任公司）安排4人长期驻守看护，负责工程安全保卫、消防安全、环境卫生和设施维护等管理。2022年对人防工程部分设施改造、管理用地测绘、监控设备和围墙安全铁网安装、管理用房门窗、门锁更换等工程附属设施设备维修维护，确保“101”人防工程（战时人防预备指挥所）的国防属性和国有资产安全以及设施设备处于良好战备状态，平时用于人防专业队伍训练演练，为人防训练演练提供场所和后期保障，战时发挥工程功能作用。</t>
  </si>
  <si>
    <t>监督检查次数</t>
  </si>
  <si>
    <t>反映委托单位对物业服务监督检查的次数的情况。</t>
  </si>
  <si>
    <t>聘请管理人数</t>
  </si>
  <si>
    <t>人</t>
  </si>
  <si>
    <t>反映聘请人员数量</t>
  </si>
  <si>
    <t>监督检查完成率</t>
  </si>
  <si>
    <t>反映监督检查完成情况。</t>
  </si>
  <si>
    <t>项目完成及时率</t>
  </si>
  <si>
    <t>反映项目完成及时率情况。</t>
  </si>
  <si>
    <t>31200</t>
  </si>
  <si>
    <t>元/年·人</t>
  </si>
  <si>
    <t>反映安保服务人均成本的控制情况。</t>
  </si>
  <si>
    <t>反映保安、保洁、餐饮服务、绿化养护服务受益人员满意程度。</t>
  </si>
  <si>
    <t>9个县（市、区）20062名移民直补资金1189.825万元，项目资金1147.575万元。</t>
  </si>
  <si>
    <t>工作协调机制逐渐完善，各项工作部署高效落实、高效执行、见到实效。</t>
  </si>
  <si>
    <t>按时完成项目建设。</t>
  </si>
  <si>
    <t>中央财政投资支付率</t>
  </si>
  <si>
    <t>总投资完成率</t>
  </si>
  <si>
    <t>项目开工率</t>
  </si>
  <si>
    <t>超规模、超标准、超概算项目比例</t>
  </si>
  <si>
    <t>审计、督查、巡视等指出问题项目比例</t>
  </si>
  <si>
    <t>投资计划分解（转发）用时达标率</t>
  </si>
  <si>
    <t>“两个责任”按项目落实到位率</t>
  </si>
  <si>
    <t>劳务报酬占中央投资比例</t>
  </si>
  <si>
    <t>农村基础设施条件</t>
  </si>
  <si>
    <t>农村基础设施条件持续改善</t>
  </si>
  <si>
    <t>参与工程建设的脱贫群众满意度</t>
  </si>
  <si>
    <t>市发展改革委牵头负责规模以上服务业企业培育和奖励资金兑付，2025年完成15户纳规服务业资金奖补50%。</t>
  </si>
  <si>
    <t>纳规奖补企业兑现数量</t>
  </si>
  <si>
    <t>反映纳规奖补企业兑现数量情况</t>
  </si>
  <si>
    <t>2025年完成奖补兑现工作</t>
  </si>
  <si>
    <t>反映2025年完成奖补兑现工作情况</t>
  </si>
  <si>
    <t>2025年12月完成</t>
  </si>
  <si>
    <t>月</t>
  </si>
  <si>
    <t>反映兑现工作2025年12月完成情况</t>
  </si>
  <si>
    <t>充分发挥“四上”企业在经济增长中的示范引领和支撑带动作用</t>
  </si>
  <si>
    <t>提升</t>
  </si>
  <si>
    <t>反映充分发挥“四上”企业在经济增长中的示范引领和支撑带动作用情况</t>
  </si>
  <si>
    <t>满意度调查</t>
  </si>
  <si>
    <t>反映满意度调查情况</t>
  </si>
  <si>
    <t>依据国务院《大中型水利水电工程建设征地补偿和移民安置条例》（国务院第679号令）第三十七条、《水利部关于印发大中型水利水电工程移民安置验收管理办法的通知》（水移民〔2022〕414号）第三条、第四条、第五条、《云南省人民政府关于清理规范行政审批中介服务事项的决定》（云政发〔2021〕17号）、《玉溪市人民政府关于清理规范市级政府部门行政审批中介服务事项的决定》（玉政发〔2022〕2号）有关规定，依法依规按年度计划完成中型水库工程建设征地移民安置技术验收工作。1.洋发城水库扩建工程已完成截流阶段县级移民安置初验工作，按照主体工程建设进度计划，计划2024年完成截流阶段县级移民安置截流阶段市级验收报批，同时启动移民安置竣工验收工作；2.矣则河水库工程已完成主体工程建设，目前正在进行渠系工程施工，按照整体体工程建设进度计划，计划2024年完成竣工验收阶段建设征地移民安置专项验收县级初验及市级的报批工作。</t>
  </si>
  <si>
    <t>项目技术验收完成个数</t>
  </si>
  <si>
    <t>反映完成2024年我市完成中型水库工程建设征地移民安置技术验收情况</t>
  </si>
  <si>
    <t>项目技术验收完成时效</t>
  </si>
  <si>
    <t>反映项目确定的年度计划情况</t>
  </si>
  <si>
    <t>提高移民安置专项技术性验收工作质量，确保整体工程顺利验收。</t>
  </si>
  <si>
    <t>反映按照计划依法依规完成中型水库工程移民安置各阶段技术验收工作，提高移民安置验收工作质量，确保工作顺利推进情况。</t>
  </si>
  <si>
    <t>综合影响率</t>
  </si>
  <si>
    <t>受益人群满意度</t>
  </si>
  <si>
    <t>反映项目实施受益人群满意度大于80%达到预期目标情况</t>
  </si>
  <si>
    <t>支付尾款。</t>
  </si>
  <si>
    <t>完成4420工程建设</t>
  </si>
  <si>
    <t>预算06表</t>
  </si>
  <si>
    <t>2025年部门政府性基金预算支出预算表</t>
  </si>
  <si>
    <t>单位:元</t>
  </si>
  <si>
    <t>政府性基金预算支出</t>
  </si>
  <si>
    <t>城乡社区支出</t>
  </si>
  <si>
    <t>国有土地使用权出让收入安排的支出</t>
  </si>
  <si>
    <t>农林水支出</t>
  </si>
  <si>
    <t>大中型水库库区基金安排的支出</t>
  </si>
  <si>
    <t>大中型水库移民后期扶持基金支出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</si>
  <si>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</si>
  <si>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</si>
  <si>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</si>
  <si>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</si>
  <si>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</si>
  <si>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</si>
  <si>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</si>
  <si>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</si>
  <si>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</si>
  <si>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</si>
  <si>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</si>
  <si>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</si>
  <si>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物业管理服务</t>
  </si>
  <si>
    <t>密码文件柜</t>
  </si>
  <si>
    <t>组</t>
  </si>
  <si>
    <t>彩色打印机</t>
  </si>
  <si>
    <t>台</t>
  </si>
  <si>
    <t>复印纸</t>
  </si>
  <si>
    <t>份</t>
  </si>
  <si>
    <t>多功能一体机</t>
  </si>
  <si>
    <t>餐饮服务</t>
  </si>
  <si>
    <t>预算08表</t>
  </si>
  <si>
    <t>2025年部门政府购买服务预算表</t>
  </si>
  <si>
    <t>政府购买服务项目</t>
  </si>
  <si>
    <t>政府购买服务目录</t>
  </si>
  <si>
    <t>B1102 物业管理服务</t>
  </si>
  <si>
    <t>食堂餐饮服务</t>
  </si>
  <si>
    <t>B1105 餐饮服务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</si>
  <si>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</si>
  <si>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</si>
  <si>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</si>
  <si>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</si>
  <si>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</si>
  <si>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</si>
  <si>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</si>
  <si>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</si>
  <si>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</si>
  <si>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</si>
  <si>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</si>
  <si>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</si>
  <si>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</si>
  <si>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</si>
  <si>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</si>
  <si>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</si>
  <si>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</si>
  <si>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</si>
  <si>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</si>
  <si>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</si>
  <si>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</si>
  <si>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</si>
  <si>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</si>
  <si>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</si>
  <si>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</si>
  <si>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</si>
  <si>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</si>
  <si>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A02021002 A3彩色打印机</t>
  </si>
  <si>
    <t>办公设备</t>
  </si>
  <si>
    <t>A02020400 多功能一体机</t>
  </si>
  <si>
    <t>家具和用品</t>
  </si>
  <si>
    <t>A05010504 保密柜</t>
  </si>
  <si>
    <t>预算11表</t>
  </si>
  <si>
    <t>2025年上级补助项目支出预算表</t>
  </si>
  <si>
    <t>上级补助</t>
  </si>
  <si>
    <t>预算12表</t>
  </si>
  <si>
    <t>2025年部门项目支出中期规划预算表</t>
  </si>
  <si>
    <t>项目级次</t>
  </si>
  <si>
    <t>2025年</t>
  </si>
  <si>
    <t>2026年</t>
  </si>
  <si>
    <t>2027年</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</si>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</sst>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22">
    <font>
      <sz val="11"/>
      <color rgb="FF000000"/>
      <name val="Calibri"/>
      <scheme val="minor"/>
    </font>
    <font>
      <sz val="9"/>
      <color auto="1"/>
      <name val="宋体"/>
    </font>
    <font>
      <b/>
      <sz val="9"/>
      <color auto="1"/>
      <name val="宋体"/>
    </font>
    <font>
      <b/>
      <sz val="23.25"/>
      <color auto="1"/>
      <name val="宋体"/>
    </font>
    <font>
      <sz val="9.75"/>
      <color auto="1"/>
      <name val="宋体"/>
    </font>
    <font>
      <sz val="9"/>
      <color auto="1"/>
      <name val="SimSun"/>
    </font>
    <font>
      <sz val="11"/>
      <color theme="1"/>
      <name val="Calibri"/>
      <scheme val="minor"/>
    </font>
    <font>
      <sz val="10"/>
      <color rgb="FF000000"/>
      <name val="宋体"/>
    </font>
    <font>
      <b/>
      <sz val="23"/>
      <color rgb="FF000000"/>
      <name val="宋体"/>
    </font>
    <font>
      <sz val="9"/>
      <color rgb="FF000000"/>
      <name val="宋体"/>
    </font>
    <font>
      <sz val="9"/>
      <color theme="1"/>
      <name val="宋体"/>
    </font>
    <font>
      <sz val="11"/>
      <color rgb="FF000000"/>
      <name val="宋体"/>
    </font>
    <font>
      <sz val="9.75"/>
      <color rgb="FF000000"/>
      <name val="SimSun"/>
    </font>
    <font>
      <b/>
      <sz val="22"/>
      <color rgb="FF000000"/>
      <name val="宋体"/>
    </font>
    <font>
      <sz val="9.75"/>
      <color rgb="FF000000"/>
      <name val="宋体"/>
    </font>
    <font>
      <sz val="9"/>
      <color rgb="FF000000"/>
      <name val="SimSun"/>
    </font>
    <font>
      <sz val="8.25"/>
      <color rgb="FF000000"/>
      <name val="宋体"/>
    </font>
    <font>
      <b/>
      <sz val="23.25"/>
      <color rgb="FF000000"/>
      <name val="宋体"/>
    </font>
    <font>
      <b/>
      <sz val="24"/>
      <color rgb="FF000000"/>
      <name val="宋体"/>
    </font>
    <font>
      <sz val="9.75"/>
      <color auto="1"/>
      <name val="SimSun"/>
    </font>
    <font>
      <b/>
      <sz val="21"/>
      <color rgb="FF000000"/>
      <name val="宋体"/>
    </font>
    <font>
      <sz val="10"/>
      <color rgb="FF000000"/>
      <name val="SimSun"/>
    </font>
  </fonts>
  <fills count="2">
    <fill>
      <patternFill patternType="none"/>
    </fill>
    <fill>
      <patternFill patternType="gray125"/>
    </fill>
  </fills>
  <borders count="17">
    <border>
      <left/>
      <right/>
      <top/>
      <bottom/>
    </border>
    <border>
      <left style="thin">
        <color rgb="FF000000"/>
      </left>
      <right style="thin">
        <color rgb="FF000000"/>
      </right>
      <top style="thin">
        <color rgb="FF000000"/>
      </top>
      <bottom style="thin">
        <color rgb="FF000000"/>
      </bottom>
    </border>
    <border>
      <left>
        <color rgb="FF800080"/>
      </left>
      <right style="thin">
        <color rgb="FF000000"/>
      </right>
      <top>
        <color rgb="FF800080"/>
      </top>
      <bottom>
        <color rgb="FF800080"/>
      </bottom>
    </border>
    <border>
      <left>
        <color rgb="0"/>
      </left>
      <right>
        <color rgb="0"/>
      </right>
      <top>
        <color rgb="0"/>
      </top>
      <bottom>
        <color rgb="0"/>
      </bottom>
    </border>
    <border>
      <left style="thin">
        <color rgb="FF000000"/>
      </left>
      <right style="thin">
        <color rgb="FF000000"/>
      </right>
      <top style="thin">
        <color rgb="FF000000"/>
      </top>
      <bottom>
        <color rgb="0"/>
      </bottom>
    </border>
    <border>
      <left style="thin">
        <color rgb="FF000000"/>
      </left>
      <right>
        <color rgb="0"/>
      </right>
      <top style="thin">
        <color rgb="FF000000"/>
      </top>
      <bottom style="thin">
        <color rgb="FF000000"/>
      </bottom>
    </border>
    <border>
      <left>
        <color rgb="0"/>
      </left>
      <right>
        <color rgb="0"/>
      </right>
      <top style="thin">
        <color rgb="FF000000"/>
      </top>
      <bottom style="thin">
        <color rgb="FF000000"/>
      </bottom>
    </border>
    <border>
      <left>
        <color rgb="0"/>
      </left>
      <right style="thin">
        <color rgb="FF000000"/>
      </right>
      <top style="thin">
        <color rgb="FF000000"/>
      </top>
      <bottom style="thin">
        <color rgb="FF000000"/>
      </bottom>
    </border>
    <border>
      <left style="thin">
        <color rgb="FF000000"/>
      </left>
      <right style="thin">
        <color rgb="FF000000"/>
      </right>
      <top>
        <color rgb="0"/>
      </top>
      <bottom>
        <color rgb="0"/>
      </bottom>
    </border>
    <border>
      <left style="thin">
        <color rgb="FF000000"/>
      </left>
      <right style="thin">
        <color rgb="FF000000"/>
      </right>
      <top>
        <color rgb="0"/>
      </top>
      <bottom style="thin">
        <color rgb="FF000000"/>
      </bottom>
    </border>
    <border>
      <left>
        <color rgb="0"/>
      </left>
      <right style="thin">
        <color rgb="FF000000"/>
      </right>
      <top style="thin">
        <color rgb="FF000000"/>
      </top>
      <bottom>
        <color rgb="0"/>
      </bottom>
    </border>
    <border>
      <left>
        <color rgb="0"/>
      </left>
      <right style="thin">
        <color rgb="FF000000"/>
      </right>
      <top>
        <color rgb="0"/>
      </top>
      <bottom>
        <color rgb="0"/>
      </bottom>
    </border>
    <border>
      <left>
        <color rgb="0"/>
      </left>
      <right>
        <color rgb="0"/>
      </right>
      <top>
        <color rgb="0"/>
      </top>
      <bottom style="thin">
        <color rgb="FF000000"/>
      </bottom>
    </border>
    <border>
      <left>
        <color rgb="0"/>
      </left>
      <right style="thin">
        <color rgb="FF000000"/>
      </right>
      <top>
        <color rgb="0"/>
      </top>
      <bottom style="thin">
        <color rgb="FF000000"/>
      </bottom>
    </border>
    <border>
      <left style="thin">
        <color rgb="FF000000"/>
      </left>
      <right>
        <color rgb="0"/>
      </right>
      <top>
        <color rgb="0"/>
      </top>
      <bottom style="thin">
        <color rgb="FF000000"/>
      </bottom>
    </border>
    <border>
      <left style="thin">
        <color rgb="FF000000"/>
      </left>
      <right>
        <color rgb="0"/>
      </right>
      <top style="thin">
        <color rgb="FF000000"/>
      </top>
      <bottom>
        <color rgb="0"/>
      </bottom>
    </border>
    <border>
      <left>
        <color rgb="FF800080"/>
      </left>
      <right>
        <color rgb="FF800080"/>
      </right>
      <top>
        <color rgb="FF800080"/>
      </top>
      <bottom>
        <color rgb="FF800080"/>
      </bottom>
    </border>
  </borders>
  <cellStyleXfs count="8">
    <xf numFmtId="0" fontId="0" fillId="0" borderId="0">
      <alignment vertical="top"/>
    </xf>
    <xf numFmtId="171" fontId="1" fillId="0" borderId="1">
      <alignment horizontal="right" vertical="center"/>
    </xf>
    <xf numFmtId="49" fontId="1" fillId="0" borderId="1">
      <alignment horizontal="left" vertical="center" wrapText="1"/>
    </xf>
    <xf numFmtId="173" fontId="1" fillId="0" borderId="1">
      <alignment horizontal="right" vertical="center"/>
    </xf>
    <xf numFmtId="174" fontId="1" fillId="0" borderId="1">
      <alignment horizontal="right" vertical="center"/>
    </xf>
    <xf numFmtId="175" fontId="1" fillId="0" borderId="1">
      <alignment horizontal="right" vertical="center"/>
    </xf>
    <xf numFmtId="10" fontId="1" fillId="0" borderId="1">
      <alignment horizontal="right" vertical="center"/>
    </xf>
    <xf numFmtId="172" fontId="1" fillId="0" borderId="1">
      <alignment horizontal="right" vertical="center"/>
    </xf>
  </cellStyleXfs>
  <cellXfs count="174">
    <xf numFmtId="0" fontId="0" fillId="0" borderId="0" xfId="0" applyFont="1">
      <alignment vertical="top"/>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3" fontId="1" fillId="0" borderId="1" xfId="3" applyFont="1" applyBorder="1" applyNumberFormat="1">
      <alignment horizontal="right" vertical="center"/>
    </xf>
    <xf numFmtId="174" fontId="1" fillId="0" borderId="1" xfId="4" applyFont="1" applyBorder="1" applyNumberFormat="1">
      <alignment horizontal="right" vertical="center"/>
    </xf>
    <xf numFmtId="175" fontId="1" fillId="0" borderId="1" xfId="5" applyFont="1" applyBorder="1" applyNumberFormat="1">
      <alignment horizontal="right" vertical="center"/>
    </xf>
    <xf numFmtId="10" fontId="1" fillId="0" borderId="1" xfId="6" applyFont="1" applyBorder="1" applyNumberFormat="1">
      <alignment horizontal="right" vertical="center"/>
    </xf>
    <xf numFmtId="172" fontId="1" fillId="0" borderId="1" xfId="7" applyFont="1" applyBorder="1" applyNumberFormat="1">
      <alignment horizontal="right" vertical="center"/>
    </xf>
    <xf numFmtId="49" fontId="1" fillId="0" borderId="1" xfId="2" applyFont="1" applyBorder="1" applyNumberFormat="1">
      <alignment horizontal="right" vertical="center" wrapText="1"/>
    </xf>
    <xf numFmtId="49" fontId="2" fillId="0" borderId="1" xfId="0" applyFont="1" applyBorder="1" applyNumberFormat="1">
      <alignment horizontal="right" vertical="center" wrapText="1"/>
    </xf>
    <xf numFmtId="49" fontId="3" fillId="0" borderId="1" xfId="0" applyFont="1" applyBorder="1" applyNumberFormat="1">
      <alignment horizontal="center" vertical="center" wrapText="1"/>
    </xf>
    <xf numFmtId="49" fontId="1" fillId="0" borderId="1" xfId="2" applyFont="1" applyBorder="1" applyNumberFormat="1" quotePrefix="1">
      <alignment horizontal="left" vertical="center" wrapText="1"/>
    </xf>
    <xf numFmtId="49" fontId="4" fillId="0" borderId="1" xfId="2" applyFont="1" applyBorder="1" applyNumberFormat="1">
      <alignment horizontal="center" vertical="center" wrapText="1"/>
    </xf>
    <xf numFmtId="171" fontId="1" fillId="0" borderId="1" xfId="0" applyFont="1" applyBorder="1" applyNumberFormat="1">
      <alignment horizontal="right" vertical="center"/>
    </xf>
    <xf numFmtId="171" fontId="1" fillId="0" borderId="1" xfId="0" applyFont="1" applyBorder="1" applyNumberFormat="1">
      <alignment horizontal="left" vertical="center"/>
    </xf>
    <xf numFmtId="49" fontId="2" fillId="0" borderId="1" xfId="0" applyFont="1" applyBorder="1" applyNumberFormat="1">
      <alignment horizontal="center" vertical="center" wrapText="1"/>
    </xf>
    <xf numFmtId="49" fontId="2" fillId="0" borderId="1" xfId="2" applyFont="1" applyBorder="1" applyNumberFormat="1">
      <alignment horizontal="left" vertical="center" wrapText="1"/>
    </xf>
    <xf numFmtId="49" fontId="1" fillId="0" borderId="1" xfId="0" applyFont="1" applyBorder="1" applyNumberFormat="1">
      <alignment horizontal="left" vertical="center" wrapText="1"/>
    </xf>
    <xf numFmtId="49" fontId="5" fillId="0" borderId="1" xfId="2" applyFont="1" applyBorder="1" applyNumberFormat="1">
      <alignment horizontal="right" vertical="center" wrapText="1"/>
    </xf>
    <xf numFmtId="49" fontId="3" fillId="0" borderId="1" xfId="2" applyFont="1" applyBorder="1" applyNumberFormat="1">
      <alignment horizontal="center" vertical="center" wrapText="1"/>
    </xf>
    <xf numFmtId="49" fontId="1" fillId="0" borderId="2" xfId="2" applyFont="1" applyBorder="1" applyNumberFormat="1">
      <alignment horizontal="right" vertical="center" wrapText="1"/>
    </xf>
    <xf numFmtId="172" fontId="1" fillId="0" borderId="1" xfId="7" applyFont="1" applyBorder="1" applyNumberFormat="1">
      <alignment horizontal="center" vertical="center" wrapText="1"/>
    </xf>
    <xf numFmtId="171" fontId="1" fillId="0" borderId="1" xfId="2" applyFont="1" applyBorder="1" applyNumberFormat="1">
      <alignment horizontal="right" vertical="center" wrapText="1"/>
    </xf>
    <xf numFmtId="171" fontId="1" fillId="0" borderId="1" xfId="0" applyFont="1" applyBorder="1" applyNumberFormat="1">
      <alignment horizontal="right" vertical="center" wrapText="1"/>
    </xf>
    <xf numFmtId="49" fontId="1" fillId="0" borderId="1" xfId="2" applyFont="1" applyBorder="1" applyNumberFormat="1">
      <alignment horizontal="center" vertical="center" wrapText="1"/>
    </xf>
    <xf numFmtId="49" fontId="1" fillId="0" borderId="1" xfId="2" applyFont="1" applyBorder="1" applyNumberFormat="1">
      <alignment horizontal="left" vertical="center" wrapText="1" indent="2"/>
    </xf>
    <xf numFmtId="49" fontId="1" fillId="0" borderId="1" xfId="2" applyFont="1" applyBorder="1" applyNumberFormat="1">
      <alignment horizontal="left" vertical="center" wrapText="1" indent="4"/>
    </xf>
    <xf numFmtId="49" fontId="4" fillId="0" borderId="1" xfId="0" applyFont="1" applyBorder="1" applyNumberFormat="1">
      <alignment horizontal="center" vertical="center" wrapText="1"/>
    </xf>
    <xf numFmtId="171" fontId="2" fillId="0" borderId="1" xfId="0" applyFont="1" applyBorder="1" applyNumberFormat="1">
      <alignment horizontal="left" vertical="center"/>
    </xf>
    <xf numFmtId="0" fontId="6" fillId="0" borderId="3" xfId="0" applyFont="1" applyBorder="1" quotePrefix="0"/>
    <xf numFmtId="49" fontId="7" fillId="0" borderId="3" xfId="0" applyFont="1" applyBorder="1" applyNumberFormat="1" quotePrefix="0"/>
    <xf numFmtId="0" fontId="7" fillId="0" borderId="3" xfId="0" applyFont="1" applyBorder="1" quotePrefix="0">
      <alignment vertical="top"/>
    </xf>
    <xf numFmtId="0" fontId="7" fillId="0" borderId="3" xfId="0" applyFont="1" applyBorder="1" quotePrefix="0">
      <alignment horizontal="right" vertical="center"/>
    </xf>
    <xf numFmtId="0" fontId="8" fillId="0" borderId="3" xfId="0" applyFont="1" applyBorder="1" quotePrefix="0">
      <alignment horizontal="center" vertical="center"/>
    </xf>
    <xf numFmtId="0" fontId="9" fillId="0" borderId="3" xfId="0" applyFont="1" applyBorder="1" quotePrefix="1">
      <alignment horizontal="left" vertical="center"/>
      <protection locked="0"/>
    </xf>
    <xf numFmtId="0" fontId="10" fillId="0" borderId="3" xfId="0" applyFont="1" applyBorder="1" quotePrefix="1">
      <alignment horizontal="left" vertical="center"/>
    </xf>
    <xf numFmtId="0" fontId="10" fillId="0" borderId="3" xfId="0" applyFont="1" applyBorder="1" quotePrefix="0">
      <alignment horizontal="left" vertical="center"/>
    </xf>
    <xf numFmtId="0" fontId="11" fillId="0" borderId="3" xfId="0" applyFont="1" applyBorder="1" quotePrefix="0"/>
    <xf numFmtId="0" fontId="7" fillId="0" borderId="3" xfId="0" applyFont="1" applyBorder="1" quotePrefix="0">
      <alignment horizontal="right"/>
    </xf>
    <xf numFmtId="0" fontId="12" fillId="0" borderId="4" xfId="0" applyFont="1" applyBorder="1" quotePrefix="0">
      <alignment horizontal="center" vertical="center" wrapText="1"/>
      <protection locked="0"/>
    </xf>
    <xf numFmtId="0" fontId="12" fillId="0" borderId="4" xfId="0" applyFont="1" applyBorder="1" quotePrefix="0">
      <alignment horizontal="center" vertical="center" wrapText="1"/>
    </xf>
    <xf numFmtId="0" fontId="12" fillId="0" borderId="1" xfId="0" applyFont="1" applyBorder="1" quotePrefix="0">
      <alignment horizontal="center" vertical="center"/>
    </xf>
    <xf numFmtId="0" fontId="12" fillId="0" borderId="5" xfId="0" applyFont="1" applyBorder="1" quotePrefix="0">
      <alignment horizontal="center" vertical="center"/>
    </xf>
    <xf numFmtId="0" fontId="12" fillId="0" borderId="6" xfId="0" applyFont="1" applyBorder="1" quotePrefix="0">
      <alignment horizontal="center" vertical="center"/>
    </xf>
    <xf numFmtId="0" fontId="12" fillId="0" borderId="7" xfId="0" applyFont="1" applyBorder="1" quotePrefix="0">
      <alignment horizontal="center" vertical="center"/>
    </xf>
    <xf numFmtId="0" fontId="12" fillId="0" borderId="8" xfId="0" applyFont="1" applyBorder="1" quotePrefix="0">
      <alignment horizontal="center" vertical="center" wrapText="1"/>
      <protection locked="0"/>
    </xf>
    <xf numFmtId="0" fontId="12" fillId="0" borderId="8" xfId="0" applyFont="1" applyBorder="1" quotePrefix="0">
      <alignment horizontal="center" vertical="center" wrapText="1"/>
    </xf>
    <xf numFmtId="0" fontId="12" fillId="0" borderId="1" xfId="0" applyFont="1" applyBorder="1" quotePrefix="0">
      <alignment horizontal="center" vertical="center" wrapText="1"/>
    </xf>
    <xf numFmtId="0" fontId="12" fillId="0" borderId="9" xfId="0" applyFont="1" applyBorder="1" quotePrefix="0">
      <alignment horizontal="center" vertical="center" wrapText="1"/>
      <protection locked="0"/>
    </xf>
    <xf numFmtId="0" fontId="12" fillId="0" borderId="9" xfId="0" applyFont="1" applyBorder="1" quotePrefix="0">
      <alignment horizontal="center" vertical="center" wrapText="1"/>
    </xf>
    <xf numFmtId="0" fontId="12" fillId="0" borderId="9" xfId="0" applyFont="1" applyBorder="1" quotePrefix="0">
      <alignment horizontal="center" vertical="center"/>
    </xf>
    <xf numFmtId="0" fontId="7" fillId="0" borderId="1" xfId="0" applyFont="1" applyBorder="1" quotePrefix="0">
      <alignment horizontal="center" vertical="center"/>
    </xf>
    <xf numFmtId="49" fontId="10" fillId="0" borderId="1" xfId="2" applyFont="1" applyBorder="1" applyNumberFormat="1" quotePrefix="0">
      <alignment horizontal="left" vertical="center" wrapText="1"/>
    </xf>
    <xf numFmtId="49" fontId="10" fillId="0" borderId="1" xfId="0" applyFont="1" applyBorder="1" applyNumberFormat="1" quotePrefix="0">
      <alignment horizontal="left" vertical="center" wrapText="1"/>
    </xf>
    <xf numFmtId="171" fontId="10" fillId="0" borderId="1" xfId="0" applyFont="1" applyBorder="1" applyNumberFormat="1" quotePrefix="0">
      <alignment horizontal="right" vertical="center" wrapText="1"/>
    </xf>
    <xf numFmtId="0" fontId="7" fillId="0" borderId="5" xfId="0" applyFont="1" applyBorder="1" quotePrefix="0">
      <alignment horizontal="center" vertical="center" wrapText="1"/>
      <protection locked="0"/>
    </xf>
    <xf numFmtId="0" fontId="9" fillId="0" borderId="6" xfId="0" applyFont="1" applyBorder="1" quotePrefix="0">
      <alignment horizontal="left" vertical="center"/>
    </xf>
    <xf numFmtId="0" fontId="9" fillId="0" borderId="7" xfId="0" applyFont="1" applyBorder="1" quotePrefix="0">
      <alignment horizontal="left" vertical="center"/>
    </xf>
    <xf numFmtId="0" fontId="9" fillId="0" borderId="3" xfId="0" applyFont="1" applyBorder="1" quotePrefix="0">
      <alignment horizontal="right" vertical="center"/>
      <protection locked="0"/>
    </xf>
    <xf numFmtId="0" fontId="13" fillId="0" borderId="3" xfId="0" applyFont="1" applyBorder="1" quotePrefix="0">
      <alignment horizontal="center" vertical="center"/>
    </xf>
    <xf numFmtId="0" fontId="8" fillId="0" borderId="3" xfId="0" applyFont="1" applyBorder="1" quotePrefix="0">
      <alignment horizontal="center" vertical="center"/>
      <protection locked="0"/>
    </xf>
    <xf numFmtId="0" fontId="14" fillId="0" borderId="1" xfId="0" applyFont="1" applyBorder="1" quotePrefix="0">
      <alignment horizontal="center" vertical="center" wrapText="1"/>
    </xf>
    <xf numFmtId="0" fontId="14" fillId="0" borderId="1" xfId="0" applyFont="1" applyBorder="1" quotePrefix="0">
      <alignment horizontal="center" vertical="center"/>
      <protection locked="0"/>
    </xf>
    <xf numFmtId="0" fontId="9" fillId="0" borderId="1" xfId="0" applyFont="1" applyBorder="1" quotePrefix="0">
      <alignment vertical="center" wrapText="1"/>
    </xf>
    <xf numFmtId="0" fontId="9" fillId="0" borderId="1" xfId="0" applyFont="1" applyBorder="1" quotePrefix="0">
      <alignment horizontal="center" vertical="center" wrapText="1"/>
    </xf>
    <xf numFmtId="0" fontId="9" fillId="0" borderId="1" xfId="0" applyFont="1" applyBorder="1" quotePrefix="0">
      <alignment horizontal="center" vertical="center"/>
      <protection locked="0"/>
    </xf>
    <xf numFmtId="0" fontId="9" fillId="0" borderId="1" xfId="0" applyFont="1" applyBorder="1" quotePrefix="0">
      <alignment horizontal="left" vertical="center" wrapText="1"/>
    </xf>
    <xf numFmtId="0" fontId="9" fillId="0" borderId="3" xfId="0" applyFont="1" applyBorder="1" quotePrefix="0">
      <alignment horizontal="left" vertical="center" wrapText="1"/>
      <protection locked="0"/>
    </xf>
    <xf numFmtId="0" fontId="11" fillId="0" borderId="3" xfId="0" applyFont="1" applyBorder="1" quotePrefix="0">
      <alignment horizontal="left" vertical="center" wrapText="1"/>
    </xf>
    <xf numFmtId="0" fontId="11" fillId="0" borderId="3" xfId="0" applyFont="1" applyBorder="1" quotePrefix="0">
      <alignment wrapText="1"/>
    </xf>
    <xf numFmtId="0" fontId="14" fillId="0" borderId="4" xfId="0" applyFont="1" applyBorder="1" quotePrefix="0">
      <alignment horizontal="center" vertical="center" wrapText="1"/>
    </xf>
    <xf numFmtId="0" fontId="14" fillId="0" borderId="4" xfId="0" applyFont="1" applyBorder="1" quotePrefix="0">
      <alignment horizontal="center" vertical="center"/>
    </xf>
    <xf numFmtId="0" fontId="14" fillId="0" borderId="1" xfId="0" applyFont="1" applyBorder="1" quotePrefix="0">
      <alignment horizontal="center" vertical="center"/>
    </xf>
    <xf numFmtId="0" fontId="14" fillId="0" borderId="9" xfId="0" applyFont="1" applyBorder="1" quotePrefix="0">
      <alignment horizontal="center" vertical="center"/>
    </xf>
    <xf numFmtId="171" fontId="10" fillId="0" borderId="1" xfId="0" applyFont="1" applyBorder="1" applyNumberFormat="1" quotePrefix="0">
      <alignment horizontal="right" vertical="center"/>
    </xf>
    <xf numFmtId="171" fontId="10" fillId="0" borderId="1" xfId="1" applyFont="1" applyBorder="1" applyNumberFormat="1" quotePrefix="0">
      <alignment horizontal="right" vertical="center"/>
    </xf>
    <xf numFmtId="0" fontId="9" fillId="0" borderId="1" xfId="0" applyFont="1" applyBorder="1" quotePrefix="0">
      <alignment horizontal="left" vertical="center" wrapText="1" indent="2"/>
    </xf>
    <xf numFmtId="0" fontId="9" fillId="0" borderId="1" xfId="0" applyFont="1" applyBorder="1" quotePrefix="0">
      <alignment horizontal="left" vertical="center" wrapText="1" indent="4"/>
    </xf>
    <xf numFmtId="0" fontId="7" fillId="0" borderId="1" xfId="0" applyFont="1" applyBorder="1" quotePrefix="0">
      <alignment horizontal="center" vertical="center" wrapText="1"/>
      <protection locked="0"/>
    </xf>
    <xf numFmtId="0" fontId="7" fillId="0" borderId="1" xfId="0" applyFont="1" applyBorder="1" quotePrefix="0">
      <alignment horizontal="center" vertical="center" wrapText="1"/>
    </xf>
    <xf numFmtId="0" fontId="15" fillId="0" borderId="3" xfId="0" applyFont="1" applyBorder="1" quotePrefix="0">
      <alignment horizontal="right" vertical="center"/>
    </xf>
    <xf numFmtId="0" fontId="15" fillId="0" borderId="3" xfId="0" applyFont="1" applyBorder="1" quotePrefix="0">
      <alignment horizontal="right" vertical="center"/>
      <protection locked="0"/>
    </xf>
    <xf numFmtId="0" fontId="13" fillId="0" borderId="3" xfId="0" applyFont="1" applyBorder="1" quotePrefix="0">
      <alignment horizontal="center" vertical="center" wrapText="1"/>
    </xf>
    <xf numFmtId="0" fontId="9" fillId="0" borderId="3" xfId="0" applyFont="1" applyBorder="1" quotePrefix="0">
      <alignment horizontal="left" vertical="center"/>
    </xf>
    <xf numFmtId="0" fontId="9" fillId="0" borderId="3" xfId="0" applyFont="1" applyBorder="1" quotePrefix="0">
      <alignment horizontal="right"/>
      <protection locked="0"/>
    </xf>
    <xf numFmtId="0" fontId="9" fillId="0" borderId="3" xfId="0" applyFont="1" applyBorder="1" quotePrefix="0">
      <alignment horizontal="right"/>
    </xf>
    <xf numFmtId="0" fontId="14" fillId="0" borderId="10" xfId="0" applyFont="1" applyBorder="1" quotePrefix="0">
      <alignment horizontal="center" vertical="center" wrapText="1"/>
    </xf>
    <xf numFmtId="0" fontId="14" fillId="0" borderId="6" xfId="0" applyFont="1" applyBorder="1" quotePrefix="0">
      <alignment horizontal="center" vertical="center" wrapText="1"/>
    </xf>
    <xf numFmtId="0" fontId="14" fillId="0" borderId="6" xfId="0" applyFont="1" applyBorder="1" quotePrefix="0">
      <alignment horizontal="center" vertical="center" wrapText="1"/>
      <protection locked="0"/>
    </xf>
    <xf numFmtId="0" fontId="14" fillId="0" borderId="6" xfId="0" applyFont="1" applyBorder="1" quotePrefix="0">
      <alignment horizontal="center" vertical="center"/>
      <protection locked="0"/>
    </xf>
    <xf numFmtId="0" fontId="14" fillId="0" borderId="7" xfId="0" applyFont="1" applyBorder="1" quotePrefix="0">
      <alignment horizontal="center" vertical="center" wrapText="1"/>
    </xf>
    <xf numFmtId="0" fontId="14" fillId="0" borderId="8" xfId="0" applyFont="1" applyBorder="1" quotePrefix="0">
      <alignment horizontal="center" vertical="center" wrapText="1"/>
    </xf>
    <xf numFmtId="0" fontId="14" fillId="0" borderId="11" xfId="0" applyFont="1" applyBorder="1" quotePrefix="0">
      <alignment horizontal="center" vertical="center" wrapText="1"/>
    </xf>
    <xf numFmtId="0" fontId="14" fillId="0" borderId="11" xfId="0" applyFont="1" applyBorder="1" quotePrefix="0">
      <alignment horizontal="center" vertical="center" wrapText="1"/>
      <protection locked="0"/>
    </xf>
    <xf numFmtId="0" fontId="14" fillId="0" borderId="12" xfId="0" applyFont="1" applyBorder="1" quotePrefix="0">
      <alignment horizontal="center" vertical="center" wrapText="1"/>
    </xf>
    <xf numFmtId="0" fontId="14" fillId="0" borderId="12" xfId="0" applyFont="1" applyBorder="1" quotePrefix="0">
      <alignment horizontal="center" vertical="center"/>
      <protection locked="0"/>
    </xf>
    <xf numFmtId="0" fontId="14" fillId="0" borderId="12" xfId="0" applyFont="1" applyBorder="1" quotePrefix="0">
      <alignment horizontal="center" vertical="center" wrapText="1"/>
      <protection locked="0"/>
    </xf>
    <xf numFmtId="0" fontId="14" fillId="0" borderId="13" xfId="0" applyFont="1" applyBorder="1" quotePrefix="0">
      <alignment horizontal="center" vertical="center" wrapText="1"/>
    </xf>
    <xf numFmtId="0" fontId="14" fillId="0" borderId="9" xfId="0" applyFont="1" applyBorder="1" quotePrefix="0">
      <alignment horizontal="center" vertical="center" wrapText="1"/>
    </xf>
    <xf numFmtId="0" fontId="14" fillId="0" borderId="13" xfId="0" applyFont="1" applyBorder="1" quotePrefix="0">
      <alignment horizontal="center" vertical="center" wrapText="1"/>
      <protection locked="0"/>
    </xf>
    <xf numFmtId="0" fontId="14" fillId="0" borderId="1" xfId="0" applyFont="1" applyBorder="1" quotePrefix="0">
      <alignment horizontal="center" vertical="center" wrapText="1"/>
      <protection locked="0"/>
    </xf>
    <xf numFmtId="0" fontId="14" fillId="0" borderId="13" xfId="0" applyFont="1" applyBorder="1" quotePrefix="0">
      <alignment horizontal="center" vertical="center"/>
    </xf>
    <xf numFmtId="0" fontId="14" fillId="0" borderId="13" xfId="0" applyFont="1" applyBorder="1" quotePrefix="0">
      <alignment horizontal="center" vertical="center"/>
      <protection locked="0"/>
    </xf>
    <xf numFmtId="0" fontId="9" fillId="0" borderId="9" xfId="0" applyFont="1" applyBorder="1" quotePrefix="0">
      <alignment horizontal="left" vertical="center" wrapText="1"/>
    </xf>
    <xf numFmtId="0" fontId="9" fillId="0" borderId="13" xfId="0" applyFont="1" applyBorder="1" quotePrefix="0">
      <alignment horizontal="left" vertical="center" wrapText="1"/>
    </xf>
    <xf numFmtId="0" fontId="9" fillId="0" borderId="13" xfId="0" applyFont="1" applyBorder="1" quotePrefix="0">
      <alignment horizontal="right" vertical="center"/>
    </xf>
    <xf numFmtId="171" fontId="9" fillId="0" borderId="1" xfId="0" applyFont="1" applyBorder="1" applyNumberFormat="1" quotePrefix="0">
      <alignment horizontal="right" vertical="center"/>
    </xf>
    <xf numFmtId="0" fontId="9" fillId="0" borderId="13" xfId="0" applyFont="1" applyBorder="1" quotePrefix="0">
      <alignment horizontal="center" vertical="center" wrapText="1"/>
    </xf>
    <xf numFmtId="172" fontId="10" fillId="0" borderId="1" xfId="7" applyFont="1" applyBorder="1" applyNumberFormat="1" quotePrefix="0">
      <alignment horizontal="center" vertical="center" wrapText="1"/>
    </xf>
    <xf numFmtId="0" fontId="9" fillId="0" borderId="14" xfId="0" applyFont="1" applyBorder="1" quotePrefix="0">
      <alignment horizontal="center" vertical="center"/>
    </xf>
    <xf numFmtId="0" fontId="9" fillId="0" borderId="12" xfId="0" applyFont="1" applyBorder="1" quotePrefix="0">
      <alignment horizontal="left" vertical="center"/>
    </xf>
    <xf numFmtId="0" fontId="9" fillId="0" borderId="3" xfId="0" applyFont="1" applyBorder="1" quotePrefix="0">
      <alignment horizontal="right" vertical="center" wrapText="1"/>
    </xf>
    <xf numFmtId="0" fontId="16" fillId="0" borderId="3" xfId="0" applyFont="1" applyBorder="1" quotePrefix="0">
      <alignment horizontal="right" vertical="center" wrapText="1"/>
      <protection locked="0"/>
    </xf>
    <xf numFmtId="0" fontId="16" fillId="0" borderId="3" xfId="0" applyFont="1" applyBorder="1" quotePrefix="0">
      <alignment horizontal="right" vertical="center"/>
      <protection locked="0"/>
    </xf>
    <xf numFmtId="0" fontId="16" fillId="0" borderId="3" xfId="0" applyFont="1" applyBorder="1" quotePrefix="0">
      <alignment horizontal="right" vertical="center" wrapText="1"/>
    </xf>
    <xf numFmtId="0" fontId="8" fillId="0" borderId="3" xfId="0" applyFont="1" applyBorder="1" quotePrefix="0">
      <alignment horizontal="center" vertical="center" wrapText="1"/>
    </xf>
    <xf numFmtId="0" fontId="8" fillId="0" borderId="3" xfId="0" applyFont="1" applyBorder="1" quotePrefix="0">
      <alignment horizontal="center" vertical="center" wrapText="1"/>
      <protection locked="0"/>
    </xf>
    <xf numFmtId="0" fontId="9" fillId="0" borderId="3" xfId="0" applyFont="1" applyBorder="1" quotePrefix="1">
      <alignment horizontal="left" vertical="center" wrapText="1"/>
    </xf>
    <xf numFmtId="0" fontId="9" fillId="0" borderId="3" xfId="0" applyFont="1" applyBorder="1" quotePrefix="0">
      <alignment vertical="top" wrapText="1"/>
      <protection locked="0"/>
    </xf>
    <xf numFmtId="0" fontId="7" fillId="0" borderId="3" xfId="0" applyFont="1" applyBorder="1" quotePrefix="0">
      <alignment wrapText="1"/>
    </xf>
    <xf numFmtId="0" fontId="9" fillId="0" borderId="3" xfId="0" applyFont="1" applyBorder="1" quotePrefix="0">
      <alignment horizontal="right" wrapText="1"/>
      <protection locked="0"/>
    </xf>
    <xf numFmtId="0" fontId="9" fillId="0" borderId="3" xfId="0" applyFont="1" applyBorder="1" quotePrefix="0">
      <alignment horizontal="right" wrapText="1"/>
    </xf>
    <xf numFmtId="0" fontId="11" fillId="0" borderId="4" xfId="0" applyFont="1" applyBorder="1" quotePrefix="0">
      <alignment horizontal="center" vertical="center" wrapText="1"/>
    </xf>
    <xf numFmtId="0" fontId="11" fillId="0" borderId="10" xfId="0" applyFont="1" applyBorder="1" quotePrefix="0">
      <alignment horizontal="center" vertical="center" wrapText="1"/>
    </xf>
    <xf numFmtId="0" fontId="11" fillId="0" borderId="6" xfId="0" applyFont="1" applyBorder="1" quotePrefix="0">
      <alignment horizontal="center" vertical="center" wrapText="1"/>
    </xf>
    <xf numFmtId="0" fontId="11" fillId="0" borderId="6" xfId="0" applyFont="1" applyBorder="1" quotePrefix="0">
      <alignment horizontal="center" vertical="center" wrapText="1"/>
      <protection locked="0"/>
    </xf>
    <xf numFmtId="0" fontId="11" fillId="0" borderId="6" xfId="0" applyFont="1" applyBorder="1" quotePrefix="0">
      <alignment horizontal="center" vertical="center"/>
      <protection locked="0"/>
    </xf>
    <xf numFmtId="0" fontId="11" fillId="0" borderId="7" xfId="0" applyFont="1" applyBorder="1" quotePrefix="0">
      <alignment horizontal="center" vertical="center" wrapText="1"/>
    </xf>
    <xf numFmtId="0" fontId="11" fillId="0" borderId="8" xfId="0" applyFont="1" applyBorder="1" quotePrefix="0">
      <alignment horizontal="center" vertical="center" wrapText="1"/>
    </xf>
    <xf numFmtId="0" fontId="11" fillId="0" borderId="11" xfId="0" applyFont="1" applyBorder="1" quotePrefix="0">
      <alignment horizontal="center" vertical="center" wrapText="1"/>
    </xf>
    <xf numFmtId="0" fontId="11" fillId="0" borderId="11" xfId="0" applyFont="1" applyBorder="1" quotePrefix="0">
      <alignment horizontal="center" vertical="center" wrapText="1"/>
      <protection locked="0"/>
    </xf>
    <xf numFmtId="0" fontId="11" fillId="0" borderId="12" xfId="0" applyFont="1" applyBorder="1" quotePrefix="0">
      <alignment horizontal="center" vertical="center" wrapText="1"/>
    </xf>
    <xf numFmtId="0" fontId="11" fillId="0" borderId="12" xfId="0" applyFont="1" applyBorder="1" quotePrefix="0">
      <alignment horizontal="center" vertical="center"/>
      <protection locked="0"/>
    </xf>
    <xf numFmtId="0" fontId="11" fillId="0" borderId="12" xfId="0" applyFont="1" applyBorder="1" quotePrefix="0">
      <alignment horizontal="center" vertical="center" wrapText="1"/>
      <protection locked="0"/>
    </xf>
    <xf numFmtId="0" fontId="11" fillId="0" borderId="13" xfId="0" applyFont="1" applyBorder="1" quotePrefix="0">
      <alignment horizontal="center" vertical="center" wrapText="1"/>
    </xf>
    <xf numFmtId="0" fontId="11" fillId="0" borderId="9" xfId="0" applyFont="1" applyBorder="1" quotePrefix="0">
      <alignment horizontal="center" vertical="center" wrapText="1"/>
    </xf>
    <xf numFmtId="0" fontId="11" fillId="0" borderId="13" xfId="0" applyFont="1" applyBorder="1" quotePrefix="0">
      <alignment horizontal="center" vertical="center" wrapText="1"/>
      <protection locked="0"/>
    </xf>
    <xf numFmtId="0" fontId="11" fillId="0" borderId="1" xfId="0" applyFont="1" applyBorder="1" quotePrefix="0">
      <alignment horizontal="center" vertical="center" wrapText="1"/>
      <protection locked="0"/>
    </xf>
    <xf numFmtId="0" fontId="9" fillId="0" borderId="13" xfId="0" applyFont="1" applyBorder="1" quotePrefix="0">
      <alignment horizontal="left" vertical="center"/>
    </xf>
    <xf numFmtId="0" fontId="7" fillId="0" borderId="3" xfId="0" applyFont="1" applyBorder="1" quotePrefix="0">
      <alignment horizontal="right" wrapText="1"/>
    </xf>
    <xf numFmtId="0" fontId="14" fillId="0" borderId="5" xfId="0" applyFont="1" applyBorder="1" quotePrefix="0">
      <alignment horizontal="center" vertical="center"/>
    </xf>
    <xf numFmtId="0" fontId="14" fillId="0" borderId="6" xfId="0" applyFont="1" applyBorder="1" quotePrefix="0">
      <alignment horizontal="center" vertical="center"/>
    </xf>
    <xf numFmtId="0" fontId="14" fillId="0" borderId="8" xfId="0" applyFont="1" applyBorder="1" quotePrefix="0">
      <alignment horizontal="center" vertical="center"/>
    </xf>
    <xf numFmtId="0" fontId="14" fillId="0" borderId="15" xfId="0" applyFont="1" applyBorder="1" quotePrefix="0">
      <alignment horizontal="center" vertical="center" wrapText="1"/>
    </xf>
    <xf numFmtId="0" fontId="17" fillId="0" borderId="3" xfId="0" applyFont="1" applyBorder="1" quotePrefix="0">
      <alignment horizontal="center" vertical="center"/>
    </xf>
    <xf numFmtId="0" fontId="18" fillId="0" borderId="3" xfId="0" applyFont="1" applyBorder="1" quotePrefix="0">
      <alignment horizontal="center" vertical="center"/>
    </xf>
    <xf numFmtId="0" fontId="18" fillId="0" borderId="3" xfId="0" applyFont="1" applyBorder="1" quotePrefix="0">
      <alignment horizontal="center" vertical="center"/>
      <protection locked="0"/>
    </xf>
    <xf numFmtId="49" fontId="1" fillId="0" borderId="16" xfId="2" applyFont="1" applyBorder="1" applyNumberFormat="1">
      <alignment horizontal="right" vertical="center" wrapText="1"/>
    </xf>
    <xf numFmtId="49" fontId="3" fillId="0" borderId="16" xfId="2" applyFont="1" applyBorder="1" applyNumberFormat="1">
      <alignment horizontal="center" vertical="center" wrapText="1"/>
    </xf>
    <xf numFmtId="49" fontId="1" fillId="0" borderId="16" xfId="2" applyFont="1" applyBorder="1" applyNumberFormat="1">
      <alignment horizontal="left" vertical="center" wrapText="1"/>
    </xf>
    <xf numFmtId="49" fontId="19" fillId="0" borderId="1" xfId="0" applyFont="1" applyBorder="1" applyNumberFormat="1">
      <alignment horizontal="center" vertical="center" wrapText="1"/>
    </xf>
    <xf numFmtId="49" fontId="1" fillId="0" borderId="1" xfId="0" applyFont="1" applyBorder="1" applyNumberFormat="1">
      <alignment horizontal="center" vertical="center" wrapText="1"/>
    </xf>
    <xf numFmtId="172" fontId="1" fillId="0" borderId="1" xfId="0" applyFont="1" applyBorder="1" applyNumberFormat="1">
      <alignment horizontal="right" vertical="center" wrapText="1"/>
    </xf>
    <xf numFmtId="49" fontId="15" fillId="0" borderId="3" xfId="0" applyFont="1" applyBorder="1" applyNumberFormat="1" quotePrefix="0">
      <alignment horizontal="right" vertical="center"/>
    </xf>
    <xf numFmtId="0" fontId="11" fillId="0" borderId="3" xfId="0" applyFont="1" applyBorder="1" quotePrefix="0">
      <alignment horizontal="left" vertical="center"/>
    </xf>
    <xf numFmtId="0" fontId="7" fillId="0" borderId="3" xfId="0" applyFont="1" applyBorder="1" quotePrefix="0">
      <alignment horizontal="right"/>
      <protection locked="0"/>
    </xf>
    <xf numFmtId="0" fontId="14" fillId="0" borderId="4" xfId="0" applyFont="1" applyBorder="1" quotePrefix="0">
      <alignment horizontal="center" vertical="center" wrapText="1"/>
      <protection locked="0"/>
    </xf>
    <xf numFmtId="0" fontId="14" fillId="0" borderId="7" xfId="0" applyFont="1" applyBorder="1" quotePrefix="0">
      <alignment horizontal="center" vertical="center"/>
    </xf>
    <xf numFmtId="0" fontId="14" fillId="0" borderId="8" xfId="0" applyFont="1" applyBorder="1" quotePrefix="0">
      <alignment horizontal="center" vertical="center" wrapText="1"/>
      <protection locked="0"/>
    </xf>
    <xf numFmtId="0" fontId="14" fillId="0" borderId="9" xfId="0" applyFont="1" applyBorder="1" quotePrefix="0">
      <alignment horizontal="center" vertical="center" wrapText="1"/>
      <protection locked="0"/>
    </xf>
    <xf numFmtId="0" fontId="9" fillId="0" borderId="1" xfId="0" applyFont="1" applyBorder="1" quotePrefix="0">
      <alignment horizontal="left" vertical="center" wrapText="1"/>
      <protection locked="0"/>
    </xf>
    <xf numFmtId="0" fontId="12" fillId="0" borderId="3" xfId="0" applyFont="1" applyBorder="1" quotePrefix="0">
      <alignment horizontal="right" vertical="center"/>
    </xf>
    <xf numFmtId="49" fontId="12" fillId="0" borderId="3" xfId="0" applyFont="1" applyBorder="1" applyNumberFormat="1" quotePrefix="0">
      <alignment horizontal="right" vertical="center"/>
    </xf>
    <xf numFmtId="0" fontId="12" fillId="0" borderId="3" xfId="0" applyFont="1" applyBorder="1" quotePrefix="0">
      <alignment horizontal="right" vertical="center"/>
      <protection locked="0"/>
    </xf>
    <xf numFmtId="0" fontId="20" fillId="0" borderId="3" xfId="0" applyFont="1" applyBorder="1" quotePrefix="0">
      <alignment horizontal="center" vertical="center"/>
    </xf>
    <xf numFmtId="0" fontId="21" fillId="0" borderId="3" xfId="0" applyFont="1" applyBorder="1" quotePrefix="0">
      <alignment horizontal="right"/>
      <protection locked="0"/>
    </xf>
    <xf numFmtId="0" fontId="12" fillId="0" borderId="4" xfId="0" applyFont="1" applyBorder="1" quotePrefix="0">
      <alignment horizontal="center" vertical="center"/>
    </xf>
    <xf numFmtId="0" fontId="15" fillId="0" borderId="1" xfId="0" applyFont="1" applyBorder="1" quotePrefix="0">
      <alignment horizontal="left" vertical="center" wrapText="1"/>
      <protection locked="0"/>
    </xf>
    <xf numFmtId="0" fontId="15" fillId="0" borderId="1" xfId="0" applyFont="1" applyBorder="1" quotePrefix="0">
      <alignment horizontal="left" vertical="center"/>
      <protection locked="0"/>
    </xf>
    <xf numFmtId="49" fontId="15" fillId="0" borderId="1" xfId="2" applyFont="1" applyBorder="1" applyNumberFormat="1" quotePrefix="0">
      <alignment horizontal="left" vertical="center" wrapText="1"/>
    </xf>
    <xf numFmtId="49" fontId="15" fillId="0" borderId="1" xfId="0" applyFont="1" applyBorder="1" applyNumberFormat="1" quotePrefix="0">
      <alignment horizontal="center" vertical="center" wrapText="1"/>
    </xf>
    <xf numFmtId="0" fontId="15" fillId="0" borderId="5" xfId="0" applyFont="1" applyBorder="1" quotePrefix="0">
      <alignment horizontal="center" vertical="center" wrapText="1"/>
      <protection locked="0"/>
    </xf>
    <xf numFmtId="0" fontId="15" fillId="0" borderId="6" xfId="0" applyFont="1" applyBorder="1" quotePrefix="0">
      <alignment horizontal="left" vertical="center" wrapText="1"/>
      <protection locked="0"/>
    </xf>
    <xf numFmtId="0" fontId="15" fillId="0" borderId="7" xfId="0" applyFont="1" applyBorder="1" quotePrefix="0">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DB8A3-6CFF-67CC-75CD-C7CF2796F2AF}" mc:Ignorable="x14ac xr xr2 xr3">
  <sheetPr>
    <outlinePr summaryRight="0"/>
  </sheetPr>
  <dimension ref="A1:D20"/>
  <sheetViews>
    <sheetView topLeftCell="A1" showZeros="0" workbookViewId="0" tabSelected="1"/>
  </sheetViews>
  <sheetFormatPr defaultColWidth="8.8515625" customHeight="1" defaultRowHeight="15"/>
  <cols>
    <col min="1" max="2" width="28.57421875" customWidth="1"/>
    <col min="3" max="3" width="35.703125" customWidth="1"/>
    <col min="4" max="4" width="28.57421875" customWidth="1"/>
  </cols>
  <sheetData>
    <row customHeight="1" ht="18.75">
      <c r="A1" s="8" t="s">
        <v>0</v>
      </c>
      <c r="B1" s="9"/>
      <c r="C1" s="9"/>
      <c r="D1" s="9"/>
    </row>
    <row customHeight="1" ht="28.5">
      <c r="A2" s="10" t="s">
        <v>1</v>
      </c>
      <c r="B2" s="10"/>
      <c r="C2" s="10"/>
      <c r="D2" s="10"/>
    </row>
    <row customHeight="1" ht="18.75">
      <c r="A3" s="11">
        <f>"单位名称："&amp;"玉溪市发展和改革委员会"</f>
      </c>
      <c r="B3" s="2"/>
      <c r="C3" s="2"/>
      <c r="D3" s="8" t="s">
        <v>2</v>
      </c>
    </row>
    <row customHeight="1" ht="18.75">
      <c r="A4" s="12" t="s">
        <v>3</v>
      </c>
      <c r="B4" s="12"/>
      <c r="C4" s="12" t="s">
        <v>4</v>
      </c>
      <c r="D4" s="12"/>
    </row>
    <row customHeight="1" ht="18.75">
      <c r="A5" s="12" t="s">
        <v>5</v>
      </c>
      <c r="B5" s="12" t="s">
        <v>6</v>
      </c>
      <c r="C5" s="12" t="s">
        <v>7</v>
      </c>
      <c r="D5" s="12" t="s">
        <v>6</v>
      </c>
    </row>
    <row customHeight="1" ht="18.75">
      <c r="A6" s="2" t="s">
        <v>8</v>
      </c>
      <c r="B6" s="1">
        <v>51563069.32</v>
      </c>
      <c r="C6" s="14">
        <f>"一"&amp;"、"&amp;"一般公共服务支出"</f>
      </c>
      <c r="D6" s="1">
        <v>24432239.79</v>
      </c>
    </row>
    <row customHeight="1" ht="18.75">
      <c r="A7" s="2" t="s">
        <v>9</v>
      </c>
      <c r="B7" s="1">
        <v>123374000</v>
      </c>
      <c r="C7" s="14">
        <f>"二"&amp;"、"&amp;"国防支出"</f>
      </c>
      <c r="D7" s="1">
        <v>9136960</v>
      </c>
    </row>
    <row customHeight="1" ht="18.75">
      <c r="A8" s="2" t="s">
        <v>10</v>
      </c>
      <c r="B8" s="1"/>
      <c r="C8" s="14">
        <f>"三"&amp;"、"&amp;"社会保障和就业支出"</f>
      </c>
      <c r="D8" s="1">
        <v>5806201.76</v>
      </c>
    </row>
    <row customHeight="1" ht="18.75">
      <c r="A9" s="2" t="s">
        <v>11</v>
      </c>
      <c r="B9" s="1"/>
      <c r="C9" s="14">
        <f>"四"&amp;"、"&amp;"卫生健康支出"</f>
      </c>
      <c r="D9" s="1">
        <v>39591425.77</v>
      </c>
    </row>
    <row customHeight="1" ht="18.75">
      <c r="A10" s="2" t="s">
        <v>12</v>
      </c>
      <c r="B10" s="1">
        <v>3000</v>
      </c>
      <c r="C10" s="14">
        <f>"五"&amp;"、"&amp;"城乡社区支出"</f>
      </c>
      <c r="D10" s="1">
        <v>100000000</v>
      </c>
    </row>
    <row customHeight="1" ht="18.75">
      <c r="A11" s="2" t="s">
        <v>13</v>
      </c>
      <c r="B11" s="1"/>
      <c r="C11" s="14">
        <f>"六"&amp;"、"&amp;"农林水支出"</f>
      </c>
      <c r="D11" s="1">
        <v>27243545</v>
      </c>
    </row>
    <row customHeight="1" ht="18.75">
      <c r="A12" s="2" t="s">
        <v>14</v>
      </c>
      <c r="B12" s="1"/>
      <c r="C12" s="14">
        <f>"七"&amp;"、"&amp;"住房保障支出"</f>
      </c>
      <c r="D12" s="1">
        <v>2228760</v>
      </c>
    </row>
    <row customHeight="1" ht="18.75">
      <c r="A13" s="2" t="s">
        <v>15</v>
      </c>
      <c r="B13" s="1">
        <v>3000</v>
      </c>
      <c r="C13" s="14">
        <f>"八"&amp;"、"&amp;"粮油物资储备支出"</f>
      </c>
      <c r="D13" s="1">
        <v>197000</v>
      </c>
    </row>
    <row customHeight="1" ht="18.75">
      <c r="A14" s="2" t="s">
        <v>16</v>
      </c>
      <c r="B14" s="1"/>
      <c r="C14" s="14">
        <f>"九"&amp;"、"&amp;"转移性支出"</f>
      </c>
      <c r="D14" s="1">
        <v>5110000</v>
      </c>
    </row>
    <row customHeight="1" ht="18.75">
      <c r="A15" s="2" t="s">
        <v>17</v>
      </c>
      <c r="B15" s="1"/>
      <c r="C15" s="2"/>
      <c r="D15" s="2"/>
    </row>
    <row customHeight="1" ht="18.75">
      <c r="A16" s="15" t="s">
        <v>18</v>
      </c>
      <c r="B16" s="1">
        <v>174940069.32</v>
      </c>
      <c r="C16" s="15" t="s">
        <v>19</v>
      </c>
      <c r="D16" s="1">
        <v>213746132.32</v>
      </c>
    </row>
    <row customHeight="1" ht="18.75">
      <c r="A17" s="16" t="s">
        <v>20</v>
      </c>
      <c r="B17" s="2"/>
      <c r="C17" s="16" t="s">
        <v>21</v>
      </c>
      <c r="D17" s="2"/>
    </row>
    <row customHeight="1" ht="18.75">
      <c r="A18" s="17" t="s">
        <v>22</v>
      </c>
      <c r="B18" s="1">
        <v>38803063</v>
      </c>
      <c r="C18" s="17" t="s">
        <v>22</v>
      </c>
      <c r="D18" s="1"/>
    </row>
    <row customHeight="1" ht="18.75">
      <c r="A19" s="17" t="s">
        <v>23</v>
      </c>
      <c r="B19" s="1">
        <v>3000</v>
      </c>
      <c r="C19" s="17" t="s">
        <v>23</v>
      </c>
      <c r="D19" s="1"/>
    </row>
    <row customHeight="1" ht="18.75">
      <c r="A20" s="15" t="s">
        <v>24</v>
      </c>
      <c r="B20" s="1">
        <v>213746132.32</v>
      </c>
      <c r="C20" s="15" t="s">
        <v>25</v>
      </c>
      <c r="D20" s="1">
        <v>213746132.32</v>
      </c>
    </row>
  </sheetData>
  <mergeCells count="5">
    <mergeCell ref="A4:B4"/>
    <mergeCell ref="C4:D4"/>
    <mergeCell ref="A2:D2"/>
    <mergeCell ref="A3:C3"/>
    <mergeCell ref="A1:D1"/>
  </mergeCells>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A0268-7904-5B54-D005-3C43E21D202F}" mc:Ignorable="x14ac xr xr2 xr3">
  <sheetPr>
    <outlinePr summaryRight="0"/>
  </sheetPr>
  <dimension ref="A1:S9"/>
  <sheetViews>
    <sheetView topLeftCell="A1" showZeros="0" workbookViewId="0" tabSelected="1"/>
  </sheetViews>
  <sheetFormatPr defaultColWidth="8.8515625" customHeight="1" defaultRowHeight="15"/>
  <cols>
    <col min="1" max="1" width="17.84375" customWidth="1"/>
    <col min="2" max="2" width="53.1328125" customWidth="1"/>
    <col min="3" max="3" width="16.28125" customWidth="1"/>
    <col min="4" max="4" width="16.4140625" customWidth="1"/>
    <col min="5" max="6" width="16.28125" customWidth="1"/>
    <col min="7" max="11" width="16.4140625" customWidth="1"/>
    <col min="12" max="18" width="16.28125" customWidth="1"/>
    <col min="19" max="19" width="16.4140625" customWidth="1"/>
  </cols>
  <sheetData>
    <row customHeight="1" ht="15">
      <c r="A1" s="18" t="s">
        <v>26</v>
      </c>
      <c r="B1" s="18"/>
      <c r="C1" s="18"/>
      <c r="D1" s="18"/>
      <c r="E1" s="18"/>
      <c r="F1" s="18"/>
      <c r="G1" s="18"/>
      <c r="H1" s="18"/>
      <c r="I1" s="18"/>
      <c r="J1" s="18"/>
      <c r="K1" s="18"/>
      <c r="L1" s="18"/>
      <c r="M1" s="18"/>
      <c r="N1" s="18"/>
      <c r="O1" s="18"/>
      <c r="P1" s="18"/>
      <c r="Q1" s="18"/>
      <c r="R1" s="18"/>
      <c r="S1" s="18"/>
    </row>
    <row customHeight="1" ht="28.5">
      <c r="A2" s="19" t="s">
        <v>27</v>
      </c>
      <c r="B2" s="19"/>
      <c r="C2" s="19"/>
      <c r="D2" s="19"/>
      <c r="E2" s="19"/>
      <c r="F2" s="19"/>
      <c r="G2" s="19"/>
      <c r="H2" s="19"/>
      <c r="I2" s="19"/>
      <c r="J2" s="19"/>
      <c r="K2" s="19"/>
      <c r="L2" s="19"/>
      <c r="M2" s="19"/>
      <c r="N2" s="19"/>
      <c r="O2" s="19"/>
      <c r="P2" s="19"/>
      <c r="Q2" s="19"/>
      <c r="R2" s="19"/>
      <c r="S2" s="19"/>
    </row>
    <row customHeight="1" ht="20.25">
      <c r="A3" s="2">
        <f>"单位名称："&amp;"玉溪市发展和改革委员会"</f>
      </c>
      <c r="B3" s="2"/>
      <c r="C3" s="2"/>
      <c r="D3" s="2"/>
      <c r="E3" s="2"/>
      <c r="F3" s="2"/>
      <c r="G3" s="2"/>
      <c r="H3" s="2"/>
      <c r="I3" s="2"/>
      <c r="J3" s="2"/>
      <c r="K3" s="2"/>
      <c r="L3" s="20"/>
      <c r="M3" s="20"/>
      <c r="N3" s="20"/>
      <c r="O3" s="20"/>
      <c r="P3" s="20"/>
      <c r="Q3" s="20"/>
      <c r="R3" s="20"/>
      <c r="S3" s="20" t="s">
        <v>2</v>
      </c>
    </row>
    <row customHeight="1" ht="27">
      <c r="A4" s="12" t="s">
        <v>28</v>
      </c>
      <c r="B4" s="12" t="s">
        <v>29</v>
      </c>
      <c r="C4" s="12" t="s">
        <v>30</v>
      </c>
      <c r="D4" s="12" t="s">
        <v>31</v>
      </c>
      <c r="E4" s="12"/>
      <c r="F4" s="12"/>
      <c r="G4" s="12"/>
      <c r="H4" s="12"/>
      <c r="I4" s="12"/>
      <c r="J4" s="12"/>
      <c r="K4" s="12"/>
      <c r="L4" s="12"/>
      <c r="M4" s="12"/>
      <c r="N4" s="12"/>
      <c r="O4" s="12" t="s">
        <v>20</v>
      </c>
      <c r="P4" s="12"/>
      <c r="Q4" s="12"/>
      <c r="R4" s="12"/>
      <c r="S4" s="12"/>
    </row>
    <row customHeight="1" ht="27">
      <c r="A5" s="12"/>
      <c r="B5" s="12"/>
      <c r="C5" s="12"/>
      <c r="D5" s="12" t="s">
        <v>32</v>
      </c>
      <c r="E5" s="12" t="s">
        <v>33</v>
      </c>
      <c r="F5" s="12" t="s">
        <v>34</v>
      </c>
      <c r="G5" s="12" t="s">
        <v>35</v>
      </c>
      <c r="H5" s="12" t="s">
        <v>36</v>
      </c>
      <c r="I5" s="12" t="s">
        <v>37</v>
      </c>
      <c r="J5" s="12"/>
      <c r="K5" s="12"/>
      <c r="L5" s="12"/>
      <c r="M5" s="12"/>
      <c r="N5" s="12"/>
      <c r="O5" s="12" t="s">
        <v>32</v>
      </c>
      <c r="P5" s="12" t="s">
        <v>33</v>
      </c>
      <c r="Q5" s="12" t="s">
        <v>34</v>
      </c>
      <c r="R5" s="12" t="s">
        <v>35</v>
      </c>
      <c r="S5" s="12" t="s">
        <v>38</v>
      </c>
    </row>
    <row customHeight="1" ht="27">
      <c r="A6" s="12"/>
      <c r="B6" s="12"/>
      <c r="C6" s="12"/>
      <c r="D6" s="12"/>
      <c r="E6" s="12"/>
      <c r="F6" s="12"/>
      <c r="G6" s="12"/>
      <c r="H6" s="12"/>
      <c r="I6" s="12" t="s">
        <v>32</v>
      </c>
      <c r="J6" s="12" t="s">
        <v>39</v>
      </c>
      <c r="K6" s="12" t="s">
        <v>40</v>
      </c>
      <c r="L6" s="12" t="s">
        <v>41</v>
      </c>
      <c r="M6" s="12" t="s">
        <v>42</v>
      </c>
      <c r="N6" s="12" t="s">
        <v>43</v>
      </c>
      <c r="O6" s="12"/>
      <c r="P6" s="12"/>
      <c r="Q6" s="12"/>
      <c r="R6" s="12"/>
      <c r="S6" s="12"/>
    </row>
    <row customHeight="1" ht="20.25">
      <c r="A7" s="21" t="s">
        <v>44</v>
      </c>
      <c r="B7" s="21" t="s">
        <v>45</v>
      </c>
      <c r="C7" s="21" t="s">
        <v>46</v>
      </c>
      <c r="D7" s="21" t="s">
        <v>47</v>
      </c>
      <c r="E7" s="21" t="s">
        <v>48</v>
      </c>
      <c r="F7" s="21" t="s">
        <v>49</v>
      </c>
      <c r="G7" s="21" t="s">
        <v>50</v>
      </c>
      <c r="H7" s="21" t="s">
        <v>51</v>
      </c>
      <c r="I7" s="21" t="s">
        <v>52</v>
      </c>
      <c r="J7" s="21" t="s">
        <v>53</v>
      </c>
      <c r="K7" s="21" t="s">
        <v>54</v>
      </c>
      <c r="L7" s="21" t="s">
        <v>55</v>
      </c>
      <c r="M7" s="21" t="s">
        <v>56</v>
      </c>
      <c r="N7" s="21" t="s">
        <v>57</v>
      </c>
      <c r="O7" s="21" t="s">
        <v>58</v>
      </c>
      <c r="P7" s="21" t="s">
        <v>59</v>
      </c>
      <c r="Q7" s="21" t="s">
        <v>60</v>
      </c>
      <c r="R7" s="21" t="s">
        <v>61</v>
      </c>
      <c r="S7" s="21" t="s">
        <v>62</v>
      </c>
    </row>
    <row customHeight="1" ht="20.25">
      <c r="A8" s="2" t="s">
        <v>63</v>
      </c>
      <c r="B8" s="2" t="s">
        <v>64</v>
      </c>
      <c r="C8" s="22">
        <v>213746132.32</v>
      </c>
      <c r="D8" s="22">
        <v>174940069.32</v>
      </c>
      <c r="E8" s="23">
        <v>51563069.32</v>
      </c>
      <c r="F8" s="23">
        <v>123374000</v>
      </c>
      <c r="G8" s="23"/>
      <c r="H8" s="23"/>
      <c r="I8" s="23">
        <v>3000</v>
      </c>
      <c r="J8" s="23"/>
      <c r="K8" s="23"/>
      <c r="L8" s="23">
        <v>3000</v>
      </c>
      <c r="M8" s="23"/>
      <c r="N8" s="23"/>
      <c r="O8" s="22">
        <v>38806063</v>
      </c>
      <c r="P8" s="22">
        <v>37663518</v>
      </c>
      <c r="Q8" s="22">
        <v>1139545</v>
      </c>
      <c r="R8" s="22"/>
      <c r="S8" s="22">
        <v>3000</v>
      </c>
    </row>
    <row customHeight="1" ht="20.25">
      <c r="A9" s="24" t="s">
        <v>30</v>
      </c>
      <c r="B9" s="2"/>
      <c r="C9" s="22">
        <v>213746132.32</v>
      </c>
      <c r="D9" s="22">
        <v>174940069.32</v>
      </c>
      <c r="E9" s="22">
        <v>51563069.32</v>
      </c>
      <c r="F9" s="22">
        <v>123374000</v>
      </c>
      <c r="G9" s="22"/>
      <c r="H9" s="22"/>
      <c r="I9" s="22">
        <v>3000</v>
      </c>
      <c r="J9" s="22"/>
      <c r="K9" s="22"/>
      <c r="L9" s="22">
        <v>3000</v>
      </c>
      <c r="M9" s="22"/>
      <c r="N9" s="22"/>
      <c r="O9" s="22">
        <v>38806063</v>
      </c>
      <c r="P9" s="22">
        <v>37663518</v>
      </c>
      <c r="Q9" s="22">
        <v>1139545</v>
      </c>
      <c r="R9" s="22"/>
      <c r="S9" s="22">
        <v>3000</v>
      </c>
    </row>
  </sheetData>
  <mergeCells count="20">
    <mergeCell ref="A2:S2"/>
    <mergeCell ref="A1:S1"/>
    <mergeCell ref="C4:C6"/>
    <mergeCell ref="B4:B6"/>
    <mergeCell ref="A4:A6"/>
    <mergeCell ref="D5:D6"/>
    <mergeCell ref="G5:G6"/>
    <mergeCell ref="H5:H6"/>
    <mergeCell ref="E5:E6"/>
    <mergeCell ref="F5:F6"/>
    <mergeCell ref="I5:N5"/>
    <mergeCell ref="D4:N4"/>
    <mergeCell ref="O4:S4"/>
    <mergeCell ref="O5:O6"/>
    <mergeCell ref="P5:P6"/>
    <mergeCell ref="Q5:Q6"/>
    <mergeCell ref="R5:R6"/>
    <mergeCell ref="S5:S6"/>
    <mergeCell ref="A3:R3"/>
    <mergeCell ref="A9:B9"/>
  </mergeCells>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54B0A-736F-9362-5E33-6440756D1B8B}" mc:Ignorable="x14ac xr xr2 xr3">
  <sheetPr>
    <outlinePr summaryRight="0"/>
  </sheetPr>
  <dimension ref="A1:O59"/>
  <sheetViews>
    <sheetView topLeftCell="B1" showZeros="0" workbookViewId="0" tabSelected="1"/>
  </sheetViews>
  <sheetFormatPr defaultColWidth="8.8515625" customHeight="1" defaultRowHeight="15"/>
  <cols>
    <col min="1" max="1" width="17.84375" customWidth="1"/>
    <col min="2" max="2" width="53.1328125" customWidth="1"/>
    <col min="3" max="15" width="15.1328125" customWidth="1"/>
  </cols>
  <sheetData>
    <row customHeight="1" ht="15">
      <c r="A1" s="18" t="s">
        <v>65</v>
      </c>
      <c r="B1" s="18"/>
      <c r="C1" s="18"/>
      <c r="D1" s="18"/>
      <c r="E1" s="18"/>
      <c r="F1" s="18"/>
      <c r="G1" s="18"/>
      <c r="H1" s="18"/>
      <c r="I1" s="18"/>
      <c r="J1" s="18"/>
      <c r="K1" s="18"/>
      <c r="L1" s="18"/>
      <c r="M1" s="18"/>
      <c r="N1" s="18"/>
      <c r="O1" s="18"/>
    </row>
    <row customHeight="1" ht="28.5">
      <c r="A2" s="19" t="s">
        <v>66</v>
      </c>
      <c r="B2" s="19"/>
      <c r="C2" s="19"/>
      <c r="D2" s="19"/>
      <c r="E2" s="19"/>
      <c r="F2" s="19"/>
      <c r="G2" s="19"/>
      <c r="H2" s="19"/>
      <c r="I2" s="19"/>
      <c r="J2" s="19"/>
      <c r="K2" s="19"/>
      <c r="L2" s="19"/>
      <c r="M2" s="19"/>
      <c r="N2" s="19"/>
      <c r="O2" s="19"/>
    </row>
    <row customHeight="1" ht="20.25">
      <c r="A3" s="2">
        <f>"单位名称："&amp;"玉溪市发展和改革委员会"</f>
      </c>
      <c r="B3" s="2"/>
      <c r="C3" s="2"/>
      <c r="D3" s="2"/>
      <c r="E3" s="2"/>
      <c r="F3" s="2"/>
      <c r="G3" s="2"/>
      <c r="H3" s="2"/>
      <c r="I3" s="2"/>
      <c r="J3" s="20"/>
      <c r="K3" s="20"/>
      <c r="L3" s="20"/>
      <c r="M3" s="20"/>
      <c r="N3" s="20"/>
      <c r="O3" s="20" t="s">
        <v>2</v>
      </c>
    </row>
    <row customHeight="1" ht="27">
      <c r="A4" s="12" t="s">
        <v>67</v>
      </c>
      <c r="B4" s="12" t="s">
        <v>68</v>
      </c>
      <c r="C4" s="12" t="s">
        <v>30</v>
      </c>
      <c r="D4" s="12" t="s">
        <v>33</v>
      </c>
      <c r="E4" s="12"/>
      <c r="F4" s="12"/>
      <c r="G4" s="12" t="s">
        <v>34</v>
      </c>
      <c r="H4" s="12" t="s">
        <v>35</v>
      </c>
      <c r="I4" s="12" t="s">
        <v>69</v>
      </c>
      <c r="J4" s="12" t="s">
        <v>70</v>
      </c>
      <c r="K4" s="12"/>
      <c r="L4" s="12"/>
      <c r="M4" s="12"/>
      <c r="N4" s="12"/>
      <c r="O4" s="12"/>
    </row>
    <row customHeight="1" ht="27">
      <c r="A5" s="12"/>
      <c r="B5" s="12"/>
      <c r="C5" s="12"/>
      <c r="D5" s="12" t="s">
        <v>32</v>
      </c>
      <c r="E5" s="12" t="s">
        <v>71</v>
      </c>
      <c r="F5" s="12" t="s">
        <v>72</v>
      </c>
      <c r="G5" s="12"/>
      <c r="H5" s="12"/>
      <c r="I5" s="12"/>
      <c r="J5" s="12" t="s">
        <v>32</v>
      </c>
      <c r="K5" s="12" t="s">
        <v>73</v>
      </c>
      <c r="L5" s="12" t="s">
        <v>74</v>
      </c>
      <c r="M5" s="12" t="s">
        <v>75</v>
      </c>
      <c r="N5" s="12" t="s">
        <v>76</v>
      </c>
      <c r="O5" s="12" t="s">
        <v>77</v>
      </c>
    </row>
    <row customHeight="1" ht="20.25">
      <c r="A6" s="21" t="s">
        <v>44</v>
      </c>
      <c r="B6" s="21" t="s">
        <v>45</v>
      </c>
      <c r="C6" s="21" t="s">
        <v>46</v>
      </c>
      <c r="D6" s="21" t="s">
        <v>47</v>
      </c>
      <c r="E6" s="21" t="s">
        <v>48</v>
      </c>
      <c r="F6" s="21" t="s">
        <v>49</v>
      </c>
      <c r="G6" s="21" t="s">
        <v>50</v>
      </c>
      <c r="H6" s="21" t="s">
        <v>51</v>
      </c>
      <c r="I6" s="21" t="s">
        <v>52</v>
      </c>
      <c r="J6" s="21" t="s">
        <v>53</v>
      </c>
      <c r="K6" s="21" t="s">
        <v>54</v>
      </c>
      <c r="L6" s="21" t="s">
        <v>55</v>
      </c>
      <c r="M6" s="21" t="s">
        <v>56</v>
      </c>
      <c r="N6" s="21" t="s">
        <v>57</v>
      </c>
      <c r="O6" s="21" t="s">
        <v>58</v>
      </c>
    </row>
    <row customHeight="1" ht="20.25">
      <c r="A7" s="2" t="s">
        <v>78</v>
      </c>
      <c r="B7" s="2">
        <f>"        "&amp;"一般公共服务支出"</f>
      </c>
      <c r="C7" s="23">
        <v>24432239.79</v>
      </c>
      <c r="D7" s="23">
        <v>24426239.79</v>
      </c>
      <c r="E7" s="23">
        <v>22512122.79</v>
      </c>
      <c r="F7" s="23">
        <v>1914117</v>
      </c>
      <c r="G7" s="23"/>
      <c r="H7" s="23"/>
      <c r="I7" s="23"/>
      <c r="J7" s="23">
        <v>6000</v>
      </c>
      <c r="K7" s="23"/>
      <c r="L7" s="23"/>
      <c r="M7" s="23">
        <v>6000</v>
      </c>
      <c r="N7" s="23"/>
      <c r="O7" s="23"/>
    </row>
    <row customHeight="1" ht="20.25">
      <c r="A8" s="25" t="s">
        <v>79</v>
      </c>
      <c r="B8" s="25">
        <f>"        "&amp;"发展与改革事务"</f>
      </c>
      <c r="C8" s="23">
        <v>24268122.79</v>
      </c>
      <c r="D8" s="23">
        <v>24262122.79</v>
      </c>
      <c r="E8" s="23">
        <v>22512122.79</v>
      </c>
      <c r="F8" s="23">
        <v>1750000</v>
      </c>
      <c r="G8" s="23"/>
      <c r="H8" s="23"/>
      <c r="I8" s="23"/>
      <c r="J8" s="23">
        <v>6000</v>
      </c>
      <c r="K8" s="23"/>
      <c r="L8" s="23"/>
      <c r="M8" s="23">
        <v>6000</v>
      </c>
      <c r="N8" s="23"/>
      <c r="O8" s="23"/>
    </row>
    <row customHeight="1" ht="20.25">
      <c r="A9" s="26" t="s">
        <v>80</v>
      </c>
      <c r="B9" s="26">
        <f>"        "&amp;"行政运行"</f>
      </c>
      <c r="C9" s="23">
        <v>14138261.74</v>
      </c>
      <c r="D9" s="23">
        <v>14138261.74</v>
      </c>
      <c r="E9" s="23">
        <v>14138261.74</v>
      </c>
      <c r="F9" s="23"/>
      <c r="G9" s="23"/>
      <c r="H9" s="23"/>
      <c r="I9" s="23"/>
      <c r="J9" s="23"/>
      <c r="K9" s="23"/>
      <c r="L9" s="23"/>
      <c r="M9" s="23"/>
      <c r="N9" s="23"/>
      <c r="O9" s="23"/>
    </row>
    <row customHeight="1" ht="20.25">
      <c r="A10" s="26" t="s">
        <v>81</v>
      </c>
      <c r="B10" s="26">
        <f>"        "&amp;"一般行政管理事务"</f>
      </c>
      <c r="C10" s="23">
        <v>1626000</v>
      </c>
      <c r="D10" s="23">
        <v>1626000</v>
      </c>
      <c r="E10" s="23">
        <v>576000</v>
      </c>
      <c r="F10" s="23">
        <v>1050000</v>
      </c>
      <c r="G10" s="23"/>
      <c r="H10" s="23"/>
      <c r="I10" s="23"/>
      <c r="J10" s="23"/>
      <c r="K10" s="23"/>
      <c r="L10" s="23"/>
      <c r="M10" s="23"/>
      <c r="N10" s="23"/>
      <c r="O10" s="23"/>
    </row>
    <row customHeight="1" ht="20.25">
      <c r="A11" s="26" t="s">
        <v>82</v>
      </c>
      <c r="B11" s="26">
        <f>"        "&amp;"事业运行"</f>
      </c>
      <c r="C11" s="23">
        <v>7797861.05</v>
      </c>
      <c r="D11" s="23">
        <v>7797861.05</v>
      </c>
      <c r="E11" s="23">
        <v>7797861.05</v>
      </c>
      <c r="F11" s="23"/>
      <c r="G11" s="23"/>
      <c r="H11" s="23"/>
      <c r="I11" s="23"/>
      <c r="J11" s="23"/>
      <c r="K11" s="23"/>
      <c r="L11" s="23"/>
      <c r="M11" s="23"/>
      <c r="N11" s="23"/>
      <c r="O11" s="23"/>
    </row>
    <row customHeight="1" ht="20.25">
      <c r="A12" s="26" t="s">
        <v>83</v>
      </c>
      <c r="B12" s="26">
        <f>"        "&amp;"其他发展与改革事务支出"</f>
      </c>
      <c r="C12" s="23">
        <v>706000</v>
      </c>
      <c r="D12" s="23">
        <v>700000</v>
      </c>
      <c r="E12" s="23"/>
      <c r="F12" s="23">
        <v>700000</v>
      </c>
      <c r="G12" s="23"/>
      <c r="H12" s="23"/>
      <c r="I12" s="23"/>
      <c r="J12" s="23">
        <v>6000</v>
      </c>
      <c r="K12" s="23"/>
      <c r="L12" s="23"/>
      <c r="M12" s="23">
        <v>6000</v>
      </c>
      <c r="N12" s="23"/>
      <c r="O12" s="23"/>
    </row>
    <row customHeight="1" ht="20.25">
      <c r="A13" s="25" t="s">
        <v>84</v>
      </c>
      <c r="B13" s="25">
        <f>"        "&amp;"其他一般公共服务支出"</f>
      </c>
      <c r="C13" s="23">
        <v>164117</v>
      </c>
      <c r="D13" s="23">
        <v>164117</v>
      </c>
      <c r="E13" s="23"/>
      <c r="F13" s="23">
        <v>164117</v>
      </c>
      <c r="G13" s="23"/>
      <c r="H13" s="23"/>
      <c r="I13" s="23"/>
      <c r="J13" s="23"/>
      <c r="K13" s="23"/>
      <c r="L13" s="23"/>
      <c r="M13" s="23"/>
      <c r="N13" s="23"/>
      <c r="O13" s="23"/>
    </row>
    <row customHeight="1" ht="20.25">
      <c r="A14" s="26" t="s">
        <v>85</v>
      </c>
      <c r="B14" s="26">
        <f>"        "&amp;"其他一般公共服务支出"</f>
      </c>
      <c r="C14" s="23">
        <v>164117</v>
      </c>
      <c r="D14" s="23">
        <v>164117</v>
      </c>
      <c r="E14" s="23"/>
      <c r="F14" s="23">
        <v>164117</v>
      </c>
      <c r="G14" s="23"/>
      <c r="H14" s="23"/>
      <c r="I14" s="23"/>
      <c r="J14" s="23"/>
      <c r="K14" s="23"/>
      <c r="L14" s="23"/>
      <c r="M14" s="23"/>
      <c r="N14" s="23"/>
      <c r="O14" s="23"/>
    </row>
    <row customHeight="1" ht="20.25">
      <c r="A15" s="2" t="s">
        <v>86</v>
      </c>
      <c r="B15" s="2">
        <f>"        "&amp;"国防支出"</f>
      </c>
      <c r="C15" s="23">
        <v>9136960</v>
      </c>
      <c r="D15" s="23">
        <v>9136960</v>
      </c>
      <c r="E15" s="23"/>
      <c r="F15" s="23">
        <v>9136960</v>
      </c>
      <c r="G15" s="23"/>
      <c r="H15" s="23"/>
      <c r="I15" s="23"/>
      <c r="J15" s="23"/>
      <c r="K15" s="23"/>
      <c r="L15" s="23"/>
      <c r="M15" s="23"/>
      <c r="N15" s="23"/>
      <c r="O15" s="23"/>
    </row>
    <row customHeight="1" ht="20.25">
      <c r="A16" s="25" t="s">
        <v>87</v>
      </c>
      <c r="B16" s="25">
        <f>"        "&amp;"国防动员"</f>
      </c>
      <c r="C16" s="23">
        <v>9136960</v>
      </c>
      <c r="D16" s="23">
        <v>9136960</v>
      </c>
      <c r="E16" s="23"/>
      <c r="F16" s="23">
        <v>9136960</v>
      </c>
      <c r="G16" s="23"/>
      <c r="H16" s="23"/>
      <c r="I16" s="23"/>
      <c r="J16" s="23"/>
      <c r="K16" s="23"/>
      <c r="L16" s="23"/>
      <c r="M16" s="23"/>
      <c r="N16" s="23"/>
      <c r="O16" s="23"/>
    </row>
    <row customHeight="1" ht="20.25">
      <c r="A17" s="26" t="s">
        <v>88</v>
      </c>
      <c r="B17" s="26">
        <f>"        "&amp;"人民防空"</f>
      </c>
      <c r="C17" s="23">
        <v>3884200</v>
      </c>
      <c r="D17" s="23">
        <v>3884200</v>
      </c>
      <c r="E17" s="23"/>
      <c r="F17" s="23">
        <v>3884200</v>
      </c>
      <c r="G17" s="23"/>
      <c r="H17" s="23"/>
      <c r="I17" s="23"/>
      <c r="J17" s="23"/>
      <c r="K17" s="23"/>
      <c r="L17" s="23"/>
      <c r="M17" s="23"/>
      <c r="N17" s="23"/>
      <c r="O17" s="23"/>
    </row>
    <row customHeight="1" ht="20.25">
      <c r="A18" s="26" t="s">
        <v>89</v>
      </c>
      <c r="B18" s="26">
        <f>"        "&amp;"其他国防动员支出"</f>
      </c>
      <c r="C18" s="23">
        <v>5252760</v>
      </c>
      <c r="D18" s="23">
        <v>5252760</v>
      </c>
      <c r="E18" s="23"/>
      <c r="F18" s="23">
        <v>5252760</v>
      </c>
      <c r="G18" s="23"/>
      <c r="H18" s="23"/>
      <c r="I18" s="23"/>
      <c r="J18" s="23"/>
      <c r="K18" s="23"/>
      <c r="L18" s="23"/>
      <c r="M18" s="23"/>
      <c r="N18" s="23"/>
      <c r="O18" s="23"/>
    </row>
    <row customHeight="1" ht="20.25">
      <c r="A19" s="2" t="s">
        <v>90</v>
      </c>
      <c r="B19" s="2">
        <f>"        "&amp;"社会保障和就业支出"</f>
      </c>
      <c r="C19" s="23">
        <v>5806201.76</v>
      </c>
      <c r="D19" s="23">
        <v>5806201.76</v>
      </c>
      <c r="E19" s="23">
        <v>5806201.76</v>
      </c>
      <c r="F19" s="23"/>
      <c r="G19" s="23"/>
      <c r="H19" s="23"/>
      <c r="I19" s="23"/>
      <c r="J19" s="23"/>
      <c r="K19" s="23"/>
      <c r="L19" s="23"/>
      <c r="M19" s="23"/>
      <c r="N19" s="23"/>
      <c r="O19" s="23"/>
    </row>
    <row customHeight="1" ht="20.25">
      <c r="A20" s="25" t="s">
        <v>91</v>
      </c>
      <c r="B20" s="25">
        <f>"        "&amp;"行政事业单位养老支出"</f>
      </c>
      <c r="C20" s="23">
        <v>5747233.76</v>
      </c>
      <c r="D20" s="23">
        <v>5747233.76</v>
      </c>
      <c r="E20" s="23">
        <v>5747233.76</v>
      </c>
      <c r="F20" s="23"/>
      <c r="G20" s="23"/>
      <c r="H20" s="23"/>
      <c r="I20" s="23"/>
      <c r="J20" s="23"/>
      <c r="K20" s="23"/>
      <c r="L20" s="23"/>
      <c r="M20" s="23"/>
      <c r="N20" s="23"/>
      <c r="O20" s="23"/>
    </row>
    <row customHeight="1" ht="20.25">
      <c r="A21" s="26" t="s">
        <v>92</v>
      </c>
      <c r="B21" s="26">
        <f>"        "&amp;"行政单位离退休"</f>
      </c>
      <c r="C21" s="23">
        <v>2822208</v>
      </c>
      <c r="D21" s="23">
        <v>2822208</v>
      </c>
      <c r="E21" s="23">
        <v>2822208</v>
      </c>
      <c r="F21" s="23"/>
      <c r="G21" s="23"/>
      <c r="H21" s="23"/>
      <c r="I21" s="23"/>
      <c r="J21" s="23"/>
      <c r="K21" s="23"/>
      <c r="L21" s="23"/>
      <c r="M21" s="23"/>
      <c r="N21" s="23"/>
      <c r="O21" s="23"/>
    </row>
    <row customHeight="1" ht="20.25">
      <c r="A22" s="26" t="s">
        <v>93</v>
      </c>
      <c r="B22" s="26">
        <f>"        "&amp;"事业单位离退休"</f>
      </c>
      <c r="C22" s="23">
        <v>297000</v>
      </c>
      <c r="D22" s="23">
        <v>297000</v>
      </c>
      <c r="E22" s="23">
        <v>297000</v>
      </c>
      <c r="F22" s="23"/>
      <c r="G22" s="23"/>
      <c r="H22" s="23"/>
      <c r="I22" s="23"/>
      <c r="J22" s="23"/>
      <c r="K22" s="23"/>
      <c r="L22" s="23"/>
      <c r="M22" s="23"/>
      <c r="N22" s="23"/>
      <c r="O22" s="23"/>
    </row>
    <row customHeight="1" ht="20.25">
      <c r="A23" s="26" t="s">
        <v>94</v>
      </c>
      <c r="B23" s="26">
        <f>"        "&amp;"机关事业单位基本养老保险缴费支出"</f>
      </c>
      <c r="C23" s="23">
        <v>2228025.76</v>
      </c>
      <c r="D23" s="23">
        <v>2228025.76</v>
      </c>
      <c r="E23" s="23">
        <v>2228025.76</v>
      </c>
      <c r="F23" s="23"/>
      <c r="G23" s="23"/>
      <c r="H23" s="23"/>
      <c r="I23" s="23"/>
      <c r="J23" s="23"/>
      <c r="K23" s="23"/>
      <c r="L23" s="23"/>
      <c r="M23" s="23"/>
      <c r="N23" s="23"/>
      <c r="O23" s="23"/>
    </row>
    <row customHeight="1" ht="20.25">
      <c r="A24" s="26" t="s">
        <v>95</v>
      </c>
      <c r="B24" s="26">
        <f>"        "&amp;"机关事业单位职业年金缴费支出"</f>
      </c>
      <c r="C24" s="23">
        <v>400000</v>
      </c>
      <c r="D24" s="23">
        <v>400000</v>
      </c>
      <c r="E24" s="23">
        <v>400000</v>
      </c>
      <c r="F24" s="23"/>
      <c r="G24" s="23"/>
      <c r="H24" s="23"/>
      <c r="I24" s="23"/>
      <c r="J24" s="23"/>
      <c r="K24" s="23"/>
      <c r="L24" s="23"/>
      <c r="M24" s="23"/>
      <c r="N24" s="23"/>
      <c r="O24" s="23"/>
    </row>
    <row customHeight="1" ht="20.25">
      <c r="A25" s="25" t="s">
        <v>96</v>
      </c>
      <c r="B25" s="25">
        <f>"        "&amp;"抚恤"</f>
      </c>
      <c r="C25" s="23">
        <v>58968</v>
      </c>
      <c r="D25" s="23">
        <v>58968</v>
      </c>
      <c r="E25" s="23">
        <v>58968</v>
      </c>
      <c r="F25" s="23"/>
      <c r="G25" s="23"/>
      <c r="H25" s="23"/>
      <c r="I25" s="23"/>
      <c r="J25" s="23"/>
      <c r="K25" s="23"/>
      <c r="L25" s="23"/>
      <c r="M25" s="23"/>
      <c r="N25" s="23"/>
      <c r="O25" s="23"/>
    </row>
    <row customHeight="1" ht="20.25">
      <c r="A26" s="26" t="s">
        <v>97</v>
      </c>
      <c r="B26" s="26">
        <f>"        "&amp;"死亡抚恤"</f>
      </c>
      <c r="C26" s="23">
        <v>58968</v>
      </c>
      <c r="D26" s="23">
        <v>58968</v>
      </c>
      <c r="E26" s="23">
        <v>58968</v>
      </c>
      <c r="F26" s="23"/>
      <c r="G26" s="23"/>
      <c r="H26" s="23"/>
      <c r="I26" s="23"/>
      <c r="J26" s="23"/>
      <c r="K26" s="23"/>
      <c r="L26" s="23"/>
      <c r="M26" s="23"/>
      <c r="N26" s="23"/>
      <c r="O26" s="23"/>
    </row>
    <row customHeight="1" ht="20.25">
      <c r="A27" s="2" t="s">
        <v>98</v>
      </c>
      <c r="B27" s="2">
        <f>"        "&amp;"卫生健康支出"</f>
      </c>
      <c r="C27" s="23">
        <v>39591425.77</v>
      </c>
      <c r="D27" s="23">
        <v>39591425.77</v>
      </c>
      <c r="E27" s="23">
        <v>2304784.77</v>
      </c>
      <c r="F27" s="23">
        <v>37286641</v>
      </c>
      <c r="G27" s="23"/>
      <c r="H27" s="23"/>
      <c r="I27" s="23"/>
      <c r="J27" s="23"/>
      <c r="K27" s="23"/>
      <c r="L27" s="23"/>
      <c r="M27" s="23"/>
      <c r="N27" s="23"/>
      <c r="O27" s="23"/>
    </row>
    <row customHeight="1" ht="20.25">
      <c r="A28" s="25" t="s">
        <v>99</v>
      </c>
      <c r="B28" s="25">
        <f>"        "&amp;"卫生健康管理事务"</f>
      </c>
      <c r="C28" s="23">
        <v>28988000</v>
      </c>
      <c r="D28" s="23">
        <v>28988000</v>
      </c>
      <c r="E28" s="23"/>
      <c r="F28" s="23">
        <v>28988000</v>
      </c>
      <c r="G28" s="23"/>
      <c r="H28" s="23"/>
      <c r="I28" s="23"/>
      <c r="J28" s="23"/>
      <c r="K28" s="23"/>
      <c r="L28" s="23"/>
      <c r="M28" s="23"/>
      <c r="N28" s="23"/>
      <c r="O28" s="23"/>
    </row>
    <row customHeight="1" ht="20.25">
      <c r="A29" s="26" t="s">
        <v>100</v>
      </c>
      <c r="B29" s="26">
        <f>"        "&amp;"其他卫生健康管理事务支出"</f>
      </c>
      <c r="C29" s="23">
        <v>28988000</v>
      </c>
      <c r="D29" s="23">
        <v>28988000</v>
      </c>
      <c r="E29" s="23"/>
      <c r="F29" s="23">
        <v>28988000</v>
      </c>
      <c r="G29" s="23"/>
      <c r="H29" s="23"/>
      <c r="I29" s="23"/>
      <c r="J29" s="23"/>
      <c r="K29" s="23"/>
      <c r="L29" s="23"/>
      <c r="M29" s="23"/>
      <c r="N29" s="23"/>
      <c r="O29" s="23"/>
    </row>
    <row customHeight="1" ht="20.25">
      <c r="A30" s="25" t="s">
        <v>101</v>
      </c>
      <c r="B30" s="25">
        <f>"        "&amp;"公立医院"</f>
      </c>
      <c r="C30" s="23">
        <v>8298641</v>
      </c>
      <c r="D30" s="23">
        <v>8298641</v>
      </c>
      <c r="E30" s="23"/>
      <c r="F30" s="23">
        <v>8298641</v>
      </c>
      <c r="G30" s="23"/>
      <c r="H30" s="23"/>
      <c r="I30" s="23"/>
      <c r="J30" s="23"/>
      <c r="K30" s="23"/>
      <c r="L30" s="23"/>
      <c r="M30" s="23"/>
      <c r="N30" s="23"/>
      <c r="O30" s="23"/>
    </row>
    <row customHeight="1" ht="20.25">
      <c r="A31" s="26" t="s">
        <v>102</v>
      </c>
      <c r="B31" s="26">
        <f>"        "&amp;"其他公立医院支出"</f>
      </c>
      <c r="C31" s="23">
        <v>8298641</v>
      </c>
      <c r="D31" s="23">
        <v>8298641</v>
      </c>
      <c r="E31" s="23"/>
      <c r="F31" s="23">
        <v>8298641</v>
      </c>
      <c r="G31" s="23"/>
      <c r="H31" s="23"/>
      <c r="I31" s="23"/>
      <c r="J31" s="23"/>
      <c r="K31" s="23"/>
      <c r="L31" s="23"/>
      <c r="M31" s="23"/>
      <c r="N31" s="23"/>
      <c r="O31" s="23"/>
    </row>
    <row customHeight="1" ht="20.25">
      <c r="A32" s="25" t="s">
        <v>103</v>
      </c>
      <c r="B32" s="25">
        <f>"        "&amp;"行政事业单位医疗"</f>
      </c>
      <c r="C32" s="23">
        <v>2304784.77</v>
      </c>
      <c r="D32" s="23">
        <v>2304784.77</v>
      </c>
      <c r="E32" s="23">
        <v>2304784.77</v>
      </c>
      <c r="F32" s="23"/>
      <c r="G32" s="23"/>
      <c r="H32" s="23"/>
      <c r="I32" s="23"/>
      <c r="J32" s="23"/>
      <c r="K32" s="23"/>
      <c r="L32" s="23"/>
      <c r="M32" s="23"/>
      <c r="N32" s="23"/>
      <c r="O32" s="23"/>
    </row>
    <row customHeight="1" ht="20.25">
      <c r="A33" s="26" t="s">
        <v>104</v>
      </c>
      <c r="B33" s="26">
        <f>"        "&amp;"行政单位医疗"</f>
      </c>
      <c r="C33" s="23">
        <v>893709.78</v>
      </c>
      <c r="D33" s="23">
        <v>893709.78</v>
      </c>
      <c r="E33" s="23">
        <v>893709.78</v>
      </c>
      <c r="F33" s="23"/>
      <c r="G33" s="23"/>
      <c r="H33" s="23"/>
      <c r="I33" s="23"/>
      <c r="J33" s="23"/>
      <c r="K33" s="23"/>
      <c r="L33" s="23"/>
      <c r="M33" s="23"/>
      <c r="N33" s="23"/>
      <c r="O33" s="23"/>
    </row>
    <row customHeight="1" ht="20.25">
      <c r="A34" s="26" t="s">
        <v>105</v>
      </c>
      <c r="B34" s="26">
        <f>"        "&amp;"事业单位医疗"</f>
      </c>
      <c r="C34" s="23">
        <v>380078.58</v>
      </c>
      <c r="D34" s="23">
        <v>380078.58</v>
      </c>
      <c r="E34" s="23">
        <v>380078.58</v>
      </c>
      <c r="F34" s="23"/>
      <c r="G34" s="23"/>
      <c r="H34" s="23"/>
      <c r="I34" s="23"/>
      <c r="J34" s="23"/>
      <c r="K34" s="23"/>
      <c r="L34" s="23"/>
      <c r="M34" s="23"/>
      <c r="N34" s="23"/>
      <c r="O34" s="23"/>
    </row>
    <row customHeight="1" ht="20.25">
      <c r="A35" s="26" t="s">
        <v>106</v>
      </c>
      <c r="B35" s="26">
        <f>"        "&amp;"公务员医疗补助"</f>
      </c>
      <c r="C35" s="23">
        <v>903727.25</v>
      </c>
      <c r="D35" s="23">
        <v>903727.25</v>
      </c>
      <c r="E35" s="23">
        <v>903727.25</v>
      </c>
      <c r="F35" s="23"/>
      <c r="G35" s="23"/>
      <c r="H35" s="23"/>
      <c r="I35" s="23"/>
      <c r="J35" s="23"/>
      <c r="K35" s="23"/>
      <c r="L35" s="23"/>
      <c r="M35" s="23"/>
      <c r="N35" s="23"/>
      <c r="O35" s="23"/>
    </row>
    <row customHeight="1" ht="20.25">
      <c r="A36" s="26" t="s">
        <v>107</v>
      </c>
      <c r="B36" s="26">
        <f>"        "&amp;"其他行政事业单位医疗支出"</f>
      </c>
      <c r="C36" s="23">
        <v>127269.16</v>
      </c>
      <c r="D36" s="23">
        <v>127269.16</v>
      </c>
      <c r="E36" s="23">
        <v>127269.16</v>
      </c>
      <c r="F36" s="23"/>
      <c r="G36" s="23"/>
      <c r="H36" s="23"/>
      <c r="I36" s="23"/>
      <c r="J36" s="23"/>
      <c r="K36" s="23"/>
      <c r="L36" s="23"/>
      <c r="M36" s="23"/>
      <c r="N36" s="23"/>
      <c r="O36" s="23"/>
    </row>
    <row customHeight="1" ht="20.25">
      <c r="A37" s="2" t="s">
        <v>108</v>
      </c>
      <c r="B37" s="2">
        <f>"        "&amp;"城乡社区支出"</f>
      </c>
      <c r="C37" s="23">
        <v>100000000</v>
      </c>
      <c r="D37" s="23"/>
      <c r="E37" s="23"/>
      <c r="F37" s="23"/>
      <c r="G37" s="23">
        <v>100000000</v>
      </c>
      <c r="H37" s="23"/>
      <c r="I37" s="23"/>
      <c r="J37" s="23"/>
      <c r="K37" s="23"/>
      <c r="L37" s="23"/>
      <c r="M37" s="23"/>
      <c r="N37" s="23"/>
      <c r="O37" s="23"/>
    </row>
    <row customHeight="1" ht="20.25">
      <c r="A38" s="25" t="s">
        <v>109</v>
      </c>
      <c r="B38" s="25">
        <f>"        "&amp;"国有土地使用权出让收入安排的支出"</f>
      </c>
      <c r="C38" s="23">
        <v>100000000</v>
      </c>
      <c r="D38" s="23"/>
      <c r="E38" s="23"/>
      <c r="F38" s="23"/>
      <c r="G38" s="23">
        <v>100000000</v>
      </c>
      <c r="H38" s="23"/>
      <c r="I38" s="23"/>
      <c r="J38" s="23"/>
      <c r="K38" s="23"/>
      <c r="L38" s="23"/>
      <c r="M38" s="23"/>
      <c r="N38" s="23"/>
      <c r="O38" s="23"/>
    </row>
    <row customHeight="1" ht="20.25">
      <c r="A39" s="26" t="s">
        <v>110</v>
      </c>
      <c r="B39" s="26">
        <f>"        "&amp;"其他国有土地使用权出让收入安排的支出"</f>
      </c>
      <c r="C39" s="23">
        <v>100000000</v>
      </c>
      <c r="D39" s="23"/>
      <c r="E39" s="23"/>
      <c r="F39" s="23"/>
      <c r="G39" s="23">
        <v>100000000</v>
      </c>
      <c r="H39" s="23"/>
      <c r="I39" s="23"/>
      <c r="J39" s="23"/>
      <c r="K39" s="23"/>
      <c r="L39" s="23"/>
      <c r="M39" s="23"/>
      <c r="N39" s="23"/>
      <c r="O39" s="23"/>
    </row>
    <row customHeight="1" ht="20.25">
      <c r="A40" s="2" t="s">
        <v>111</v>
      </c>
      <c r="B40" s="2">
        <f>"        "&amp;"农林水支出"</f>
      </c>
      <c r="C40" s="23">
        <v>27243545</v>
      </c>
      <c r="D40" s="23">
        <v>2730000</v>
      </c>
      <c r="E40" s="23"/>
      <c r="F40" s="23">
        <v>2730000</v>
      </c>
      <c r="G40" s="23">
        <v>24513545</v>
      </c>
      <c r="H40" s="23"/>
      <c r="I40" s="23"/>
      <c r="J40" s="23"/>
      <c r="K40" s="23"/>
      <c r="L40" s="23"/>
      <c r="M40" s="23"/>
      <c r="N40" s="23"/>
      <c r="O40" s="23"/>
    </row>
    <row customHeight="1" ht="20.25">
      <c r="A41" s="25" t="s">
        <v>112</v>
      </c>
      <c r="B41" s="25">
        <f>"        "&amp;"巩固脱贫攻坚成果衔接乡村振兴"</f>
      </c>
      <c r="C41" s="23">
        <v>2460000</v>
      </c>
      <c r="D41" s="23">
        <v>2460000</v>
      </c>
      <c r="E41" s="23"/>
      <c r="F41" s="23">
        <v>2460000</v>
      </c>
      <c r="G41" s="23"/>
      <c r="H41" s="23"/>
      <c r="I41" s="23"/>
      <c r="J41" s="23"/>
      <c r="K41" s="23"/>
      <c r="L41" s="23"/>
      <c r="M41" s="23"/>
      <c r="N41" s="23"/>
      <c r="O41" s="23"/>
    </row>
    <row customHeight="1" ht="20.25">
      <c r="A42" s="25" t="s">
        <v>113</v>
      </c>
      <c r="B42" s="25">
        <f>"        "&amp;"大中型水库库区基金安排的支出"</f>
      </c>
      <c r="C42" s="23">
        <v>1139545</v>
      </c>
      <c r="D42" s="23"/>
      <c r="E42" s="23"/>
      <c r="F42" s="23"/>
      <c r="G42" s="23">
        <v>1139545</v>
      </c>
      <c r="H42" s="23"/>
      <c r="I42" s="23"/>
      <c r="J42" s="23"/>
      <c r="K42" s="23"/>
      <c r="L42" s="23"/>
      <c r="M42" s="23"/>
      <c r="N42" s="23"/>
      <c r="O42" s="23"/>
    </row>
    <row customHeight="1" ht="20.25">
      <c r="A43" s="26" t="s">
        <v>114</v>
      </c>
      <c r="B43" s="26">
        <f>"        "&amp;"其他大中型水库库区基金支出"</f>
      </c>
      <c r="C43" s="23">
        <v>1139545</v>
      </c>
      <c r="D43" s="23"/>
      <c r="E43" s="23"/>
      <c r="F43" s="23"/>
      <c r="G43" s="23">
        <v>1139545</v>
      </c>
      <c r="H43" s="23"/>
      <c r="I43" s="23"/>
      <c r="J43" s="23"/>
      <c r="K43" s="23"/>
      <c r="L43" s="23"/>
      <c r="M43" s="23"/>
      <c r="N43" s="23"/>
      <c r="O43" s="23"/>
    </row>
    <row customHeight="1" ht="20.25">
      <c r="A44" s="25" t="s">
        <v>115</v>
      </c>
      <c r="B44" s="25">
        <f>"        "&amp;"大中型水库移民后期扶持基金支出"</f>
      </c>
      <c r="C44" s="23">
        <v>23374000</v>
      </c>
      <c r="D44" s="23"/>
      <c r="E44" s="23"/>
      <c r="F44" s="23"/>
      <c r="G44" s="23">
        <v>23374000</v>
      </c>
      <c r="H44" s="23"/>
      <c r="I44" s="23"/>
      <c r="J44" s="23"/>
      <c r="K44" s="23"/>
      <c r="L44" s="23"/>
      <c r="M44" s="23"/>
      <c r="N44" s="23"/>
      <c r="O44" s="23"/>
    </row>
    <row customHeight="1" ht="20.25">
      <c r="A45" s="26" t="s">
        <v>116</v>
      </c>
      <c r="B45" s="26">
        <f>"        "&amp;"移民补助"</f>
      </c>
      <c r="C45" s="23">
        <v>17244000</v>
      </c>
      <c r="D45" s="23"/>
      <c r="E45" s="23"/>
      <c r="F45" s="23"/>
      <c r="G45" s="23">
        <v>17244000</v>
      </c>
      <c r="H45" s="23"/>
      <c r="I45" s="23"/>
      <c r="J45" s="23"/>
      <c r="K45" s="23"/>
      <c r="L45" s="23"/>
      <c r="M45" s="23"/>
      <c r="N45" s="23"/>
      <c r="O45" s="23"/>
    </row>
    <row customHeight="1" ht="20.25">
      <c r="A46" s="26" t="s">
        <v>117</v>
      </c>
      <c r="B46" s="26">
        <f>"        "&amp;"基础设施建设和经济发展"</f>
      </c>
      <c r="C46" s="23">
        <v>6130000</v>
      </c>
      <c r="D46" s="23"/>
      <c r="E46" s="23"/>
      <c r="F46" s="23"/>
      <c r="G46" s="23">
        <v>6130000</v>
      </c>
      <c r="H46" s="23"/>
      <c r="I46" s="23"/>
      <c r="J46" s="23"/>
      <c r="K46" s="23"/>
      <c r="L46" s="23"/>
      <c r="M46" s="23"/>
      <c r="N46" s="23"/>
      <c r="O46" s="23"/>
    </row>
    <row customHeight="1" ht="20.25">
      <c r="A47" s="25" t="s">
        <v>118</v>
      </c>
      <c r="B47" s="25">
        <f>"        "&amp;"其他农林水支出"</f>
      </c>
      <c r="C47" s="23">
        <v>270000</v>
      </c>
      <c r="D47" s="23">
        <v>270000</v>
      </c>
      <c r="E47" s="23"/>
      <c r="F47" s="23">
        <v>270000</v>
      </c>
      <c r="G47" s="23"/>
      <c r="H47" s="23"/>
      <c r="I47" s="23"/>
      <c r="J47" s="23"/>
      <c r="K47" s="23"/>
      <c r="L47" s="23"/>
      <c r="M47" s="23"/>
      <c r="N47" s="23"/>
      <c r="O47" s="23"/>
    </row>
    <row customHeight="1" ht="20.25">
      <c r="A48" s="26" t="s">
        <v>119</v>
      </c>
      <c r="B48" s="26">
        <f>"        "&amp;"其他农林水支出"</f>
      </c>
      <c r="C48" s="23">
        <v>270000</v>
      </c>
      <c r="D48" s="23">
        <v>270000</v>
      </c>
      <c r="E48" s="23"/>
      <c r="F48" s="23">
        <v>270000</v>
      </c>
      <c r="G48" s="23"/>
      <c r="H48" s="23"/>
      <c r="I48" s="23"/>
      <c r="J48" s="23"/>
      <c r="K48" s="23"/>
      <c r="L48" s="23"/>
      <c r="M48" s="23"/>
      <c r="N48" s="23"/>
      <c r="O48" s="23"/>
    </row>
    <row customHeight="1" ht="20.25">
      <c r="A49" s="2" t="s">
        <v>120</v>
      </c>
      <c r="B49" s="2">
        <f>"        "&amp;"住房保障支出"</f>
      </c>
      <c r="C49" s="23">
        <v>2228760</v>
      </c>
      <c r="D49" s="23">
        <v>2228760</v>
      </c>
      <c r="E49" s="23">
        <v>2228760</v>
      </c>
      <c r="F49" s="23"/>
      <c r="G49" s="23"/>
      <c r="H49" s="23"/>
      <c r="I49" s="23"/>
      <c r="J49" s="23"/>
      <c r="K49" s="23"/>
      <c r="L49" s="23"/>
      <c r="M49" s="23"/>
      <c r="N49" s="23"/>
      <c r="O49" s="23"/>
    </row>
    <row customHeight="1" ht="20.25">
      <c r="A50" s="25" t="s">
        <v>121</v>
      </c>
      <c r="B50" s="25">
        <f>"        "&amp;"住房改革支出"</f>
      </c>
      <c r="C50" s="23">
        <v>2228760</v>
      </c>
      <c r="D50" s="23">
        <v>2228760</v>
      </c>
      <c r="E50" s="23">
        <v>2228760</v>
      </c>
      <c r="F50" s="23"/>
      <c r="G50" s="23"/>
      <c r="H50" s="23"/>
      <c r="I50" s="23"/>
      <c r="J50" s="23"/>
      <c r="K50" s="23"/>
      <c r="L50" s="23"/>
      <c r="M50" s="23"/>
      <c r="N50" s="23"/>
      <c r="O50" s="23"/>
    </row>
    <row customHeight="1" ht="20.25">
      <c r="A51" s="26" t="s">
        <v>122</v>
      </c>
      <c r="B51" s="26">
        <f>"        "&amp;"住房公积金"</f>
      </c>
      <c r="C51" s="23">
        <v>2082888</v>
      </c>
      <c r="D51" s="23">
        <v>2082888</v>
      </c>
      <c r="E51" s="23">
        <v>2082888</v>
      </c>
      <c r="F51" s="23"/>
      <c r="G51" s="23"/>
      <c r="H51" s="23"/>
      <c r="I51" s="23"/>
      <c r="J51" s="23"/>
      <c r="K51" s="23"/>
      <c r="L51" s="23"/>
      <c r="M51" s="23"/>
      <c r="N51" s="23"/>
      <c r="O51" s="23"/>
    </row>
    <row customHeight="1" ht="20.25">
      <c r="A52" s="26" t="s">
        <v>123</v>
      </c>
      <c r="B52" s="26">
        <f>"        "&amp;"购房补贴"</f>
      </c>
      <c r="C52" s="23">
        <v>145872</v>
      </c>
      <c r="D52" s="23">
        <v>145872</v>
      </c>
      <c r="E52" s="23">
        <v>145872</v>
      </c>
      <c r="F52" s="23"/>
      <c r="G52" s="23"/>
      <c r="H52" s="23"/>
      <c r="I52" s="23"/>
      <c r="J52" s="23"/>
      <c r="K52" s="23"/>
      <c r="L52" s="23"/>
      <c r="M52" s="23"/>
      <c r="N52" s="23"/>
      <c r="O52" s="23"/>
    </row>
    <row customHeight="1" ht="20.25">
      <c r="A53" s="2" t="s">
        <v>124</v>
      </c>
      <c r="B53" s="2">
        <f>"        "&amp;"粮油物资储备支出"</f>
      </c>
      <c r="C53" s="23">
        <v>197000</v>
      </c>
      <c r="D53" s="23">
        <v>197000</v>
      </c>
      <c r="E53" s="23"/>
      <c r="F53" s="23">
        <v>197000</v>
      </c>
      <c r="G53" s="23"/>
      <c r="H53" s="23"/>
      <c r="I53" s="23"/>
      <c r="J53" s="23"/>
      <c r="K53" s="23"/>
      <c r="L53" s="23"/>
      <c r="M53" s="23"/>
      <c r="N53" s="23"/>
      <c r="O53" s="23"/>
    </row>
    <row customHeight="1" ht="20.25">
      <c r="A54" s="25" t="s">
        <v>125</v>
      </c>
      <c r="B54" s="25">
        <f>"        "&amp;"粮油物资事务"</f>
      </c>
      <c r="C54" s="23">
        <v>197000</v>
      </c>
      <c r="D54" s="23">
        <v>197000</v>
      </c>
      <c r="E54" s="23"/>
      <c r="F54" s="23">
        <v>197000</v>
      </c>
      <c r="G54" s="23"/>
      <c r="H54" s="23"/>
      <c r="I54" s="23"/>
      <c r="J54" s="23"/>
      <c r="K54" s="23"/>
      <c r="L54" s="23"/>
      <c r="M54" s="23"/>
      <c r="N54" s="23"/>
      <c r="O54" s="23"/>
    </row>
    <row customHeight="1" ht="20.25">
      <c r="A55" s="26" t="s">
        <v>126</v>
      </c>
      <c r="B55" s="26">
        <f>"        "&amp;"物资保管保养"</f>
      </c>
      <c r="C55" s="23">
        <v>197000</v>
      </c>
      <c r="D55" s="23">
        <v>197000</v>
      </c>
      <c r="E55" s="23"/>
      <c r="F55" s="23">
        <v>197000</v>
      </c>
      <c r="G55" s="23"/>
      <c r="H55" s="23"/>
      <c r="I55" s="23"/>
      <c r="J55" s="23"/>
      <c r="K55" s="23"/>
      <c r="L55" s="23"/>
      <c r="M55" s="23"/>
      <c r="N55" s="23"/>
      <c r="O55" s="23"/>
    </row>
    <row customHeight="1" ht="20.25">
      <c r="A56" s="2" t="s">
        <v>127</v>
      </c>
      <c r="B56" s="2">
        <f>"        "&amp;"转移性支出"</f>
      </c>
      <c r="C56" s="23">
        <v>5110000</v>
      </c>
      <c r="D56" s="23">
        <v>5110000</v>
      </c>
      <c r="E56" s="23"/>
      <c r="F56" s="23">
        <v>5110000</v>
      </c>
      <c r="G56" s="23"/>
      <c r="H56" s="23"/>
      <c r="I56" s="23"/>
      <c r="J56" s="23"/>
      <c r="K56" s="23"/>
      <c r="L56" s="23"/>
      <c r="M56" s="23"/>
      <c r="N56" s="23"/>
      <c r="O56" s="23"/>
    </row>
    <row customHeight="1" ht="20.25">
      <c r="A57" s="25" t="s">
        <v>128</v>
      </c>
      <c r="B57" s="25">
        <f>"        "&amp;"一般性转移支付"</f>
      </c>
      <c r="C57" s="23">
        <v>5110000</v>
      </c>
      <c r="D57" s="23">
        <v>5110000</v>
      </c>
      <c r="E57" s="23"/>
      <c r="F57" s="23">
        <v>5110000</v>
      </c>
      <c r="G57" s="23"/>
      <c r="H57" s="23"/>
      <c r="I57" s="23"/>
      <c r="J57" s="23"/>
      <c r="K57" s="23"/>
      <c r="L57" s="23"/>
      <c r="M57" s="23"/>
      <c r="N57" s="23"/>
      <c r="O57" s="23"/>
    </row>
    <row customHeight="1" ht="20.25">
      <c r="A58" s="26" t="s">
        <v>129</v>
      </c>
      <c r="B58" s="26">
        <f>"        "&amp;"农林水共同财政事权转移支付支出"</f>
      </c>
      <c r="C58" s="23">
        <v>5110000</v>
      </c>
      <c r="D58" s="23">
        <v>5110000</v>
      </c>
      <c r="E58" s="23"/>
      <c r="F58" s="23">
        <v>5110000</v>
      </c>
      <c r="G58" s="23"/>
      <c r="H58" s="23"/>
      <c r="I58" s="23"/>
      <c r="J58" s="23"/>
      <c r="K58" s="23"/>
      <c r="L58" s="23"/>
      <c r="M58" s="23"/>
      <c r="N58" s="23"/>
      <c r="O58" s="23"/>
    </row>
    <row customHeight="1" ht="20.25">
      <c r="A59" s="24" t="s">
        <v>30</v>
      </c>
      <c r="B59" s="2"/>
      <c r="C59" s="22">
        <v>213746132.32</v>
      </c>
      <c r="D59" s="22">
        <v>89226587.32</v>
      </c>
      <c r="E59" s="22">
        <v>32851869.32</v>
      </c>
      <c r="F59" s="22">
        <v>56374718</v>
      </c>
      <c r="G59" s="22">
        <v>124513545</v>
      </c>
      <c r="H59" s="22"/>
      <c r="I59" s="22"/>
      <c r="J59" s="22">
        <v>6000</v>
      </c>
      <c r="K59" s="22"/>
      <c r="L59" s="22"/>
      <c r="M59" s="22">
        <v>6000</v>
      </c>
      <c r="N59" s="22"/>
      <c r="O59" s="22"/>
    </row>
  </sheetData>
  <mergeCells count="12">
    <mergeCell ref="A2:O2"/>
    <mergeCell ref="A1:O1"/>
    <mergeCell ref="D4:F4"/>
    <mergeCell ref="C4:C5"/>
    <mergeCell ref="G4:G5"/>
    <mergeCell ref="H4:H5"/>
    <mergeCell ref="I4:I5"/>
    <mergeCell ref="B4:B5"/>
    <mergeCell ref="A4:A5"/>
    <mergeCell ref="A3:N3"/>
    <mergeCell ref="J4:O4"/>
    <mergeCell ref="A59:B59"/>
  </mergeCells>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B563D-D512-318A-A9BA-91B3B37AB44E}" mc:Ignorable="x14ac xr xr2 xr3">
  <sheetPr>
    <outlinePr summaryRight="0"/>
  </sheetPr>
  <dimension ref="A1:D17"/>
  <sheetViews>
    <sheetView topLeftCell="A1" showZeros="0" workbookViewId="0" tabSelected="1"/>
  </sheetViews>
  <sheetFormatPr defaultColWidth="8.8515625" customHeight="1" defaultRowHeight="15"/>
  <cols>
    <col min="1" max="2" width="28.57421875" customWidth="1"/>
    <col min="3" max="3" width="35.703125" customWidth="1"/>
    <col min="4" max="4" width="28.57421875" customWidth="1"/>
  </cols>
  <sheetData>
    <row customHeight="1" ht="18.75">
      <c r="A1" s="8" t="s">
        <v>130</v>
      </c>
      <c r="B1" s="9"/>
      <c r="C1" s="9"/>
      <c r="D1" s="9"/>
    </row>
    <row customHeight="1" ht="28.5">
      <c r="A2" s="10" t="s">
        <v>131</v>
      </c>
      <c r="B2" s="10"/>
      <c r="C2" s="10"/>
      <c r="D2" s="10"/>
    </row>
    <row customHeight="1" ht="18.75">
      <c r="A3" s="11">
        <f>"单位名称："&amp;"玉溪市发展和改革委员会"</f>
      </c>
      <c r="B3" s="2"/>
      <c r="C3" s="2"/>
      <c r="D3" s="8" t="s">
        <v>2</v>
      </c>
    </row>
    <row customHeight="1" ht="18.75">
      <c r="A4" s="27" t="s">
        <v>3</v>
      </c>
      <c r="B4" s="27"/>
      <c r="C4" s="27" t="s">
        <v>4</v>
      </c>
      <c r="D4" s="27"/>
    </row>
    <row customHeight="1" ht="18.75">
      <c r="A5" s="27" t="s">
        <v>5</v>
      </c>
      <c r="B5" s="27" t="s">
        <v>6</v>
      </c>
      <c r="C5" s="27" t="s">
        <v>132</v>
      </c>
      <c r="D5" s="27" t="s">
        <v>6</v>
      </c>
    </row>
    <row customHeight="1" ht="18.75">
      <c r="A6" s="16" t="s">
        <v>133</v>
      </c>
      <c r="B6" s="13"/>
      <c r="C6" s="28" t="s">
        <v>134</v>
      </c>
      <c r="D6" s="13"/>
    </row>
    <row customHeight="1" ht="18.75">
      <c r="A7" s="2" t="s">
        <v>135</v>
      </c>
      <c r="B7" s="1">
        <v>51563069.32</v>
      </c>
      <c r="C7" s="14">
        <f>"（一）"&amp;"一般公共服务支出"</f>
      </c>
      <c r="D7" s="1">
        <v>24426239.79</v>
      </c>
    </row>
    <row customHeight="1" ht="18.75">
      <c r="A8" s="2" t="s">
        <v>136</v>
      </c>
      <c r="B8" s="1">
        <v>123374000</v>
      </c>
      <c r="C8" s="14">
        <f>"（二）"&amp;"国防支出"</f>
      </c>
      <c r="D8" s="1">
        <v>9136960</v>
      </c>
    </row>
    <row customHeight="1" ht="18.75">
      <c r="A9" s="2" t="s">
        <v>137</v>
      </c>
      <c r="B9" s="1"/>
      <c r="C9" s="14">
        <f>"（三）"&amp;"社会保障和就业支出"</f>
      </c>
      <c r="D9" s="1">
        <v>5806201.76</v>
      </c>
    </row>
    <row customHeight="1" ht="18.75">
      <c r="A10" s="2" t="s">
        <v>138</v>
      </c>
      <c r="B10" s="1"/>
      <c r="C10" s="14">
        <f>"（四）"&amp;"卫生健康支出"</f>
      </c>
      <c r="D10" s="1">
        <v>39591425.77</v>
      </c>
    </row>
    <row customHeight="1" ht="18.75">
      <c r="A11" s="17" t="s">
        <v>135</v>
      </c>
      <c r="B11" s="1">
        <v>37663518</v>
      </c>
      <c r="C11" s="14">
        <f>"（五）"&amp;"城乡社区支出"</f>
      </c>
      <c r="D11" s="1">
        <v>100000000</v>
      </c>
    </row>
    <row customHeight="1" ht="18.75">
      <c r="A12" s="17" t="s">
        <v>136</v>
      </c>
      <c r="B12" s="1">
        <v>1139545</v>
      </c>
      <c r="C12" s="14">
        <f>"（六）"&amp;"农林水支出"</f>
      </c>
      <c r="D12" s="1">
        <v>27243545</v>
      </c>
    </row>
    <row customHeight="1" ht="18.75">
      <c r="A13" s="17" t="s">
        <v>137</v>
      </c>
      <c r="B13" s="1"/>
      <c r="C13" s="14">
        <f>"（七）"&amp;"住房保障支出"</f>
      </c>
      <c r="D13" s="1">
        <v>2228760</v>
      </c>
    </row>
    <row customHeight="1" ht="18.75">
      <c r="A14" s="2"/>
      <c r="B14" s="2"/>
      <c r="C14" s="14">
        <f>"（八）"&amp;"粮油物资储备支出"</f>
      </c>
      <c r="D14" s="1">
        <v>197000</v>
      </c>
    </row>
    <row customHeight="1" ht="18.75">
      <c r="A15" s="2"/>
      <c r="B15" s="2"/>
      <c r="C15" s="14">
        <f>"（九）"&amp;"转移性支出"</f>
      </c>
      <c r="D15" s="1">
        <v>5110000</v>
      </c>
    </row>
    <row customHeight="1" ht="18.75">
      <c r="A16" s="2"/>
      <c r="B16" s="2"/>
      <c r="C16" s="2" t="s">
        <v>139</v>
      </c>
      <c r="D16" s="2"/>
    </row>
    <row customHeight="1" ht="18.75">
      <c r="A17" s="15" t="s">
        <v>24</v>
      </c>
      <c r="B17" s="1">
        <v>213740132.32</v>
      </c>
      <c r="C17" s="15" t="s">
        <v>25</v>
      </c>
      <c r="D17" s="1">
        <v>213740132.32</v>
      </c>
    </row>
  </sheetData>
  <mergeCells count="5">
    <mergeCell ref="A4:B4"/>
    <mergeCell ref="C4:D4"/>
    <mergeCell ref="A2:D2"/>
    <mergeCell ref="A3:C3"/>
    <mergeCell ref="A1:D1"/>
  </mergeCells>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F2D4B-3602-3E02-B7E8-01FB3F4FE699}" mc:Ignorable="x14ac xr xr2 xr3">
  <sheetPr>
    <outlinePr summaryRight="0"/>
  </sheetPr>
  <dimension ref="A1:G51"/>
  <sheetViews>
    <sheetView topLeftCell="A1" showZeros="0" workbookViewId="0" tabSelected="1"/>
  </sheetViews>
  <sheetFormatPr defaultColWidth="8.8515625" customHeight="1" defaultRowHeight="15"/>
  <cols>
    <col min="1" max="1" width="17.84375" customWidth="1"/>
    <col min="2" max="2" width="53.1328125" customWidth="1"/>
    <col min="3" max="7" width="15.1328125" customWidth="1"/>
  </cols>
  <sheetData>
    <row customHeight="1" ht="15">
      <c r="A1" s="18" t="s">
        <v>140</v>
      </c>
      <c r="B1" s="18"/>
      <c r="C1" s="18"/>
      <c r="D1" s="18"/>
      <c r="E1" s="18"/>
      <c r="F1" s="18"/>
      <c r="G1" s="18"/>
    </row>
    <row customHeight="1" ht="28.5">
      <c r="A2" s="19" t="s">
        <v>141</v>
      </c>
      <c r="B2" s="19"/>
      <c r="C2" s="19"/>
      <c r="D2" s="19"/>
      <c r="E2" s="19"/>
      <c r="F2" s="19"/>
      <c r="G2" s="19"/>
    </row>
    <row customHeight="1" ht="20.25">
      <c r="A3" s="2">
        <f>"单位名称："&amp;"玉溪市发展和改革委员会"</f>
      </c>
      <c r="B3" s="2"/>
      <c r="C3" s="2"/>
      <c r="D3" s="2"/>
      <c r="E3" s="2"/>
      <c r="F3" s="2"/>
      <c r="G3" s="20" t="s">
        <v>2</v>
      </c>
    </row>
    <row customHeight="1" ht="27">
      <c r="A4" s="12" t="s">
        <v>142</v>
      </c>
      <c r="B4" s="12"/>
      <c r="C4" s="12" t="s">
        <v>30</v>
      </c>
      <c r="D4" s="12" t="s">
        <v>33</v>
      </c>
      <c r="E4" s="12"/>
      <c r="F4" s="12"/>
      <c r="G4" s="12" t="s">
        <v>72</v>
      </c>
    </row>
    <row customHeight="1" ht="27">
      <c r="A5" s="12" t="s">
        <v>67</v>
      </c>
      <c r="B5" s="12" t="s">
        <v>68</v>
      </c>
      <c r="C5" s="12"/>
      <c r="D5" s="12" t="s">
        <v>32</v>
      </c>
      <c r="E5" s="12" t="s">
        <v>143</v>
      </c>
      <c r="F5" s="12" t="s">
        <v>144</v>
      </c>
      <c r="G5" s="12"/>
    </row>
    <row customHeight="1" ht="20.25">
      <c r="A6" s="21" t="s">
        <v>44</v>
      </c>
      <c r="B6" s="21" t="s">
        <v>45</v>
      </c>
      <c r="C6" s="21" t="s">
        <v>46</v>
      </c>
      <c r="D6" s="21" t="s">
        <v>47</v>
      </c>
      <c r="E6" s="21" t="s">
        <v>48</v>
      </c>
      <c r="F6" s="21" t="s">
        <v>49</v>
      </c>
      <c r="G6" s="21">
        <v>7</v>
      </c>
    </row>
    <row customHeight="1" ht="20.25">
      <c r="A7" s="2" t="s">
        <v>78</v>
      </c>
      <c r="B7" s="2">
        <f>"        "&amp;"一般公共服务支出"</f>
      </c>
      <c r="C7" s="23">
        <v>24426239.79</v>
      </c>
      <c r="D7" s="22">
        <v>22512122.79</v>
      </c>
      <c r="E7" s="23">
        <v>17967887.5</v>
      </c>
      <c r="F7" s="23">
        <v>4544235.29</v>
      </c>
      <c r="G7" s="23">
        <v>1914117</v>
      </c>
    </row>
    <row customHeight="1" ht="20.25">
      <c r="A8" s="25" t="s">
        <v>79</v>
      </c>
      <c r="B8" s="25">
        <f>"        "&amp;"发展与改革事务"</f>
      </c>
      <c r="C8" s="23">
        <v>24262122.79</v>
      </c>
      <c r="D8" s="22">
        <v>22512122.79</v>
      </c>
      <c r="E8" s="23">
        <v>17967887.5</v>
      </c>
      <c r="F8" s="23">
        <v>4544235.29</v>
      </c>
      <c r="G8" s="23">
        <v>1750000</v>
      </c>
    </row>
    <row customHeight="1" ht="20.25">
      <c r="A9" s="26" t="s">
        <v>80</v>
      </c>
      <c r="B9" s="26">
        <f>"        "&amp;"行政运行"</f>
      </c>
      <c r="C9" s="23">
        <v>14138261.74</v>
      </c>
      <c r="D9" s="22">
        <v>14138261.74</v>
      </c>
      <c r="E9" s="23">
        <v>10308213.89</v>
      </c>
      <c r="F9" s="23">
        <v>3830047.85</v>
      </c>
      <c r="G9" s="23"/>
    </row>
    <row customHeight="1" ht="20.25">
      <c r="A10" s="26" t="s">
        <v>81</v>
      </c>
      <c r="B10" s="26">
        <f>"        "&amp;"一般行政管理事务"</f>
      </c>
      <c r="C10" s="23">
        <v>1626000</v>
      </c>
      <c r="D10" s="22">
        <v>576000</v>
      </c>
      <c r="E10" s="23">
        <v>576000</v>
      </c>
      <c r="F10" s="23"/>
      <c r="G10" s="23">
        <v>1050000</v>
      </c>
    </row>
    <row customHeight="1" ht="20.25">
      <c r="A11" s="26" t="s">
        <v>82</v>
      </c>
      <c r="B11" s="26">
        <f>"        "&amp;"事业运行"</f>
      </c>
      <c r="C11" s="23">
        <v>7797861.05</v>
      </c>
      <c r="D11" s="22">
        <v>7797861.05</v>
      </c>
      <c r="E11" s="23">
        <v>7083673.61</v>
      </c>
      <c r="F11" s="23">
        <v>714187.44</v>
      </c>
      <c r="G11" s="23"/>
    </row>
    <row customHeight="1" ht="20.25">
      <c r="A12" s="26" t="s">
        <v>83</v>
      </c>
      <c r="B12" s="26">
        <f>"        "&amp;"其他发展与改革事务支出"</f>
      </c>
      <c r="C12" s="23">
        <v>700000</v>
      </c>
      <c r="D12" s="22"/>
      <c r="E12" s="23"/>
      <c r="F12" s="23"/>
      <c r="G12" s="23">
        <v>700000</v>
      </c>
    </row>
    <row customHeight="1" ht="20.25">
      <c r="A13" s="25" t="s">
        <v>84</v>
      </c>
      <c r="B13" s="25">
        <f>"        "&amp;"其他一般公共服务支出"</f>
      </c>
      <c r="C13" s="23">
        <v>164117</v>
      </c>
      <c r="D13" s="22"/>
      <c r="E13" s="23"/>
      <c r="F13" s="23"/>
      <c r="G13" s="23">
        <v>164117</v>
      </c>
    </row>
    <row customHeight="1" ht="20.25">
      <c r="A14" s="26" t="s">
        <v>85</v>
      </c>
      <c r="B14" s="26">
        <f>"        "&amp;"其他一般公共服务支出"</f>
      </c>
      <c r="C14" s="23">
        <v>164117</v>
      </c>
      <c r="D14" s="22"/>
      <c r="E14" s="23"/>
      <c r="F14" s="23"/>
      <c r="G14" s="23">
        <v>164117</v>
      </c>
    </row>
    <row customHeight="1" ht="20.25">
      <c r="A15" s="2" t="s">
        <v>86</v>
      </c>
      <c r="B15" s="2">
        <f>"        "&amp;"国防支出"</f>
      </c>
      <c r="C15" s="23">
        <v>9136960</v>
      </c>
      <c r="D15" s="22"/>
      <c r="E15" s="23"/>
      <c r="F15" s="23"/>
      <c r="G15" s="23">
        <v>9136960</v>
      </c>
    </row>
    <row customHeight="1" ht="20.25">
      <c r="A16" s="25" t="s">
        <v>87</v>
      </c>
      <c r="B16" s="25">
        <f>"        "&amp;"国防动员"</f>
      </c>
      <c r="C16" s="23">
        <v>9136960</v>
      </c>
      <c r="D16" s="22"/>
      <c r="E16" s="23"/>
      <c r="F16" s="23"/>
      <c r="G16" s="23">
        <v>9136960</v>
      </c>
    </row>
    <row customHeight="1" ht="20.25">
      <c r="A17" s="26" t="s">
        <v>88</v>
      </c>
      <c r="B17" s="26">
        <f>"        "&amp;"人民防空"</f>
      </c>
      <c r="C17" s="23">
        <v>3884200</v>
      </c>
      <c r="D17" s="22"/>
      <c r="E17" s="23"/>
      <c r="F17" s="23"/>
      <c r="G17" s="23">
        <v>3884200</v>
      </c>
    </row>
    <row customHeight="1" ht="20.25">
      <c r="A18" s="26" t="s">
        <v>89</v>
      </c>
      <c r="B18" s="26">
        <f>"        "&amp;"其他国防动员支出"</f>
      </c>
      <c r="C18" s="23">
        <v>5252760</v>
      </c>
      <c r="D18" s="22"/>
      <c r="E18" s="23"/>
      <c r="F18" s="23"/>
      <c r="G18" s="23">
        <v>5252760</v>
      </c>
    </row>
    <row customHeight="1" ht="20.25">
      <c r="A19" s="2" t="s">
        <v>90</v>
      </c>
      <c r="B19" s="2">
        <f>"        "&amp;"社会保障和就业支出"</f>
      </c>
      <c r="C19" s="23">
        <v>5806201.76</v>
      </c>
      <c r="D19" s="22">
        <v>5806201.76</v>
      </c>
      <c r="E19" s="23">
        <v>5752801.76</v>
      </c>
      <c r="F19" s="23">
        <v>53400</v>
      </c>
      <c r="G19" s="23"/>
    </row>
    <row customHeight="1" ht="20.25">
      <c r="A20" s="25" t="s">
        <v>91</v>
      </c>
      <c r="B20" s="25">
        <f>"        "&amp;"行政事业单位养老支出"</f>
      </c>
      <c r="C20" s="23">
        <v>5747233.76</v>
      </c>
      <c r="D20" s="22">
        <v>5747233.76</v>
      </c>
      <c r="E20" s="23">
        <v>5693833.76</v>
      </c>
      <c r="F20" s="23">
        <v>53400</v>
      </c>
      <c r="G20" s="23"/>
    </row>
    <row customHeight="1" ht="20.25">
      <c r="A21" s="26" t="s">
        <v>92</v>
      </c>
      <c r="B21" s="26">
        <f>"        "&amp;"行政单位离退休"</f>
      </c>
      <c r="C21" s="23">
        <v>2822208</v>
      </c>
      <c r="D21" s="22">
        <v>2822208</v>
      </c>
      <c r="E21" s="23">
        <v>2775408</v>
      </c>
      <c r="F21" s="23">
        <v>46800</v>
      </c>
      <c r="G21" s="23"/>
    </row>
    <row customHeight="1" ht="20.25">
      <c r="A22" s="26" t="s">
        <v>93</v>
      </c>
      <c r="B22" s="26">
        <f>"        "&amp;"事业单位离退休"</f>
      </c>
      <c r="C22" s="23">
        <v>297000</v>
      </c>
      <c r="D22" s="22">
        <v>297000</v>
      </c>
      <c r="E22" s="23">
        <v>290400</v>
      </c>
      <c r="F22" s="23">
        <v>6600</v>
      </c>
      <c r="G22" s="23"/>
    </row>
    <row customHeight="1" ht="20.25">
      <c r="A23" s="26" t="s">
        <v>94</v>
      </c>
      <c r="B23" s="26">
        <f>"        "&amp;"机关事业单位基本养老保险缴费支出"</f>
      </c>
      <c r="C23" s="23">
        <v>2228025.76</v>
      </c>
      <c r="D23" s="22">
        <v>2228025.76</v>
      </c>
      <c r="E23" s="23">
        <v>2228025.76</v>
      </c>
      <c r="F23" s="23"/>
      <c r="G23" s="23"/>
    </row>
    <row customHeight="1" ht="20.25">
      <c r="A24" s="26" t="s">
        <v>95</v>
      </c>
      <c r="B24" s="26">
        <f>"        "&amp;"机关事业单位职业年金缴费支出"</f>
      </c>
      <c r="C24" s="23">
        <v>400000</v>
      </c>
      <c r="D24" s="22">
        <v>400000</v>
      </c>
      <c r="E24" s="23">
        <v>400000</v>
      </c>
      <c r="F24" s="23"/>
      <c r="G24" s="23"/>
    </row>
    <row customHeight="1" ht="20.25">
      <c r="A25" s="25" t="s">
        <v>96</v>
      </c>
      <c r="B25" s="25">
        <f>"        "&amp;"抚恤"</f>
      </c>
      <c r="C25" s="23">
        <v>58968</v>
      </c>
      <c r="D25" s="22">
        <v>58968</v>
      </c>
      <c r="E25" s="23">
        <v>58968</v>
      </c>
      <c r="F25" s="23"/>
      <c r="G25" s="23"/>
    </row>
    <row customHeight="1" ht="20.25">
      <c r="A26" s="26" t="s">
        <v>97</v>
      </c>
      <c r="B26" s="26">
        <f>"        "&amp;"死亡抚恤"</f>
      </c>
      <c r="C26" s="23">
        <v>58968</v>
      </c>
      <c r="D26" s="22">
        <v>58968</v>
      </c>
      <c r="E26" s="23">
        <v>58968</v>
      </c>
      <c r="F26" s="23"/>
      <c r="G26" s="23"/>
    </row>
    <row customHeight="1" ht="20.25">
      <c r="A27" s="2" t="s">
        <v>98</v>
      </c>
      <c r="B27" s="2">
        <f>"        "&amp;"卫生健康支出"</f>
      </c>
      <c r="C27" s="23">
        <v>39591425.77</v>
      </c>
      <c r="D27" s="22">
        <v>2304784.77</v>
      </c>
      <c r="E27" s="23">
        <v>2304784.77</v>
      </c>
      <c r="F27" s="23"/>
      <c r="G27" s="23">
        <v>37286641</v>
      </c>
    </row>
    <row customHeight="1" ht="20.25">
      <c r="A28" s="25" t="s">
        <v>99</v>
      </c>
      <c r="B28" s="25">
        <f>"        "&amp;"卫生健康管理事务"</f>
      </c>
      <c r="C28" s="23">
        <v>28988000</v>
      </c>
      <c r="D28" s="22"/>
      <c r="E28" s="23"/>
      <c r="F28" s="23"/>
      <c r="G28" s="23">
        <v>28988000</v>
      </c>
    </row>
    <row customHeight="1" ht="20.25">
      <c r="A29" s="26" t="s">
        <v>100</v>
      </c>
      <c r="B29" s="26">
        <f>"        "&amp;"其他卫生健康管理事务支出"</f>
      </c>
      <c r="C29" s="23">
        <v>28988000</v>
      </c>
      <c r="D29" s="22"/>
      <c r="E29" s="23"/>
      <c r="F29" s="23"/>
      <c r="G29" s="23">
        <v>28988000</v>
      </c>
    </row>
    <row customHeight="1" ht="20.25">
      <c r="A30" s="25" t="s">
        <v>101</v>
      </c>
      <c r="B30" s="25">
        <f>"        "&amp;"公立医院"</f>
      </c>
      <c r="C30" s="23">
        <v>8298641</v>
      </c>
      <c r="D30" s="22"/>
      <c r="E30" s="23"/>
      <c r="F30" s="23"/>
      <c r="G30" s="23">
        <v>8298641</v>
      </c>
    </row>
    <row customHeight="1" ht="20.25">
      <c r="A31" s="26" t="s">
        <v>102</v>
      </c>
      <c r="B31" s="26">
        <f>"        "&amp;"其他公立医院支出"</f>
      </c>
      <c r="C31" s="23">
        <v>8298641</v>
      </c>
      <c r="D31" s="22"/>
      <c r="E31" s="23"/>
      <c r="F31" s="23"/>
      <c r="G31" s="23">
        <v>8298641</v>
      </c>
    </row>
    <row customHeight="1" ht="20.25">
      <c r="A32" s="25" t="s">
        <v>103</v>
      </c>
      <c r="B32" s="25">
        <f>"        "&amp;"行政事业单位医疗"</f>
      </c>
      <c r="C32" s="23">
        <v>2304784.77</v>
      </c>
      <c r="D32" s="22">
        <v>2304784.77</v>
      </c>
      <c r="E32" s="23">
        <v>2304784.77</v>
      </c>
      <c r="F32" s="23"/>
      <c r="G32" s="23"/>
    </row>
    <row customHeight="1" ht="20.25">
      <c r="A33" s="26" t="s">
        <v>104</v>
      </c>
      <c r="B33" s="26">
        <f>"        "&amp;"行政单位医疗"</f>
      </c>
      <c r="C33" s="23">
        <v>893709.78</v>
      </c>
      <c r="D33" s="22">
        <v>893709.78</v>
      </c>
      <c r="E33" s="23">
        <v>893709.78</v>
      </c>
      <c r="F33" s="23"/>
      <c r="G33" s="23"/>
    </row>
    <row customHeight="1" ht="20.25">
      <c r="A34" s="26" t="s">
        <v>105</v>
      </c>
      <c r="B34" s="26">
        <f>"        "&amp;"事业单位医疗"</f>
      </c>
      <c r="C34" s="23">
        <v>380078.58</v>
      </c>
      <c r="D34" s="22">
        <v>380078.58</v>
      </c>
      <c r="E34" s="23">
        <v>380078.58</v>
      </c>
      <c r="F34" s="23"/>
      <c r="G34" s="23"/>
    </row>
    <row customHeight="1" ht="20.25">
      <c r="A35" s="26" t="s">
        <v>106</v>
      </c>
      <c r="B35" s="26">
        <f>"        "&amp;"公务员医疗补助"</f>
      </c>
      <c r="C35" s="23">
        <v>903727.25</v>
      </c>
      <c r="D35" s="22">
        <v>903727.25</v>
      </c>
      <c r="E35" s="23">
        <v>903727.25</v>
      </c>
      <c r="F35" s="23"/>
      <c r="G35" s="23"/>
    </row>
    <row customHeight="1" ht="20.25">
      <c r="A36" s="26" t="s">
        <v>107</v>
      </c>
      <c r="B36" s="26">
        <f>"        "&amp;"其他行政事业单位医疗支出"</f>
      </c>
      <c r="C36" s="23">
        <v>127269.16</v>
      </c>
      <c r="D36" s="22">
        <v>127269.16</v>
      </c>
      <c r="E36" s="23">
        <v>127269.16</v>
      </c>
      <c r="F36" s="23"/>
      <c r="G36" s="23"/>
    </row>
    <row customHeight="1" ht="20.25">
      <c r="A37" s="2" t="s">
        <v>111</v>
      </c>
      <c r="B37" s="2">
        <f>"        "&amp;"农林水支出"</f>
      </c>
      <c r="C37" s="23">
        <v>2730000</v>
      </c>
      <c r="D37" s="22"/>
      <c r="E37" s="23"/>
      <c r="F37" s="23"/>
      <c r="G37" s="23">
        <v>2730000</v>
      </c>
    </row>
    <row customHeight="1" ht="20.25">
      <c r="A38" s="25" t="s">
        <v>112</v>
      </c>
      <c r="B38" s="25">
        <f>"        "&amp;"巩固脱贫攻坚成果衔接乡村振兴"</f>
      </c>
      <c r="C38" s="23">
        <v>2460000</v>
      </c>
      <c r="D38" s="22"/>
      <c r="E38" s="23"/>
      <c r="F38" s="23"/>
      <c r="G38" s="23">
        <v>2460000</v>
      </c>
    </row>
    <row customHeight="1" ht="20.25">
      <c r="A39" s="25" t="s">
        <v>118</v>
      </c>
      <c r="B39" s="25">
        <f>"        "&amp;"其他农林水支出"</f>
      </c>
      <c r="C39" s="23">
        <v>270000</v>
      </c>
      <c r="D39" s="22"/>
      <c r="E39" s="23"/>
      <c r="F39" s="23"/>
      <c r="G39" s="23">
        <v>270000</v>
      </c>
    </row>
    <row customHeight="1" ht="20.25">
      <c r="A40" s="26" t="s">
        <v>119</v>
      </c>
      <c r="B40" s="26">
        <f>"        "&amp;"其他农林水支出"</f>
      </c>
      <c r="C40" s="23">
        <v>270000</v>
      </c>
      <c r="D40" s="22"/>
      <c r="E40" s="23"/>
      <c r="F40" s="23"/>
      <c r="G40" s="23">
        <v>270000</v>
      </c>
    </row>
    <row customHeight="1" ht="20.25">
      <c r="A41" s="2" t="s">
        <v>120</v>
      </c>
      <c r="B41" s="2">
        <f>"        "&amp;"住房保障支出"</f>
      </c>
      <c r="C41" s="23">
        <v>2228760</v>
      </c>
      <c r="D41" s="22">
        <v>2228760</v>
      </c>
      <c r="E41" s="23">
        <v>2228760</v>
      </c>
      <c r="F41" s="23"/>
      <c r="G41" s="23"/>
    </row>
    <row customHeight="1" ht="20.25">
      <c r="A42" s="25" t="s">
        <v>121</v>
      </c>
      <c r="B42" s="25">
        <f>"        "&amp;"住房改革支出"</f>
      </c>
      <c r="C42" s="23">
        <v>2228760</v>
      </c>
      <c r="D42" s="22">
        <v>2228760</v>
      </c>
      <c r="E42" s="23">
        <v>2228760</v>
      </c>
      <c r="F42" s="23"/>
      <c r="G42" s="23"/>
    </row>
    <row customHeight="1" ht="20.25">
      <c r="A43" s="26" t="s">
        <v>122</v>
      </c>
      <c r="B43" s="26">
        <f>"        "&amp;"住房公积金"</f>
      </c>
      <c r="C43" s="23">
        <v>2082888</v>
      </c>
      <c r="D43" s="22">
        <v>2082888</v>
      </c>
      <c r="E43" s="23">
        <v>2082888</v>
      </c>
      <c r="F43" s="23"/>
      <c r="G43" s="23"/>
    </row>
    <row customHeight="1" ht="20.25">
      <c r="A44" s="26" t="s">
        <v>123</v>
      </c>
      <c r="B44" s="26">
        <f>"        "&amp;"购房补贴"</f>
      </c>
      <c r="C44" s="23">
        <v>145872</v>
      </c>
      <c r="D44" s="22">
        <v>145872</v>
      </c>
      <c r="E44" s="23">
        <v>145872</v>
      </c>
      <c r="F44" s="23"/>
      <c r="G44" s="23"/>
    </row>
    <row customHeight="1" ht="20.25">
      <c r="A45" s="2" t="s">
        <v>124</v>
      </c>
      <c r="B45" s="2">
        <f>"        "&amp;"粮油物资储备支出"</f>
      </c>
      <c r="C45" s="23">
        <v>197000</v>
      </c>
      <c r="D45" s="22"/>
      <c r="E45" s="23"/>
      <c r="F45" s="23"/>
      <c r="G45" s="23">
        <v>197000</v>
      </c>
    </row>
    <row customHeight="1" ht="20.25">
      <c r="A46" s="25" t="s">
        <v>125</v>
      </c>
      <c r="B46" s="25">
        <f>"        "&amp;"粮油物资事务"</f>
      </c>
      <c r="C46" s="23">
        <v>197000</v>
      </c>
      <c r="D46" s="22"/>
      <c r="E46" s="23"/>
      <c r="F46" s="23"/>
      <c r="G46" s="23">
        <v>197000</v>
      </c>
    </row>
    <row customHeight="1" ht="20.25">
      <c r="A47" s="26" t="s">
        <v>126</v>
      </c>
      <c r="B47" s="26">
        <f>"        "&amp;"物资保管保养"</f>
      </c>
      <c r="C47" s="23">
        <v>197000</v>
      </c>
      <c r="D47" s="22"/>
      <c r="E47" s="23"/>
      <c r="F47" s="23"/>
      <c r="G47" s="23">
        <v>197000</v>
      </c>
    </row>
    <row customHeight="1" ht="20.25">
      <c r="A48" s="2" t="s">
        <v>127</v>
      </c>
      <c r="B48" s="2">
        <f>"        "&amp;"转移性支出"</f>
      </c>
      <c r="C48" s="23">
        <v>5110000</v>
      </c>
      <c r="D48" s="22"/>
      <c r="E48" s="23"/>
      <c r="F48" s="23"/>
      <c r="G48" s="23">
        <v>5110000</v>
      </c>
    </row>
    <row customHeight="1" ht="20.25">
      <c r="A49" s="25" t="s">
        <v>128</v>
      </c>
      <c r="B49" s="25">
        <f>"        "&amp;"一般性转移支付"</f>
      </c>
      <c r="C49" s="23">
        <v>5110000</v>
      </c>
      <c r="D49" s="22"/>
      <c r="E49" s="23"/>
      <c r="F49" s="23"/>
      <c r="G49" s="23">
        <v>5110000</v>
      </c>
    </row>
    <row customHeight="1" ht="20.25">
      <c r="A50" s="26" t="s">
        <v>129</v>
      </c>
      <c r="B50" s="26">
        <f>"        "&amp;"农林水共同财政事权转移支付支出"</f>
      </c>
      <c r="C50" s="23">
        <v>5110000</v>
      </c>
      <c r="D50" s="22"/>
      <c r="E50" s="23"/>
      <c r="F50" s="23"/>
      <c r="G50" s="23">
        <v>5110000</v>
      </c>
    </row>
    <row customHeight="1" ht="20.25">
      <c r="A51" s="24" t="s">
        <v>30</v>
      </c>
      <c r="B51" s="2"/>
      <c r="C51" s="22">
        <v>89226587.32</v>
      </c>
      <c r="D51" s="22">
        <v>32851869.32</v>
      </c>
      <c r="E51" s="22">
        <v>28254234.03</v>
      </c>
      <c r="F51" s="22">
        <v>4597635.29</v>
      </c>
      <c r="G51" s="22">
        <v>56374718</v>
      </c>
    </row>
  </sheetData>
  <mergeCells count="8">
    <mergeCell ref="A2:G2"/>
    <mergeCell ref="A1:G1"/>
    <mergeCell ref="D4:F4"/>
    <mergeCell ref="C4:C5"/>
    <mergeCell ref="A3:F3"/>
    <mergeCell ref="A51:B51"/>
    <mergeCell ref="G4:G5"/>
    <mergeCell ref="A4:B4"/>
  </mergeCells>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13FFC-32F3-AAEB-7AAE-73B09B286269}" mc:Ignorable="x14ac xr xr2 xr3">
  <sheetPr>
    <outlinePr summaryRight="0"/>
  </sheetPr>
  <dimension ref="A1:F7"/>
  <sheetViews>
    <sheetView topLeftCell="A1" showZeros="0" workbookViewId="0" tabSelected="1"/>
  </sheetViews>
  <sheetFormatPr defaultColWidth="8.8515625" customHeight="1" defaultRowHeight="15"/>
  <cols>
    <col min="1" max="6" width="25.1328125" customWidth="1"/>
  </cols>
  <sheetData>
    <row customHeight="1" ht="15">
      <c r="A1" s="8" t="s">
        <v>145</v>
      </c>
      <c r="B1" s="8"/>
      <c r="C1" s="8"/>
      <c r="D1" s="8"/>
      <c r="E1" s="8"/>
      <c r="F1" s="8"/>
    </row>
    <row customHeight="1" ht="28.5">
      <c r="A2" s="19" t="s">
        <v>146</v>
      </c>
      <c r="B2" s="19"/>
      <c r="C2" s="19"/>
      <c r="D2" s="19"/>
      <c r="E2" s="19"/>
      <c r="F2" s="19"/>
    </row>
    <row customHeight="1" ht="20.25">
      <c r="A3" s="2">
        <f>"单位名称："&amp;"玉溪市发展和改革委员会"</f>
      </c>
      <c r="B3" s="2"/>
      <c r="C3" s="2"/>
      <c r="D3" s="2"/>
      <c r="E3" s="2"/>
      <c r="F3" s="8" t="s">
        <v>2</v>
      </c>
    </row>
    <row customHeight="1" ht="20.25">
      <c r="A4" s="12" t="s">
        <v>147</v>
      </c>
      <c r="B4" s="12" t="s">
        <v>148</v>
      </c>
      <c r="C4" s="12" t="s">
        <v>149</v>
      </c>
      <c r="D4" s="12"/>
      <c r="E4" s="12"/>
      <c r="F4" s="12"/>
    </row>
    <row customHeight="1" ht="35.25">
      <c r="A5" s="12"/>
      <c r="B5" s="12"/>
      <c r="C5" s="12" t="s">
        <v>32</v>
      </c>
      <c r="D5" s="12" t="s">
        <v>150</v>
      </c>
      <c r="E5" s="12" t="s">
        <v>151</v>
      </c>
      <c r="F5" s="12" t="s">
        <v>152</v>
      </c>
    </row>
    <row customHeight="1" ht="20.25">
      <c r="A6" s="21" t="s">
        <v>44</v>
      </c>
      <c r="B6" s="21">
        <v>2</v>
      </c>
      <c r="C6" s="21">
        <v>3</v>
      </c>
      <c r="D6" s="21">
        <v>4</v>
      </c>
      <c r="E6" s="21">
        <v>5</v>
      </c>
      <c r="F6" s="21">
        <v>6</v>
      </c>
    </row>
    <row customHeight="1" ht="20.25">
      <c r="A7" s="23">
        <v>92100</v>
      </c>
      <c r="B7" s="23"/>
      <c r="C7" s="23">
        <v>26000</v>
      </c>
      <c r="D7" s="23"/>
      <c r="E7" s="22">
        <v>26000</v>
      </c>
      <c r="F7" s="23">
        <v>66100</v>
      </c>
    </row>
  </sheetData>
  <mergeCells count="6">
    <mergeCell ref="A4:A5"/>
    <mergeCell ref="B4:B5"/>
    <mergeCell ref="A1:F1"/>
    <mergeCell ref="A2:F2"/>
    <mergeCell ref="C4:E4"/>
    <mergeCell ref="A3:E3"/>
  </mergeCells>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AE7B5-29C8-0F74-FBDF-C6F10511B688}" mc:Ignorable="x14ac xr xr2 xr3">
  <sheetPr>
    <outlinePr summaryRight="0"/>
  </sheetPr>
  <dimension ref="A1:W64"/>
  <sheetViews>
    <sheetView topLeftCell="A1" showZeros="0" workbookViewId="0" tabSelected="1"/>
  </sheetViews>
  <sheetFormatPr defaultColWidth="8.8515625" customHeight="1" defaultRowHeight="15"/>
  <cols>
    <col min="1" max="1" width="27.2734375" customWidth="1"/>
    <col min="2" max="2" width="20.84375" customWidth="1"/>
    <col min="3" max="3" width="22.703125" customWidth="1"/>
    <col min="4" max="4" width="11.1328125" customWidth="1"/>
    <col min="5" max="5" width="22.703125" customWidth="1"/>
    <col min="6" max="6" width="11.1328125" customWidth="1"/>
    <col min="7" max="7" width="22.703125" customWidth="1"/>
    <col min="8" max="8" width="16.28125" customWidth="1"/>
    <col min="9" max="9" width="16.4140625" customWidth="1"/>
    <col min="10" max="13" width="16.28125" customWidth="1"/>
    <col min="14" max="16" width="16.4140625" customWidth="1"/>
    <col min="17" max="22" width="16.28125" customWidth="1"/>
    <col min="23" max="23" width="16.4140625" customWidth="1"/>
  </cols>
  <sheetData>
    <row customHeight="1" ht="15">
      <c r="A1" s="8" t="s">
        <v>153</v>
      </c>
      <c r="B1" s="8"/>
      <c r="C1" s="8"/>
      <c r="D1" s="8"/>
      <c r="E1" s="8"/>
      <c r="F1" s="8"/>
      <c r="G1" s="8"/>
      <c r="H1" s="8"/>
      <c r="I1" s="8"/>
      <c r="J1" s="8"/>
      <c r="K1" s="8"/>
      <c r="L1" s="8"/>
      <c r="M1" s="8"/>
      <c r="N1" s="8"/>
      <c r="O1" s="8"/>
      <c r="P1" s="8"/>
      <c r="Q1" s="8"/>
      <c r="R1" s="8"/>
      <c r="S1" s="8"/>
      <c r="T1" s="8"/>
      <c r="U1" s="8"/>
      <c r="V1" s="8"/>
      <c r="W1" s="8"/>
    </row>
    <row customHeight="1" ht="28.5">
      <c r="A2" s="19" t="s">
        <v>154</v>
      </c>
      <c r="B2" s="19"/>
      <c r="C2" s="19" t="s">
        <v>155</v>
      </c>
      <c r="D2" s="19"/>
      <c r="E2" s="19"/>
      <c r="F2" s="19"/>
      <c r="G2" s="19"/>
      <c r="H2" s="19"/>
      <c r="I2" s="19"/>
      <c r="J2" s="19"/>
      <c r="K2" s="19"/>
      <c r="L2" s="19"/>
      <c r="M2" s="19"/>
      <c r="N2" s="19"/>
      <c r="O2" s="19"/>
      <c r="P2" s="19"/>
      <c r="Q2" s="19"/>
      <c r="R2" s="19"/>
      <c r="S2" s="19"/>
      <c r="T2" s="19"/>
      <c r="U2" s="19"/>
      <c r="V2" s="19"/>
      <c r="W2" s="19"/>
    </row>
    <row customHeight="1" ht="19.5">
      <c r="A3" s="2">
        <f>"单位名称："&amp;"玉溪市发展和改革委员会"</f>
      </c>
      <c r="B3" s="2"/>
      <c r="C3" s="2"/>
      <c r="D3" s="2"/>
      <c r="E3" s="2"/>
      <c r="F3" s="2"/>
      <c r="G3" s="2"/>
      <c r="H3" s="2"/>
      <c r="I3" s="2"/>
      <c r="J3" s="2"/>
      <c r="K3" s="2"/>
      <c r="L3" s="2"/>
      <c r="M3" s="2"/>
      <c r="N3" s="2"/>
      <c r="O3" s="2"/>
      <c r="P3" s="2"/>
      <c r="Q3" s="2"/>
      <c r="R3" s="8"/>
      <c r="S3" s="8"/>
      <c r="T3" s="8"/>
      <c r="U3" s="8"/>
      <c r="V3" s="8"/>
      <c r="W3" s="8" t="s">
        <v>2</v>
      </c>
    </row>
    <row customHeight="1" ht="19.5">
      <c r="A4" s="12" t="s">
        <v>156</v>
      </c>
      <c r="B4" s="12" t="s">
        <v>157</v>
      </c>
      <c r="C4" s="12" t="s">
        <v>158</v>
      </c>
      <c r="D4" s="12" t="s">
        <v>159</v>
      </c>
      <c r="E4" s="12" t="s">
        <v>160</v>
      </c>
      <c r="F4" s="12" t="s">
        <v>161</v>
      </c>
      <c r="G4" s="12" t="s">
        <v>162</v>
      </c>
      <c r="H4" s="12" t="s">
        <v>163</v>
      </c>
      <c r="I4" s="12"/>
      <c r="J4" s="12"/>
      <c r="K4" s="12"/>
      <c r="L4" s="12"/>
      <c r="M4" s="12"/>
      <c r="N4" s="12"/>
      <c r="O4" s="12"/>
      <c r="P4" s="12"/>
      <c r="Q4" s="12"/>
      <c r="R4" s="12"/>
      <c r="S4" s="12"/>
      <c r="T4" s="12"/>
      <c r="U4" s="12"/>
      <c r="V4" s="12"/>
      <c r="W4" s="12"/>
    </row>
    <row customHeight="1" ht="19.5">
      <c r="A5" s="12"/>
      <c r="B5" s="12"/>
      <c r="C5" s="12"/>
      <c r="D5" s="12"/>
      <c r="E5" s="12"/>
      <c r="F5" s="12"/>
      <c r="G5" s="12"/>
      <c r="H5" s="12" t="s">
        <v>30</v>
      </c>
      <c r="I5" s="12" t="s">
        <v>33</v>
      </c>
      <c r="J5" s="12"/>
      <c r="K5" s="12"/>
      <c r="L5" s="12"/>
      <c r="M5" s="12"/>
      <c r="N5" s="12" t="s">
        <v>164</v>
      </c>
      <c r="O5" s="12"/>
      <c r="P5" s="12"/>
      <c r="Q5" s="12" t="s">
        <v>36</v>
      </c>
      <c r="R5" s="12" t="s">
        <v>70</v>
      </c>
      <c r="S5" s="12"/>
      <c r="T5" s="12"/>
      <c r="U5" s="12"/>
      <c r="V5" s="12"/>
      <c r="W5" s="12"/>
    </row>
    <row customHeight="1" ht="41.25">
      <c r="A6" s="12"/>
      <c r="B6" s="12"/>
      <c r="C6" s="12"/>
      <c r="D6" s="12"/>
      <c r="E6" s="12"/>
      <c r="F6" s="12"/>
      <c r="G6" s="12"/>
      <c r="H6" s="12"/>
      <c r="I6" s="12" t="s">
        <v>165</v>
      </c>
      <c r="J6" s="12" t="s">
        <v>166</v>
      </c>
      <c r="K6" s="12" t="s">
        <v>167</v>
      </c>
      <c r="L6" s="12" t="s">
        <v>168</v>
      </c>
      <c r="M6" s="12" t="s">
        <v>169</v>
      </c>
      <c r="N6" s="12" t="s">
        <v>33</v>
      </c>
      <c r="O6" s="12" t="s">
        <v>34</v>
      </c>
      <c r="P6" s="12" t="s">
        <v>35</v>
      </c>
      <c r="Q6" s="12"/>
      <c r="R6" s="12" t="s">
        <v>32</v>
      </c>
      <c r="S6" s="12" t="s">
        <v>39</v>
      </c>
      <c r="T6" s="12" t="s">
        <v>170</v>
      </c>
      <c r="U6" s="12" t="s">
        <v>41</v>
      </c>
      <c r="V6" s="12" t="s">
        <v>42</v>
      </c>
      <c r="W6" s="12" t="s">
        <v>43</v>
      </c>
    </row>
    <row customHeight="1" ht="20.25">
      <c r="A7" s="24" t="s">
        <v>44</v>
      </c>
      <c r="B7" s="24" t="s">
        <v>45</v>
      </c>
      <c r="C7" s="24" t="s">
        <v>46</v>
      </c>
      <c r="D7" s="24" t="s">
        <v>47</v>
      </c>
      <c r="E7" s="24" t="s">
        <v>48</v>
      </c>
      <c r="F7" s="24" t="s">
        <v>49</v>
      </c>
      <c r="G7" s="24" t="s">
        <v>50</v>
      </c>
      <c r="H7" s="24" t="s">
        <v>51</v>
      </c>
      <c r="I7" s="24" t="s">
        <v>52</v>
      </c>
      <c r="J7" s="24" t="s">
        <v>53</v>
      </c>
      <c r="K7" s="24" t="s">
        <v>54</v>
      </c>
      <c r="L7" s="24" t="s">
        <v>55</v>
      </c>
      <c r="M7" s="24" t="s">
        <v>56</v>
      </c>
      <c r="N7" s="24" t="s">
        <v>57</v>
      </c>
      <c r="O7" s="24" t="s">
        <v>58</v>
      </c>
      <c r="P7" s="24" t="s">
        <v>59</v>
      </c>
      <c r="Q7" s="24" t="s">
        <v>60</v>
      </c>
      <c r="R7" s="24" t="s">
        <v>61</v>
      </c>
      <c r="S7" s="24" t="s">
        <v>62</v>
      </c>
      <c r="T7" s="24" t="s">
        <v>171</v>
      </c>
      <c r="U7" s="24" t="s">
        <v>172</v>
      </c>
      <c r="V7" s="24" t="s">
        <v>173</v>
      </c>
      <c r="W7" s="24" t="s">
        <v>174</v>
      </c>
    </row>
    <row customHeight="1" ht="20.25">
      <c r="A8" s="0" t="s">
        <v>64</v>
      </c>
      <c r="C8" s="2"/>
      <c r="D8" s="2"/>
      <c r="E8" s="2"/>
      <c r="G8" s="2"/>
      <c r="H8" s="22">
        <v>32851869.32</v>
      </c>
      <c r="I8" s="23">
        <v>32851869.32</v>
      </c>
      <c r="J8" s="23">
        <v>13675636.3</v>
      </c>
      <c r="K8" s="23"/>
      <c r="L8" s="23">
        <v>19176233.02</v>
      </c>
      <c r="M8" s="23"/>
      <c r="N8" s="23"/>
      <c r="O8" s="23"/>
      <c r="P8" s="23"/>
      <c r="Q8" s="23"/>
      <c r="R8" s="23"/>
      <c r="S8" s="23"/>
      <c r="T8" s="23"/>
      <c r="U8" s="23"/>
      <c r="V8" s="23"/>
      <c r="W8" s="23"/>
    </row>
    <row customHeight="1" ht="20.25">
      <c r="A9" s="0">
        <f>"       "&amp;"玉溪市发展和改革委员会"</f>
      </c>
      <c r="B9" s="2" t="s">
        <v>175</v>
      </c>
      <c r="C9" s="2" t="s">
        <v>176</v>
      </c>
      <c r="D9" s="2" t="s">
        <v>80</v>
      </c>
      <c r="E9" s="2" t="s">
        <v>177</v>
      </c>
      <c r="F9" s="2" t="s">
        <v>178</v>
      </c>
      <c r="G9" s="2" t="s">
        <v>179</v>
      </c>
      <c r="H9" s="22">
        <v>3306252</v>
      </c>
      <c r="I9" s="23">
        <v>3306252</v>
      </c>
      <c r="J9" s="23">
        <v>1446485.25</v>
      </c>
      <c r="K9" s="23"/>
      <c r="L9" s="23">
        <v>1859766.75</v>
      </c>
      <c r="M9" s="23"/>
      <c r="N9" s="23"/>
      <c r="O9" s="23"/>
      <c r="P9" s="23"/>
      <c r="Q9" s="23"/>
      <c r="R9" s="23"/>
      <c r="S9" s="23"/>
      <c r="T9" s="23"/>
      <c r="U9" s="23"/>
      <c r="V9" s="23"/>
      <c r="W9" s="23"/>
    </row>
    <row customHeight="1" ht="20.25">
      <c r="A10" s="2">
        <f>"       "&amp;"玉溪市发展和改革委员会"</f>
      </c>
      <c r="B10" s="2" t="s">
        <v>175</v>
      </c>
      <c r="C10" s="2" t="s">
        <v>176</v>
      </c>
      <c r="D10" s="2" t="s">
        <v>80</v>
      </c>
      <c r="E10" s="2" t="s">
        <v>177</v>
      </c>
      <c r="F10" s="2" t="s">
        <v>180</v>
      </c>
      <c r="G10" s="2" t="s">
        <v>181</v>
      </c>
      <c r="H10" s="22">
        <v>4154364</v>
      </c>
      <c r="I10" s="23">
        <v>4154364</v>
      </c>
      <c r="J10" s="23">
        <v>1817534.25</v>
      </c>
      <c r="K10" s="2"/>
      <c r="L10" s="23">
        <v>2336829.75</v>
      </c>
      <c r="M10" s="2"/>
      <c r="N10" s="23"/>
      <c r="O10" s="23"/>
      <c r="P10" s="2"/>
      <c r="Q10" s="23"/>
      <c r="R10" s="23"/>
      <c r="S10" s="23"/>
      <c r="T10" s="23"/>
      <c r="U10" s="23"/>
      <c r="V10" s="23"/>
      <c r="W10" s="23"/>
    </row>
    <row customHeight="1" ht="20.25">
      <c r="A11" s="2">
        <f>"       "&amp;"玉溪市发展和改革委员会"</f>
      </c>
      <c r="B11" s="2" t="s">
        <v>175</v>
      </c>
      <c r="C11" s="2" t="s">
        <v>176</v>
      </c>
      <c r="D11" s="2" t="s">
        <v>123</v>
      </c>
      <c r="E11" s="2" t="s">
        <v>182</v>
      </c>
      <c r="F11" s="2" t="s">
        <v>180</v>
      </c>
      <c r="G11" s="2" t="s">
        <v>181</v>
      </c>
      <c r="H11" s="22">
        <v>66348</v>
      </c>
      <c r="I11" s="23">
        <v>66348</v>
      </c>
      <c r="J11" s="23">
        <v>16587</v>
      </c>
      <c r="K11" s="2"/>
      <c r="L11" s="23">
        <v>49761</v>
      </c>
      <c r="M11" s="2"/>
      <c r="N11" s="23"/>
      <c r="O11" s="23"/>
      <c r="P11" s="2"/>
      <c r="Q11" s="23"/>
      <c r="R11" s="23"/>
      <c r="S11" s="23"/>
      <c r="T11" s="23"/>
      <c r="U11" s="23"/>
      <c r="V11" s="23"/>
      <c r="W11" s="23"/>
    </row>
    <row customHeight="1" ht="20.25">
      <c r="A12" s="2">
        <f>"       "&amp;"玉溪市发展和改革委员会"</f>
      </c>
      <c r="B12" s="2" t="s">
        <v>183</v>
      </c>
      <c r="C12" s="2" t="s">
        <v>184</v>
      </c>
      <c r="D12" s="2" t="s">
        <v>82</v>
      </c>
      <c r="E12" s="2" t="s">
        <v>185</v>
      </c>
      <c r="F12" s="2" t="s">
        <v>178</v>
      </c>
      <c r="G12" s="2" t="s">
        <v>179</v>
      </c>
      <c r="H12" s="22">
        <v>2034504</v>
      </c>
      <c r="I12" s="23">
        <v>2034504</v>
      </c>
      <c r="J12" s="23">
        <v>890095.5</v>
      </c>
      <c r="K12" s="2"/>
      <c r="L12" s="23">
        <v>1144408.5</v>
      </c>
      <c r="M12" s="2"/>
      <c r="N12" s="23"/>
      <c r="O12" s="23"/>
      <c r="P12" s="2"/>
      <c r="Q12" s="23"/>
      <c r="R12" s="23"/>
      <c r="S12" s="23"/>
      <c r="T12" s="23"/>
      <c r="U12" s="23"/>
      <c r="V12" s="23"/>
      <c r="W12" s="23"/>
    </row>
    <row customHeight="1" ht="20.25">
      <c r="A13" s="2">
        <f>"       "&amp;"玉溪市发展和改革委员会"</f>
      </c>
      <c r="B13" s="2" t="s">
        <v>183</v>
      </c>
      <c r="C13" s="2" t="s">
        <v>184</v>
      </c>
      <c r="D13" s="2" t="s">
        <v>82</v>
      </c>
      <c r="E13" s="2" t="s">
        <v>185</v>
      </c>
      <c r="F13" s="2" t="s">
        <v>180</v>
      </c>
      <c r="G13" s="2" t="s">
        <v>181</v>
      </c>
      <c r="H13" s="22">
        <v>588</v>
      </c>
      <c r="I13" s="23">
        <v>588</v>
      </c>
      <c r="J13" s="23">
        <v>257.25</v>
      </c>
      <c r="K13" s="2"/>
      <c r="L13" s="23">
        <v>330.75</v>
      </c>
      <c r="M13" s="2"/>
      <c r="N13" s="23"/>
      <c r="O13" s="23"/>
      <c r="P13" s="2"/>
      <c r="Q13" s="23"/>
      <c r="R13" s="23"/>
      <c r="S13" s="23"/>
      <c r="T13" s="23"/>
      <c r="U13" s="23"/>
      <c r="V13" s="23"/>
      <c r="W13" s="23"/>
    </row>
    <row customHeight="1" ht="20.25">
      <c r="A14" s="2">
        <f>"       "&amp;"玉溪市发展和改革委员会"</f>
      </c>
      <c r="B14" s="2" t="s">
        <v>183</v>
      </c>
      <c r="C14" s="2" t="s">
        <v>184</v>
      </c>
      <c r="D14" s="2" t="s">
        <v>82</v>
      </c>
      <c r="E14" s="2" t="s">
        <v>185</v>
      </c>
      <c r="F14" s="2" t="s">
        <v>186</v>
      </c>
      <c r="G14" s="2" t="s">
        <v>187</v>
      </c>
      <c r="H14" s="22">
        <v>848940</v>
      </c>
      <c r="I14" s="23">
        <v>848940</v>
      </c>
      <c r="J14" s="23">
        <v>371411.25</v>
      </c>
      <c r="K14" s="2"/>
      <c r="L14" s="23">
        <v>477528.75</v>
      </c>
      <c r="M14" s="2"/>
      <c r="N14" s="23"/>
      <c r="O14" s="23"/>
      <c r="P14" s="2"/>
      <c r="Q14" s="23"/>
      <c r="R14" s="23"/>
      <c r="S14" s="23"/>
      <c r="T14" s="23"/>
      <c r="U14" s="23"/>
      <c r="V14" s="23"/>
      <c r="W14" s="23"/>
    </row>
    <row customHeight="1" ht="20.25">
      <c r="A15" s="2">
        <f>"       "&amp;"玉溪市发展和改革委员会"</f>
      </c>
      <c r="B15" s="2" t="s">
        <v>183</v>
      </c>
      <c r="C15" s="2" t="s">
        <v>184</v>
      </c>
      <c r="D15" s="2" t="s">
        <v>123</v>
      </c>
      <c r="E15" s="2" t="s">
        <v>182</v>
      </c>
      <c r="F15" s="2" t="s">
        <v>180</v>
      </c>
      <c r="G15" s="2" t="s">
        <v>181</v>
      </c>
      <c r="H15" s="22">
        <v>79524</v>
      </c>
      <c r="I15" s="23">
        <v>79524</v>
      </c>
      <c r="J15" s="23"/>
      <c r="K15" s="2"/>
      <c r="L15" s="23">
        <v>79524</v>
      </c>
      <c r="M15" s="2"/>
      <c r="N15" s="23"/>
      <c r="O15" s="23"/>
      <c r="P15" s="2"/>
      <c r="Q15" s="23"/>
      <c r="R15" s="23"/>
      <c r="S15" s="23"/>
      <c r="T15" s="23"/>
      <c r="U15" s="23"/>
      <c r="V15" s="23"/>
      <c r="W15" s="23"/>
    </row>
    <row customHeight="1" ht="20.25">
      <c r="A16" s="2">
        <f>"       "&amp;"玉溪市发展和改革委员会"</f>
      </c>
      <c r="B16" s="2" t="s">
        <v>188</v>
      </c>
      <c r="C16" s="2" t="s">
        <v>189</v>
      </c>
      <c r="D16" s="2" t="s">
        <v>80</v>
      </c>
      <c r="E16" s="2" t="s">
        <v>177</v>
      </c>
      <c r="F16" s="2" t="s">
        <v>190</v>
      </c>
      <c r="G16" s="2" t="s">
        <v>191</v>
      </c>
      <c r="H16" s="22">
        <v>709.46</v>
      </c>
      <c r="I16" s="23">
        <v>709.46</v>
      </c>
      <c r="J16" s="23">
        <v>177.37</v>
      </c>
      <c r="K16" s="2"/>
      <c r="L16" s="23">
        <v>532.09</v>
      </c>
      <c r="M16" s="2"/>
      <c r="N16" s="23"/>
      <c r="O16" s="23"/>
      <c r="P16" s="2"/>
      <c r="Q16" s="23"/>
      <c r="R16" s="23"/>
      <c r="S16" s="23"/>
      <c r="T16" s="23"/>
      <c r="U16" s="23"/>
      <c r="V16" s="23"/>
      <c r="W16" s="23"/>
    </row>
    <row customHeight="1" ht="20.25">
      <c r="A17" s="2">
        <f>"       "&amp;"玉溪市发展和改革委员会"</f>
      </c>
      <c r="B17" s="2" t="s">
        <v>188</v>
      </c>
      <c r="C17" s="2" t="s">
        <v>189</v>
      </c>
      <c r="D17" s="2" t="s">
        <v>82</v>
      </c>
      <c r="E17" s="2" t="s">
        <v>185</v>
      </c>
      <c r="F17" s="2" t="s">
        <v>190</v>
      </c>
      <c r="G17" s="2" t="s">
        <v>191</v>
      </c>
      <c r="H17" s="22">
        <v>33241.61</v>
      </c>
      <c r="I17" s="23">
        <v>33241.61</v>
      </c>
      <c r="J17" s="23">
        <v>8310.4</v>
      </c>
      <c r="K17" s="2"/>
      <c r="L17" s="23">
        <v>24931.21</v>
      </c>
      <c r="M17" s="2"/>
      <c r="N17" s="23"/>
      <c r="O17" s="23"/>
      <c r="P17" s="2"/>
      <c r="Q17" s="23"/>
      <c r="R17" s="23"/>
      <c r="S17" s="23"/>
      <c r="T17" s="23"/>
      <c r="U17" s="23"/>
      <c r="V17" s="23"/>
      <c r="W17" s="23"/>
    </row>
    <row customHeight="1" ht="20.25">
      <c r="A18" s="2">
        <f>"       "&amp;"玉溪市发展和改革委员会"</f>
      </c>
      <c r="B18" s="2" t="s">
        <v>188</v>
      </c>
      <c r="C18" s="2" t="s">
        <v>189</v>
      </c>
      <c r="D18" s="2" t="s">
        <v>94</v>
      </c>
      <c r="E18" s="2" t="s">
        <v>192</v>
      </c>
      <c r="F18" s="2" t="s">
        <v>193</v>
      </c>
      <c r="G18" s="2" t="s">
        <v>194</v>
      </c>
      <c r="H18" s="22">
        <v>2228025.76</v>
      </c>
      <c r="I18" s="23">
        <v>2228025.76</v>
      </c>
      <c r="J18" s="23">
        <v>557006.44</v>
      </c>
      <c r="K18" s="2"/>
      <c r="L18" s="23">
        <v>1671019.32</v>
      </c>
      <c r="M18" s="2"/>
      <c r="N18" s="23"/>
      <c r="O18" s="23"/>
      <c r="P18" s="2"/>
      <c r="Q18" s="23"/>
      <c r="R18" s="23"/>
      <c r="S18" s="23"/>
      <c r="T18" s="23"/>
      <c r="U18" s="23"/>
      <c r="V18" s="23"/>
      <c r="W18" s="23"/>
    </row>
    <row customHeight="1" ht="20.25">
      <c r="A19" s="2">
        <f>"       "&amp;"玉溪市发展和改革委员会"</f>
      </c>
      <c r="B19" s="2" t="s">
        <v>188</v>
      </c>
      <c r="C19" s="2" t="s">
        <v>189</v>
      </c>
      <c r="D19" s="2" t="s">
        <v>104</v>
      </c>
      <c r="E19" s="2" t="s">
        <v>195</v>
      </c>
      <c r="F19" s="2" t="s">
        <v>196</v>
      </c>
      <c r="G19" s="2" t="s">
        <v>197</v>
      </c>
      <c r="H19" s="22">
        <v>775709.78</v>
      </c>
      <c r="I19" s="23">
        <v>775709.78</v>
      </c>
      <c r="J19" s="23">
        <v>193927.45</v>
      </c>
      <c r="K19" s="2"/>
      <c r="L19" s="23">
        <v>581782.33</v>
      </c>
      <c r="M19" s="2"/>
      <c r="N19" s="23"/>
      <c r="O19" s="23"/>
      <c r="P19" s="2"/>
      <c r="Q19" s="23"/>
      <c r="R19" s="23"/>
      <c r="S19" s="23"/>
      <c r="T19" s="23"/>
      <c r="U19" s="23"/>
      <c r="V19" s="23"/>
      <c r="W19" s="23"/>
    </row>
    <row customHeight="1" ht="20.25">
      <c r="A20" s="2">
        <f>"       "&amp;"玉溪市发展和改革委员会"</f>
      </c>
      <c r="B20" s="2" t="s">
        <v>188</v>
      </c>
      <c r="C20" s="2" t="s">
        <v>189</v>
      </c>
      <c r="D20" s="2" t="s">
        <v>104</v>
      </c>
      <c r="E20" s="2" t="s">
        <v>195</v>
      </c>
      <c r="F20" s="2" t="s">
        <v>198</v>
      </c>
      <c r="G20" s="2" t="s">
        <v>199</v>
      </c>
      <c r="H20" s="22">
        <v>110000</v>
      </c>
      <c r="I20" s="23">
        <v>110000</v>
      </c>
      <c r="J20" s="23">
        <v>27500</v>
      </c>
      <c r="K20" s="2"/>
      <c r="L20" s="23">
        <v>82500</v>
      </c>
      <c r="M20" s="2"/>
      <c r="N20" s="23"/>
      <c r="O20" s="23"/>
      <c r="P20" s="2"/>
      <c r="Q20" s="23"/>
      <c r="R20" s="23"/>
      <c r="S20" s="23"/>
      <c r="T20" s="23"/>
      <c r="U20" s="23"/>
      <c r="V20" s="23"/>
      <c r="W20" s="23"/>
    </row>
    <row customHeight="1" ht="20.25">
      <c r="A21" s="2">
        <f>"       "&amp;"玉溪市发展和改革委员会"</f>
      </c>
      <c r="B21" s="2" t="s">
        <v>188</v>
      </c>
      <c r="C21" s="2" t="s">
        <v>189</v>
      </c>
      <c r="D21" s="2" t="s">
        <v>105</v>
      </c>
      <c r="E21" s="2" t="s">
        <v>200</v>
      </c>
      <c r="F21" s="2" t="s">
        <v>196</v>
      </c>
      <c r="G21" s="2" t="s">
        <v>197</v>
      </c>
      <c r="H21" s="22">
        <v>380078.58</v>
      </c>
      <c r="I21" s="23">
        <v>380078.58</v>
      </c>
      <c r="J21" s="23">
        <v>95019.65</v>
      </c>
      <c r="K21" s="2"/>
      <c r="L21" s="23">
        <v>285058.93</v>
      </c>
      <c r="M21" s="2"/>
      <c r="N21" s="23"/>
      <c r="O21" s="23"/>
      <c r="P21" s="2"/>
      <c r="Q21" s="23"/>
      <c r="R21" s="23"/>
      <c r="S21" s="23"/>
      <c r="T21" s="23"/>
      <c r="U21" s="23"/>
      <c r="V21" s="23"/>
      <c r="W21" s="23"/>
    </row>
    <row customHeight="1" ht="20.25">
      <c r="A22" s="2">
        <f>"       "&amp;"玉溪市发展和改革委员会"</f>
      </c>
      <c r="B22" s="2" t="s">
        <v>188</v>
      </c>
      <c r="C22" s="2" t="s">
        <v>189</v>
      </c>
      <c r="D22" s="2" t="s">
        <v>106</v>
      </c>
      <c r="E22" s="2" t="s">
        <v>201</v>
      </c>
      <c r="F22" s="2" t="s">
        <v>202</v>
      </c>
      <c r="G22" s="2" t="s">
        <v>203</v>
      </c>
      <c r="H22" s="22">
        <v>903727.25</v>
      </c>
      <c r="I22" s="23">
        <v>903727.25</v>
      </c>
      <c r="J22" s="23">
        <v>225931.81</v>
      </c>
      <c r="K22" s="2"/>
      <c r="L22" s="23">
        <v>677795.44</v>
      </c>
      <c r="M22" s="2"/>
      <c r="N22" s="23"/>
      <c r="O22" s="23"/>
      <c r="P22" s="2"/>
      <c r="Q22" s="23"/>
      <c r="R22" s="23"/>
      <c r="S22" s="23"/>
      <c r="T22" s="23"/>
      <c r="U22" s="23"/>
      <c r="V22" s="23"/>
      <c r="W22" s="23"/>
    </row>
    <row customHeight="1" ht="20.25">
      <c r="A23" s="2">
        <f>"       "&amp;"玉溪市发展和改革委员会"</f>
      </c>
      <c r="B23" s="2" t="s">
        <v>188</v>
      </c>
      <c r="C23" s="2" t="s">
        <v>189</v>
      </c>
      <c r="D23" s="2" t="s">
        <v>107</v>
      </c>
      <c r="E23" s="2" t="s">
        <v>204</v>
      </c>
      <c r="F23" s="2" t="s">
        <v>190</v>
      </c>
      <c r="G23" s="2" t="s">
        <v>191</v>
      </c>
      <c r="H23" s="22">
        <v>127269.16</v>
      </c>
      <c r="I23" s="23">
        <v>127269.16</v>
      </c>
      <c r="J23" s="23">
        <v>84449.29</v>
      </c>
      <c r="K23" s="2"/>
      <c r="L23" s="23">
        <v>42819.87</v>
      </c>
      <c r="M23" s="2"/>
      <c r="N23" s="23"/>
      <c r="O23" s="23"/>
      <c r="P23" s="2"/>
      <c r="Q23" s="23"/>
      <c r="R23" s="23"/>
      <c r="S23" s="23"/>
      <c r="T23" s="23"/>
      <c r="U23" s="23"/>
      <c r="V23" s="23"/>
      <c r="W23" s="23"/>
    </row>
    <row customHeight="1" ht="20.25">
      <c r="A24" s="2">
        <f>"       "&amp;"玉溪市发展和改革委员会"</f>
      </c>
      <c r="B24" s="2" t="s">
        <v>205</v>
      </c>
      <c r="C24" s="2" t="s">
        <v>206</v>
      </c>
      <c r="D24" s="2" t="s">
        <v>122</v>
      </c>
      <c r="E24" s="2" t="s">
        <v>206</v>
      </c>
      <c r="F24" s="2" t="s">
        <v>207</v>
      </c>
      <c r="G24" s="2" t="s">
        <v>206</v>
      </c>
      <c r="H24" s="22">
        <v>2082888</v>
      </c>
      <c r="I24" s="23">
        <v>2082888</v>
      </c>
      <c r="J24" s="23">
        <v>520722</v>
      </c>
      <c r="K24" s="2"/>
      <c r="L24" s="23">
        <v>1562166</v>
      </c>
      <c r="M24" s="2"/>
      <c r="N24" s="23"/>
      <c r="O24" s="23"/>
      <c r="P24" s="2"/>
      <c r="Q24" s="23"/>
      <c r="R24" s="23"/>
      <c r="S24" s="23"/>
      <c r="T24" s="23"/>
      <c r="U24" s="23"/>
      <c r="V24" s="23"/>
      <c r="W24" s="23"/>
    </row>
    <row customHeight="1" ht="20.25">
      <c r="A25" s="2">
        <f>"       "&amp;"玉溪市发展和改革委员会"</f>
      </c>
      <c r="B25" s="2" t="s">
        <v>208</v>
      </c>
      <c r="C25" s="2" t="s">
        <v>209</v>
      </c>
      <c r="D25" s="2" t="s">
        <v>92</v>
      </c>
      <c r="E25" s="2" t="s">
        <v>210</v>
      </c>
      <c r="F25" s="2" t="s">
        <v>211</v>
      </c>
      <c r="G25" s="2" t="s">
        <v>212</v>
      </c>
      <c r="H25" s="22">
        <v>531408</v>
      </c>
      <c r="I25" s="23">
        <v>531408</v>
      </c>
      <c r="J25" s="23">
        <v>531408</v>
      </c>
      <c r="K25" s="2"/>
      <c r="L25" s="23"/>
      <c r="M25" s="2"/>
      <c r="N25" s="23"/>
      <c r="O25" s="23"/>
      <c r="P25" s="2"/>
      <c r="Q25" s="23"/>
      <c r="R25" s="23"/>
      <c r="S25" s="23"/>
      <c r="T25" s="23"/>
      <c r="U25" s="23"/>
      <c r="V25" s="23"/>
      <c r="W25" s="23"/>
    </row>
    <row customHeight="1" ht="20.25">
      <c r="A26" s="2">
        <f>"       "&amp;"玉溪市发展和改革委员会"</f>
      </c>
      <c r="B26" s="2" t="s">
        <v>208</v>
      </c>
      <c r="C26" s="2" t="s">
        <v>209</v>
      </c>
      <c r="D26" s="2" t="s">
        <v>92</v>
      </c>
      <c r="E26" s="2" t="s">
        <v>210</v>
      </c>
      <c r="F26" s="2" t="s">
        <v>213</v>
      </c>
      <c r="G26" s="2" t="s">
        <v>214</v>
      </c>
      <c r="H26" s="22">
        <v>2244000</v>
      </c>
      <c r="I26" s="23">
        <v>2244000</v>
      </c>
      <c r="J26" s="23">
        <v>2244000</v>
      </c>
      <c r="K26" s="2"/>
      <c r="L26" s="23"/>
      <c r="M26" s="2"/>
      <c r="N26" s="23"/>
      <c r="O26" s="23"/>
      <c r="P26" s="2"/>
      <c r="Q26" s="23"/>
      <c r="R26" s="23"/>
      <c r="S26" s="23"/>
      <c r="T26" s="23"/>
      <c r="U26" s="23"/>
      <c r="V26" s="23"/>
      <c r="W26" s="23"/>
    </row>
    <row customHeight="1" ht="20.25">
      <c r="A27" s="2">
        <f>"       "&amp;"玉溪市发展和改革委员会"</f>
      </c>
      <c r="B27" s="2" t="s">
        <v>208</v>
      </c>
      <c r="C27" s="2" t="s">
        <v>209</v>
      </c>
      <c r="D27" s="2" t="s">
        <v>93</v>
      </c>
      <c r="E27" s="2" t="s">
        <v>215</v>
      </c>
      <c r="F27" s="2" t="s">
        <v>213</v>
      </c>
      <c r="G27" s="2" t="s">
        <v>214</v>
      </c>
      <c r="H27" s="22">
        <v>290400</v>
      </c>
      <c r="I27" s="23">
        <v>290400</v>
      </c>
      <c r="J27" s="23">
        <v>290400</v>
      </c>
      <c r="K27" s="2"/>
      <c r="L27" s="23"/>
      <c r="M27" s="2"/>
      <c r="N27" s="23"/>
      <c r="O27" s="23"/>
      <c r="P27" s="2"/>
      <c r="Q27" s="23"/>
      <c r="R27" s="23"/>
      <c r="S27" s="23"/>
      <c r="T27" s="23"/>
      <c r="U27" s="23"/>
      <c r="V27" s="23"/>
      <c r="W27" s="23"/>
    </row>
    <row customHeight="1" ht="20.25">
      <c r="A28" s="2">
        <f>"       "&amp;"玉溪市发展和改革委员会"</f>
      </c>
      <c r="B28" s="2" t="s">
        <v>216</v>
      </c>
      <c r="C28" s="2" t="s">
        <v>217</v>
      </c>
      <c r="D28" s="2" t="s">
        <v>80</v>
      </c>
      <c r="E28" s="2" t="s">
        <v>177</v>
      </c>
      <c r="F28" s="2" t="s">
        <v>218</v>
      </c>
      <c r="G28" s="2" t="s">
        <v>219</v>
      </c>
      <c r="H28" s="22">
        <v>2411656</v>
      </c>
      <c r="I28" s="23">
        <v>2411656</v>
      </c>
      <c r="J28" s="23">
        <v>704644.5</v>
      </c>
      <c r="K28" s="2"/>
      <c r="L28" s="23">
        <v>1707011.5</v>
      </c>
      <c r="M28" s="2"/>
      <c r="N28" s="23"/>
      <c r="O28" s="23"/>
      <c r="P28" s="2"/>
      <c r="Q28" s="23"/>
      <c r="R28" s="23"/>
      <c r="S28" s="23"/>
      <c r="T28" s="23"/>
      <c r="U28" s="23"/>
      <c r="V28" s="23"/>
      <c r="W28" s="23"/>
    </row>
    <row customHeight="1" ht="20.25">
      <c r="A29" s="2">
        <f>"       "&amp;"玉溪市发展和改革委员会"</f>
      </c>
      <c r="B29" s="2" t="s">
        <v>220</v>
      </c>
      <c r="C29" s="2" t="s">
        <v>221</v>
      </c>
      <c r="D29" s="2" t="s">
        <v>80</v>
      </c>
      <c r="E29" s="2" t="s">
        <v>177</v>
      </c>
      <c r="F29" s="2" t="s">
        <v>222</v>
      </c>
      <c r="G29" s="2" t="s">
        <v>223</v>
      </c>
      <c r="H29" s="22">
        <v>26000</v>
      </c>
      <c r="I29" s="23">
        <v>26000</v>
      </c>
      <c r="J29" s="23"/>
      <c r="K29" s="2"/>
      <c r="L29" s="23">
        <v>26000</v>
      </c>
      <c r="M29" s="2"/>
      <c r="N29" s="23"/>
      <c r="O29" s="23"/>
      <c r="P29" s="2"/>
      <c r="Q29" s="23"/>
      <c r="R29" s="23"/>
      <c r="S29" s="23"/>
      <c r="T29" s="23"/>
      <c r="U29" s="23"/>
      <c r="V29" s="23"/>
      <c r="W29" s="23"/>
    </row>
    <row customHeight="1" ht="20.25">
      <c r="A30" s="2">
        <f>"       "&amp;"玉溪市发展和改革委员会"</f>
      </c>
      <c r="B30" s="2" t="s">
        <v>224</v>
      </c>
      <c r="C30" s="2" t="s">
        <v>225</v>
      </c>
      <c r="D30" s="2" t="s">
        <v>80</v>
      </c>
      <c r="E30" s="2" t="s">
        <v>177</v>
      </c>
      <c r="F30" s="2" t="s">
        <v>226</v>
      </c>
      <c r="G30" s="2" t="s">
        <v>227</v>
      </c>
      <c r="H30" s="22">
        <v>697200</v>
      </c>
      <c r="I30" s="23">
        <v>697200</v>
      </c>
      <c r="J30" s="23">
        <v>305025</v>
      </c>
      <c r="K30" s="2"/>
      <c r="L30" s="23">
        <v>392175</v>
      </c>
      <c r="M30" s="2"/>
      <c r="N30" s="23"/>
      <c r="O30" s="23"/>
      <c r="P30" s="2"/>
      <c r="Q30" s="23"/>
      <c r="R30" s="23"/>
      <c r="S30" s="23"/>
      <c r="T30" s="23"/>
      <c r="U30" s="23"/>
      <c r="V30" s="23"/>
      <c r="W30" s="23"/>
    </row>
    <row customHeight="1" ht="20.25">
      <c r="A31" s="2">
        <f>"       "&amp;"玉溪市发展和改革委员会"</f>
      </c>
      <c r="B31" s="2" t="s">
        <v>228</v>
      </c>
      <c r="C31" s="2" t="s">
        <v>229</v>
      </c>
      <c r="D31" s="2" t="s">
        <v>80</v>
      </c>
      <c r="E31" s="2" t="s">
        <v>177</v>
      </c>
      <c r="F31" s="2" t="s">
        <v>230</v>
      </c>
      <c r="G31" s="2" t="s">
        <v>229</v>
      </c>
      <c r="H31" s="22">
        <v>150539.28</v>
      </c>
      <c r="I31" s="23">
        <v>150539.28</v>
      </c>
      <c r="J31" s="23"/>
      <c r="K31" s="2"/>
      <c r="L31" s="23">
        <v>150539.28</v>
      </c>
      <c r="M31" s="2"/>
      <c r="N31" s="23"/>
      <c r="O31" s="23"/>
      <c r="P31" s="2"/>
      <c r="Q31" s="23"/>
      <c r="R31" s="23"/>
      <c r="S31" s="23"/>
      <c r="T31" s="23"/>
      <c r="U31" s="23"/>
      <c r="V31" s="23"/>
      <c r="W31" s="23"/>
    </row>
    <row customHeight="1" ht="20.25">
      <c r="A32" s="2">
        <f>"       "&amp;"玉溪市发展和改革委员会"</f>
      </c>
      <c r="B32" s="2" t="s">
        <v>228</v>
      </c>
      <c r="C32" s="2" t="s">
        <v>229</v>
      </c>
      <c r="D32" s="2" t="s">
        <v>82</v>
      </c>
      <c r="E32" s="2" t="s">
        <v>185</v>
      </c>
      <c r="F32" s="2" t="s">
        <v>230</v>
      </c>
      <c r="G32" s="2" t="s">
        <v>229</v>
      </c>
      <c r="H32" s="22">
        <v>93187.44</v>
      </c>
      <c r="I32" s="23">
        <v>93187.44</v>
      </c>
      <c r="J32" s="23"/>
      <c r="K32" s="2"/>
      <c r="L32" s="23">
        <v>93187.44</v>
      </c>
      <c r="M32" s="2"/>
      <c r="N32" s="23"/>
      <c r="O32" s="23"/>
      <c r="P32" s="2"/>
      <c r="Q32" s="23"/>
      <c r="R32" s="23"/>
      <c r="S32" s="23"/>
      <c r="T32" s="23"/>
      <c r="U32" s="23"/>
      <c r="V32" s="23"/>
      <c r="W32" s="23"/>
    </row>
    <row customHeight="1" ht="20.25">
      <c r="A33" s="2">
        <f>"       "&amp;"玉溪市发展和改革委员会"</f>
      </c>
      <c r="B33" s="2" t="s">
        <v>231</v>
      </c>
      <c r="C33" s="2" t="s">
        <v>232</v>
      </c>
      <c r="D33" s="2" t="s">
        <v>80</v>
      </c>
      <c r="E33" s="2" t="s">
        <v>177</v>
      </c>
      <c r="F33" s="2" t="s">
        <v>233</v>
      </c>
      <c r="G33" s="2" t="s">
        <v>234</v>
      </c>
      <c r="H33" s="22">
        <v>99305</v>
      </c>
      <c r="I33" s="23">
        <v>99305</v>
      </c>
      <c r="J33" s="23"/>
      <c r="K33" s="2"/>
      <c r="L33" s="23">
        <v>99305</v>
      </c>
      <c r="M33" s="2"/>
      <c r="N33" s="23"/>
      <c r="O33" s="23"/>
      <c r="P33" s="2"/>
      <c r="Q33" s="23"/>
      <c r="R33" s="23"/>
      <c r="S33" s="23"/>
      <c r="T33" s="23"/>
      <c r="U33" s="23"/>
      <c r="V33" s="23"/>
      <c r="W33" s="23"/>
    </row>
    <row customHeight="1" ht="20.25">
      <c r="A34" s="2">
        <f>"       "&amp;"玉溪市发展和改革委员会"</f>
      </c>
      <c r="B34" s="2" t="s">
        <v>231</v>
      </c>
      <c r="C34" s="2" t="s">
        <v>232</v>
      </c>
      <c r="D34" s="2" t="s">
        <v>80</v>
      </c>
      <c r="E34" s="2" t="s">
        <v>177</v>
      </c>
      <c r="F34" s="2" t="s">
        <v>235</v>
      </c>
      <c r="G34" s="2" t="s">
        <v>236</v>
      </c>
      <c r="H34" s="22">
        <v>24000</v>
      </c>
      <c r="I34" s="23">
        <v>24000</v>
      </c>
      <c r="J34" s="23">
        <v>6000</v>
      </c>
      <c r="K34" s="2"/>
      <c r="L34" s="23">
        <v>18000</v>
      </c>
      <c r="M34" s="2"/>
      <c r="N34" s="23"/>
      <c r="O34" s="23"/>
      <c r="P34" s="2"/>
      <c r="Q34" s="23"/>
      <c r="R34" s="23"/>
      <c r="S34" s="23"/>
      <c r="T34" s="23"/>
      <c r="U34" s="23"/>
      <c r="V34" s="23"/>
      <c r="W34" s="23"/>
    </row>
    <row customHeight="1" ht="20.25">
      <c r="A35" s="2">
        <f>"       "&amp;"玉溪市发展和改革委员会"</f>
      </c>
      <c r="B35" s="2" t="s">
        <v>231</v>
      </c>
      <c r="C35" s="2" t="s">
        <v>232</v>
      </c>
      <c r="D35" s="2" t="s">
        <v>80</v>
      </c>
      <c r="E35" s="2" t="s">
        <v>177</v>
      </c>
      <c r="F35" s="2" t="s">
        <v>237</v>
      </c>
      <c r="G35" s="2" t="s">
        <v>238</v>
      </c>
      <c r="H35" s="22">
        <v>60000</v>
      </c>
      <c r="I35" s="23">
        <v>60000</v>
      </c>
      <c r="J35" s="23">
        <v>15000</v>
      </c>
      <c r="K35" s="2"/>
      <c r="L35" s="23">
        <v>45000</v>
      </c>
      <c r="M35" s="2"/>
      <c r="N35" s="23"/>
      <c r="O35" s="23"/>
      <c r="P35" s="2"/>
      <c r="Q35" s="23"/>
      <c r="R35" s="23"/>
      <c r="S35" s="23"/>
      <c r="T35" s="23"/>
      <c r="U35" s="23"/>
      <c r="V35" s="23"/>
      <c r="W35" s="23"/>
    </row>
    <row customHeight="1" ht="20.25">
      <c r="A36" s="2">
        <f>"       "&amp;"玉溪市发展和改革委员会"</f>
      </c>
      <c r="B36" s="2" t="s">
        <v>231</v>
      </c>
      <c r="C36" s="2" t="s">
        <v>232</v>
      </c>
      <c r="D36" s="2" t="s">
        <v>80</v>
      </c>
      <c r="E36" s="2" t="s">
        <v>177</v>
      </c>
      <c r="F36" s="2" t="s">
        <v>239</v>
      </c>
      <c r="G36" s="2" t="s">
        <v>240</v>
      </c>
      <c r="H36" s="22">
        <v>35000</v>
      </c>
      <c r="I36" s="23">
        <v>35000</v>
      </c>
      <c r="J36" s="23">
        <v>8750</v>
      </c>
      <c r="K36" s="2"/>
      <c r="L36" s="23">
        <v>26250</v>
      </c>
      <c r="M36" s="2"/>
      <c r="N36" s="23"/>
      <c r="O36" s="23"/>
      <c r="P36" s="2"/>
      <c r="Q36" s="23"/>
      <c r="R36" s="23"/>
      <c r="S36" s="23"/>
      <c r="T36" s="23"/>
      <c r="U36" s="23"/>
      <c r="V36" s="23"/>
      <c r="W36" s="23"/>
    </row>
    <row customHeight="1" ht="20.25">
      <c r="A37" s="2">
        <f>"       "&amp;"玉溪市发展和改革委员会"</f>
      </c>
      <c r="B37" s="2" t="s">
        <v>231</v>
      </c>
      <c r="C37" s="2" t="s">
        <v>232</v>
      </c>
      <c r="D37" s="2" t="s">
        <v>80</v>
      </c>
      <c r="E37" s="2" t="s">
        <v>177</v>
      </c>
      <c r="F37" s="2" t="s">
        <v>241</v>
      </c>
      <c r="G37" s="2" t="s">
        <v>242</v>
      </c>
      <c r="H37" s="22">
        <v>40000</v>
      </c>
      <c r="I37" s="23">
        <v>40000</v>
      </c>
      <c r="J37" s="23">
        <v>10000</v>
      </c>
      <c r="K37" s="2"/>
      <c r="L37" s="23">
        <v>30000</v>
      </c>
      <c r="M37" s="2"/>
      <c r="N37" s="23"/>
      <c r="O37" s="23"/>
      <c r="P37" s="2"/>
      <c r="Q37" s="23"/>
      <c r="R37" s="23"/>
      <c r="S37" s="23"/>
      <c r="T37" s="23"/>
      <c r="U37" s="23"/>
      <c r="V37" s="23"/>
      <c r="W37" s="23"/>
    </row>
    <row customHeight="1" ht="20.25">
      <c r="A38" s="2">
        <f>"       "&amp;"玉溪市发展和改革委员会"</f>
      </c>
      <c r="B38" s="2" t="s">
        <v>231</v>
      </c>
      <c r="C38" s="2" t="s">
        <v>232</v>
      </c>
      <c r="D38" s="2" t="s">
        <v>80</v>
      </c>
      <c r="E38" s="2" t="s">
        <v>177</v>
      </c>
      <c r="F38" s="2" t="s">
        <v>243</v>
      </c>
      <c r="G38" s="2" t="s">
        <v>244</v>
      </c>
      <c r="H38" s="22">
        <v>108400</v>
      </c>
      <c r="I38" s="23">
        <v>108400</v>
      </c>
      <c r="J38" s="23">
        <v>27100</v>
      </c>
      <c r="K38" s="2"/>
      <c r="L38" s="23">
        <v>81300</v>
      </c>
      <c r="M38" s="2"/>
      <c r="N38" s="23"/>
      <c r="O38" s="23"/>
      <c r="P38" s="2"/>
      <c r="Q38" s="23"/>
      <c r="R38" s="23"/>
      <c r="S38" s="23"/>
      <c r="T38" s="23"/>
      <c r="U38" s="23"/>
      <c r="V38" s="23"/>
      <c r="W38" s="23"/>
    </row>
    <row customHeight="1" ht="20.25">
      <c r="A39" s="2">
        <f>"       "&amp;"玉溪市发展和改革委员会"</f>
      </c>
      <c r="B39" s="2" t="s">
        <v>231</v>
      </c>
      <c r="C39" s="2" t="s">
        <v>232</v>
      </c>
      <c r="D39" s="2" t="s">
        <v>80</v>
      </c>
      <c r="E39" s="2" t="s">
        <v>177</v>
      </c>
      <c r="F39" s="2" t="s">
        <v>245</v>
      </c>
      <c r="G39" s="2" t="s">
        <v>246</v>
      </c>
      <c r="H39" s="22">
        <v>43711</v>
      </c>
      <c r="I39" s="23">
        <v>43711</v>
      </c>
      <c r="J39" s="23">
        <v>10927.75</v>
      </c>
      <c r="K39" s="2"/>
      <c r="L39" s="23">
        <v>32783.25</v>
      </c>
      <c r="M39" s="2"/>
      <c r="N39" s="23"/>
      <c r="O39" s="23"/>
      <c r="P39" s="2"/>
      <c r="Q39" s="23"/>
      <c r="R39" s="23"/>
      <c r="S39" s="23"/>
      <c r="T39" s="23"/>
      <c r="U39" s="23"/>
      <c r="V39" s="23"/>
      <c r="W39" s="23"/>
    </row>
    <row customHeight="1" ht="20.25">
      <c r="A40" s="2">
        <f>"       "&amp;"玉溪市发展和改革委员会"</f>
      </c>
      <c r="B40" s="2" t="s">
        <v>231</v>
      </c>
      <c r="C40" s="2" t="s">
        <v>232</v>
      </c>
      <c r="D40" s="2" t="s">
        <v>80</v>
      </c>
      <c r="E40" s="2" t="s">
        <v>177</v>
      </c>
      <c r="F40" s="2" t="s">
        <v>247</v>
      </c>
      <c r="G40" s="2" t="s">
        <v>248</v>
      </c>
      <c r="H40" s="22">
        <v>68000</v>
      </c>
      <c r="I40" s="23">
        <v>68000</v>
      </c>
      <c r="J40" s="23">
        <v>17000</v>
      </c>
      <c r="K40" s="2"/>
      <c r="L40" s="23">
        <v>51000</v>
      </c>
      <c r="M40" s="2"/>
      <c r="N40" s="23"/>
      <c r="O40" s="23"/>
      <c r="P40" s="2"/>
      <c r="Q40" s="23"/>
      <c r="R40" s="23"/>
      <c r="S40" s="23"/>
      <c r="T40" s="23"/>
      <c r="U40" s="23"/>
      <c r="V40" s="23"/>
      <c r="W40" s="23"/>
    </row>
    <row customHeight="1" ht="20.25">
      <c r="A41" s="2">
        <f>"       "&amp;"玉溪市发展和改革委员会"</f>
      </c>
      <c r="B41" s="2" t="s">
        <v>231</v>
      </c>
      <c r="C41" s="2" t="s">
        <v>232</v>
      </c>
      <c r="D41" s="2" t="s">
        <v>80</v>
      </c>
      <c r="E41" s="2" t="s">
        <v>177</v>
      </c>
      <c r="F41" s="2" t="s">
        <v>226</v>
      </c>
      <c r="G41" s="2" t="s">
        <v>227</v>
      </c>
      <c r="H41" s="22">
        <v>331792.57</v>
      </c>
      <c r="I41" s="23">
        <v>331792.57</v>
      </c>
      <c r="J41" s="23">
        <v>82948.14</v>
      </c>
      <c r="K41" s="2"/>
      <c r="L41" s="23">
        <v>248844.43</v>
      </c>
      <c r="M41" s="2"/>
      <c r="N41" s="23"/>
      <c r="O41" s="23"/>
      <c r="P41" s="2"/>
      <c r="Q41" s="23"/>
      <c r="R41" s="23"/>
      <c r="S41" s="23"/>
      <c r="T41" s="23"/>
      <c r="U41" s="23"/>
      <c r="V41" s="23"/>
      <c r="W41" s="23"/>
    </row>
    <row customHeight="1" ht="20.25">
      <c r="A42" s="2">
        <f>"       "&amp;"玉溪市发展和改革委员会"</f>
      </c>
      <c r="B42" s="2" t="s">
        <v>231</v>
      </c>
      <c r="C42" s="2" t="s">
        <v>232</v>
      </c>
      <c r="D42" s="2" t="s">
        <v>82</v>
      </c>
      <c r="E42" s="2" t="s">
        <v>185</v>
      </c>
      <c r="F42" s="2" t="s">
        <v>233</v>
      </c>
      <c r="G42" s="2" t="s">
        <v>234</v>
      </c>
      <c r="H42" s="22">
        <v>50000</v>
      </c>
      <c r="I42" s="23">
        <v>50000</v>
      </c>
      <c r="J42" s="23">
        <v>12500</v>
      </c>
      <c r="K42" s="2"/>
      <c r="L42" s="23">
        <v>37500</v>
      </c>
      <c r="M42" s="2"/>
      <c r="N42" s="23"/>
      <c r="O42" s="23"/>
      <c r="P42" s="2"/>
      <c r="Q42" s="23"/>
      <c r="R42" s="23"/>
      <c r="S42" s="23"/>
      <c r="T42" s="23"/>
      <c r="U42" s="23"/>
      <c r="V42" s="23"/>
      <c r="W42" s="23"/>
    </row>
    <row customHeight="1" ht="20.25">
      <c r="A43" s="2">
        <f>"       "&amp;"玉溪市发展和改革委员会"</f>
      </c>
      <c r="B43" s="2" t="s">
        <v>231</v>
      </c>
      <c r="C43" s="2" t="s">
        <v>232</v>
      </c>
      <c r="D43" s="2" t="s">
        <v>82</v>
      </c>
      <c r="E43" s="2" t="s">
        <v>185</v>
      </c>
      <c r="F43" s="2" t="s">
        <v>249</v>
      </c>
      <c r="G43" s="2" t="s">
        <v>250</v>
      </c>
      <c r="H43" s="22">
        <v>350000</v>
      </c>
      <c r="I43" s="23">
        <v>350000</v>
      </c>
      <c r="J43" s="23">
        <v>87500</v>
      </c>
      <c r="K43" s="2"/>
      <c r="L43" s="23">
        <v>262500</v>
      </c>
      <c r="M43" s="2"/>
      <c r="N43" s="23"/>
      <c r="O43" s="23"/>
      <c r="P43" s="2"/>
      <c r="Q43" s="23"/>
      <c r="R43" s="23"/>
      <c r="S43" s="23"/>
      <c r="T43" s="23"/>
      <c r="U43" s="23"/>
      <c r="V43" s="23"/>
      <c r="W43" s="23"/>
    </row>
    <row customHeight="1" ht="20.25">
      <c r="A44" s="2">
        <f>"       "&amp;"玉溪市发展和改革委员会"</f>
      </c>
      <c r="B44" s="2" t="s">
        <v>231</v>
      </c>
      <c r="C44" s="2" t="s">
        <v>232</v>
      </c>
      <c r="D44" s="2" t="s">
        <v>82</v>
      </c>
      <c r="E44" s="2" t="s">
        <v>185</v>
      </c>
      <c r="F44" s="2" t="s">
        <v>247</v>
      </c>
      <c r="G44" s="2" t="s">
        <v>248</v>
      </c>
      <c r="H44" s="22">
        <v>54000</v>
      </c>
      <c r="I44" s="23">
        <v>54000</v>
      </c>
      <c r="J44" s="23">
        <v>13500</v>
      </c>
      <c r="K44" s="2"/>
      <c r="L44" s="23">
        <v>40500</v>
      </c>
      <c r="M44" s="2"/>
      <c r="N44" s="23"/>
      <c r="O44" s="23"/>
      <c r="P44" s="2"/>
      <c r="Q44" s="23"/>
      <c r="R44" s="23"/>
      <c r="S44" s="23"/>
      <c r="T44" s="23"/>
      <c r="U44" s="23"/>
      <c r="V44" s="23"/>
      <c r="W44" s="23"/>
    </row>
    <row customHeight="1" ht="20.25">
      <c r="A45" s="2">
        <f>"       "&amp;"玉溪市发展和改革委员会"</f>
      </c>
      <c r="B45" s="2" t="s">
        <v>231</v>
      </c>
      <c r="C45" s="2" t="s">
        <v>232</v>
      </c>
      <c r="D45" s="2" t="s">
        <v>82</v>
      </c>
      <c r="E45" s="2" t="s">
        <v>185</v>
      </c>
      <c r="F45" s="2" t="s">
        <v>226</v>
      </c>
      <c r="G45" s="2" t="s">
        <v>227</v>
      </c>
      <c r="H45" s="22">
        <v>75000</v>
      </c>
      <c r="I45" s="23">
        <v>75000</v>
      </c>
      <c r="J45" s="23">
        <v>18750</v>
      </c>
      <c r="K45" s="2"/>
      <c r="L45" s="23">
        <v>56250</v>
      </c>
      <c r="M45" s="2"/>
      <c r="N45" s="23"/>
      <c r="O45" s="23"/>
      <c r="P45" s="2"/>
      <c r="Q45" s="23"/>
      <c r="R45" s="23"/>
      <c r="S45" s="23"/>
      <c r="T45" s="23"/>
      <c r="U45" s="23"/>
      <c r="V45" s="23"/>
      <c r="W45" s="23"/>
    </row>
    <row customHeight="1" ht="20.25">
      <c r="A46" s="2">
        <f>"       "&amp;"玉溪市发展和改革委员会"</f>
      </c>
      <c r="B46" s="2" t="s">
        <v>231</v>
      </c>
      <c r="C46" s="2" t="s">
        <v>232</v>
      </c>
      <c r="D46" s="2" t="s">
        <v>82</v>
      </c>
      <c r="E46" s="2" t="s">
        <v>185</v>
      </c>
      <c r="F46" s="2" t="s">
        <v>251</v>
      </c>
      <c r="G46" s="2" t="s">
        <v>252</v>
      </c>
      <c r="H46" s="22">
        <v>48000</v>
      </c>
      <c r="I46" s="23">
        <v>48000</v>
      </c>
      <c r="J46" s="23">
        <v>12000</v>
      </c>
      <c r="K46" s="2"/>
      <c r="L46" s="23">
        <v>36000</v>
      </c>
      <c r="M46" s="2"/>
      <c r="N46" s="23"/>
      <c r="O46" s="23"/>
      <c r="P46" s="2"/>
      <c r="Q46" s="23"/>
      <c r="R46" s="23"/>
      <c r="S46" s="23"/>
      <c r="T46" s="23"/>
      <c r="U46" s="23"/>
      <c r="V46" s="23"/>
      <c r="W46" s="23"/>
    </row>
    <row customHeight="1" ht="20.25">
      <c r="A47" s="2">
        <f>"       "&amp;"玉溪市发展和改革委员会"</f>
      </c>
      <c r="B47" s="2" t="s">
        <v>231</v>
      </c>
      <c r="C47" s="2" t="s">
        <v>232</v>
      </c>
      <c r="D47" s="2" t="s">
        <v>82</v>
      </c>
      <c r="E47" s="2" t="s">
        <v>185</v>
      </c>
      <c r="F47" s="2" t="s">
        <v>253</v>
      </c>
      <c r="G47" s="2" t="s">
        <v>254</v>
      </c>
      <c r="H47" s="22">
        <v>44000</v>
      </c>
      <c r="I47" s="23">
        <v>44000</v>
      </c>
      <c r="J47" s="23"/>
      <c r="K47" s="2"/>
      <c r="L47" s="23">
        <v>44000</v>
      </c>
      <c r="M47" s="2"/>
      <c r="N47" s="23"/>
      <c r="O47" s="23"/>
      <c r="P47" s="2"/>
      <c r="Q47" s="23"/>
      <c r="R47" s="23"/>
      <c r="S47" s="23"/>
      <c r="T47" s="23"/>
      <c r="U47" s="23"/>
      <c r="V47" s="23"/>
      <c r="W47" s="23"/>
    </row>
    <row customHeight="1" ht="20.25">
      <c r="A48" s="2">
        <f>"       "&amp;"玉溪市发展和改革委员会"</f>
      </c>
      <c r="B48" s="2" t="s">
        <v>231</v>
      </c>
      <c r="C48" s="2" t="s">
        <v>232</v>
      </c>
      <c r="D48" s="2" t="s">
        <v>92</v>
      </c>
      <c r="E48" s="2" t="s">
        <v>210</v>
      </c>
      <c r="F48" s="2" t="s">
        <v>251</v>
      </c>
      <c r="G48" s="2" t="s">
        <v>252</v>
      </c>
      <c r="H48" s="22">
        <v>46800</v>
      </c>
      <c r="I48" s="23">
        <v>46800</v>
      </c>
      <c r="J48" s="23">
        <v>46800</v>
      </c>
      <c r="K48" s="2"/>
      <c r="L48" s="23"/>
      <c r="M48" s="2"/>
      <c r="N48" s="23"/>
      <c r="O48" s="23"/>
      <c r="P48" s="2"/>
      <c r="Q48" s="23"/>
      <c r="R48" s="23"/>
      <c r="S48" s="23"/>
      <c r="T48" s="23"/>
      <c r="U48" s="23"/>
      <c r="V48" s="23"/>
      <c r="W48" s="23"/>
    </row>
    <row customHeight="1" ht="20.25">
      <c r="A49" s="2">
        <f>"       "&amp;"玉溪市发展和改革委员会"</f>
      </c>
      <c r="B49" s="2" t="s">
        <v>231</v>
      </c>
      <c r="C49" s="2" t="s">
        <v>232</v>
      </c>
      <c r="D49" s="2" t="s">
        <v>93</v>
      </c>
      <c r="E49" s="2" t="s">
        <v>215</v>
      </c>
      <c r="F49" s="2" t="s">
        <v>251</v>
      </c>
      <c r="G49" s="2" t="s">
        <v>252</v>
      </c>
      <c r="H49" s="22">
        <v>6600</v>
      </c>
      <c r="I49" s="23">
        <v>6600</v>
      </c>
      <c r="J49" s="23">
        <v>6600</v>
      </c>
      <c r="K49" s="2"/>
      <c r="L49" s="23"/>
      <c r="M49" s="2"/>
      <c r="N49" s="23"/>
      <c r="O49" s="23"/>
      <c r="P49" s="2"/>
      <c r="Q49" s="23"/>
      <c r="R49" s="23"/>
      <c r="S49" s="23"/>
      <c r="T49" s="23"/>
      <c r="U49" s="23"/>
      <c r="V49" s="23"/>
      <c r="W49" s="23"/>
    </row>
    <row customHeight="1" ht="20.25">
      <c r="A50" s="2">
        <f>"       "&amp;"玉溪市发展和改革委员会"</f>
      </c>
      <c r="B50" s="2" t="s">
        <v>255</v>
      </c>
      <c r="C50" s="2" t="s">
        <v>152</v>
      </c>
      <c r="D50" s="2" t="s">
        <v>80</v>
      </c>
      <c r="E50" s="2" t="s">
        <v>177</v>
      </c>
      <c r="F50" s="2" t="s">
        <v>256</v>
      </c>
      <c r="G50" s="2" t="s">
        <v>152</v>
      </c>
      <c r="H50" s="22">
        <v>66100</v>
      </c>
      <c r="I50" s="23">
        <v>66100</v>
      </c>
      <c r="J50" s="23"/>
      <c r="K50" s="2"/>
      <c r="L50" s="23">
        <v>66100</v>
      </c>
      <c r="M50" s="2"/>
      <c r="N50" s="23"/>
      <c r="O50" s="23"/>
      <c r="P50" s="2"/>
      <c r="Q50" s="23"/>
      <c r="R50" s="23"/>
      <c r="S50" s="23"/>
      <c r="T50" s="23"/>
      <c r="U50" s="23"/>
      <c r="V50" s="23"/>
      <c r="W50" s="23"/>
    </row>
    <row customHeight="1" ht="20.25">
      <c r="A51" s="2">
        <f>"       "&amp;"玉溪市发展和改革委员会"</f>
      </c>
      <c r="B51" s="2" t="s">
        <v>257</v>
      </c>
      <c r="C51" s="2" t="s">
        <v>258</v>
      </c>
      <c r="D51" s="2" t="s">
        <v>80</v>
      </c>
      <c r="E51" s="2" t="s">
        <v>177</v>
      </c>
      <c r="F51" s="2" t="s">
        <v>190</v>
      </c>
      <c r="G51" s="2" t="s">
        <v>191</v>
      </c>
      <c r="H51" s="22">
        <v>159711.43</v>
      </c>
      <c r="I51" s="23">
        <v>159711.43</v>
      </c>
      <c r="J51" s="23"/>
      <c r="K51" s="2"/>
      <c r="L51" s="23">
        <v>159711.43</v>
      </c>
      <c r="M51" s="2"/>
      <c r="N51" s="23"/>
      <c r="O51" s="23"/>
      <c r="P51" s="2"/>
      <c r="Q51" s="23"/>
      <c r="R51" s="23"/>
      <c r="S51" s="23"/>
      <c r="T51" s="23"/>
      <c r="U51" s="23"/>
      <c r="V51" s="23"/>
      <c r="W51" s="23"/>
    </row>
    <row customHeight="1" ht="20.25">
      <c r="A52" s="2">
        <f>"       "&amp;"玉溪市发展和改革委员会"</f>
      </c>
      <c r="B52" s="2" t="s">
        <v>259</v>
      </c>
      <c r="C52" s="2" t="s">
        <v>260</v>
      </c>
      <c r="D52" s="2" t="s">
        <v>81</v>
      </c>
      <c r="E52" s="2" t="s">
        <v>261</v>
      </c>
      <c r="F52" s="2" t="s">
        <v>262</v>
      </c>
      <c r="G52" s="2" t="s">
        <v>217</v>
      </c>
      <c r="H52" s="22">
        <v>576000</v>
      </c>
      <c r="I52" s="23">
        <v>576000</v>
      </c>
      <c r="J52" s="23">
        <v>144000</v>
      </c>
      <c r="K52" s="2"/>
      <c r="L52" s="23">
        <v>432000</v>
      </c>
      <c r="M52" s="2"/>
      <c r="N52" s="23"/>
      <c r="O52" s="23"/>
      <c r="P52" s="2"/>
      <c r="Q52" s="23"/>
      <c r="R52" s="23"/>
      <c r="S52" s="23"/>
      <c r="T52" s="23"/>
      <c r="U52" s="23"/>
      <c r="V52" s="23"/>
      <c r="W52" s="23"/>
    </row>
    <row customHeight="1" ht="20.25">
      <c r="A53" s="2">
        <f>"       "&amp;"玉溪市发展和改革委员会"</f>
      </c>
      <c r="B53" s="2" t="s">
        <v>263</v>
      </c>
      <c r="C53" s="2" t="s">
        <v>264</v>
      </c>
      <c r="D53" s="2" t="s">
        <v>80</v>
      </c>
      <c r="E53" s="2" t="s">
        <v>177</v>
      </c>
      <c r="F53" s="2" t="s">
        <v>233</v>
      </c>
      <c r="G53" s="2" t="s">
        <v>234</v>
      </c>
      <c r="H53" s="22">
        <v>120000</v>
      </c>
      <c r="I53" s="23">
        <v>120000</v>
      </c>
      <c r="J53" s="23"/>
      <c r="K53" s="2"/>
      <c r="L53" s="23">
        <v>120000</v>
      </c>
      <c r="M53" s="2"/>
      <c r="N53" s="23"/>
      <c r="O53" s="23"/>
      <c r="P53" s="2"/>
      <c r="Q53" s="23"/>
      <c r="R53" s="23"/>
      <c r="S53" s="23"/>
      <c r="T53" s="23"/>
      <c r="U53" s="23"/>
      <c r="V53" s="23"/>
      <c r="W53" s="23"/>
    </row>
    <row customHeight="1" ht="20.25">
      <c r="A54" s="2">
        <f>"       "&amp;"玉溪市发展和改革委员会"</f>
      </c>
      <c r="B54" s="2" t="s">
        <v>263</v>
      </c>
      <c r="C54" s="2" t="s">
        <v>264</v>
      </c>
      <c r="D54" s="2" t="s">
        <v>80</v>
      </c>
      <c r="E54" s="2" t="s">
        <v>177</v>
      </c>
      <c r="F54" s="2" t="s">
        <v>251</v>
      </c>
      <c r="G54" s="2" t="s">
        <v>252</v>
      </c>
      <c r="H54" s="22">
        <v>40000</v>
      </c>
      <c r="I54" s="23">
        <v>40000</v>
      </c>
      <c r="J54" s="23"/>
      <c r="K54" s="2"/>
      <c r="L54" s="23">
        <v>40000</v>
      </c>
      <c r="M54" s="2"/>
      <c r="N54" s="23"/>
      <c r="O54" s="23"/>
      <c r="P54" s="2"/>
      <c r="Q54" s="23"/>
      <c r="R54" s="23"/>
      <c r="S54" s="23"/>
      <c r="T54" s="23"/>
      <c r="U54" s="23"/>
      <c r="V54" s="23"/>
      <c r="W54" s="23"/>
    </row>
    <row customHeight="1" ht="20.25">
      <c r="A55" s="2">
        <f>"       "&amp;"玉溪市发展和改革委员会"</f>
      </c>
      <c r="B55" s="2" t="s">
        <v>265</v>
      </c>
      <c r="C55" s="2" t="s">
        <v>266</v>
      </c>
      <c r="D55" s="2" t="s">
        <v>82</v>
      </c>
      <c r="E55" s="2" t="s">
        <v>185</v>
      </c>
      <c r="F55" s="2" t="s">
        <v>186</v>
      </c>
      <c r="G55" s="2" t="s">
        <v>187</v>
      </c>
      <c r="H55" s="22">
        <v>2766400</v>
      </c>
      <c r="I55" s="23">
        <v>2766400</v>
      </c>
      <c r="J55" s="23">
        <v>2766400</v>
      </c>
      <c r="K55" s="2"/>
      <c r="L55" s="23"/>
      <c r="M55" s="2"/>
      <c r="N55" s="23"/>
      <c r="O55" s="23"/>
      <c r="P55" s="2"/>
      <c r="Q55" s="23"/>
      <c r="R55" s="23"/>
      <c r="S55" s="23"/>
      <c r="T55" s="23"/>
      <c r="U55" s="23"/>
      <c r="V55" s="23"/>
      <c r="W55" s="23"/>
    </row>
    <row customHeight="1" ht="20.25">
      <c r="A56" s="2">
        <f>"       "&amp;"玉溪市发展和改革委员会"</f>
      </c>
      <c r="B56" s="2" t="s">
        <v>267</v>
      </c>
      <c r="C56" s="2" t="s">
        <v>268</v>
      </c>
      <c r="D56" s="2" t="s">
        <v>82</v>
      </c>
      <c r="E56" s="2" t="s">
        <v>185</v>
      </c>
      <c r="F56" s="2" t="s">
        <v>186</v>
      </c>
      <c r="G56" s="2" t="s">
        <v>187</v>
      </c>
      <c r="H56" s="22">
        <v>1400000</v>
      </c>
      <c r="I56" s="23">
        <v>1400000</v>
      </c>
      <c r="J56" s="23"/>
      <c r="K56" s="2"/>
      <c r="L56" s="23">
        <v>1400000</v>
      </c>
      <c r="M56" s="2"/>
      <c r="N56" s="23"/>
      <c r="O56" s="23"/>
      <c r="P56" s="2"/>
      <c r="Q56" s="23"/>
      <c r="R56" s="23"/>
      <c r="S56" s="23"/>
      <c r="T56" s="23"/>
      <c r="U56" s="23"/>
      <c r="V56" s="23"/>
      <c r="W56" s="23"/>
    </row>
    <row customHeight="1" ht="20.25">
      <c r="A57" s="2">
        <f>"       "&amp;"玉溪市发展和改革委员会"</f>
      </c>
      <c r="B57" s="2" t="s">
        <v>269</v>
      </c>
      <c r="C57" s="2" t="s">
        <v>270</v>
      </c>
      <c r="D57" s="2" t="s">
        <v>95</v>
      </c>
      <c r="E57" s="2" t="s">
        <v>271</v>
      </c>
      <c r="F57" s="2" t="s">
        <v>272</v>
      </c>
      <c r="G57" s="2" t="s">
        <v>273</v>
      </c>
      <c r="H57" s="22">
        <v>400000</v>
      </c>
      <c r="I57" s="23">
        <v>400000</v>
      </c>
      <c r="J57" s="23"/>
      <c r="K57" s="2"/>
      <c r="L57" s="23">
        <v>400000</v>
      </c>
      <c r="M57" s="2"/>
      <c r="N57" s="23"/>
      <c r="O57" s="23"/>
      <c r="P57" s="2"/>
      <c r="Q57" s="23"/>
      <c r="R57" s="23"/>
      <c r="S57" s="23"/>
      <c r="T57" s="23"/>
      <c r="U57" s="23"/>
      <c r="V57" s="23"/>
      <c r="W57" s="23"/>
    </row>
    <row customHeight="1" ht="20.25">
      <c r="A58" s="2">
        <f>"       "&amp;"玉溪市发展和改革委员会"</f>
      </c>
      <c r="B58" s="2" t="s">
        <v>274</v>
      </c>
      <c r="C58" s="2" t="s">
        <v>275</v>
      </c>
      <c r="D58" s="2" t="s">
        <v>80</v>
      </c>
      <c r="E58" s="2" t="s">
        <v>177</v>
      </c>
      <c r="F58" s="2" t="s">
        <v>276</v>
      </c>
      <c r="G58" s="2" t="s">
        <v>277</v>
      </c>
      <c r="H58" s="22">
        <v>420000</v>
      </c>
      <c r="I58" s="23">
        <v>420000</v>
      </c>
      <c r="J58" s="23"/>
      <c r="K58" s="2"/>
      <c r="L58" s="23">
        <v>420000</v>
      </c>
      <c r="M58" s="2"/>
      <c r="N58" s="23"/>
      <c r="O58" s="23"/>
      <c r="P58" s="2"/>
      <c r="Q58" s="23"/>
      <c r="R58" s="23"/>
      <c r="S58" s="23"/>
      <c r="T58" s="23"/>
      <c r="U58" s="23"/>
      <c r="V58" s="23"/>
      <c r="W58" s="23"/>
    </row>
    <row customHeight="1" ht="20.25">
      <c r="A59" s="2">
        <f>"       "&amp;"玉溪市发展和改革委员会"</f>
      </c>
      <c r="B59" s="2" t="s">
        <v>278</v>
      </c>
      <c r="C59" s="2" t="s">
        <v>279</v>
      </c>
      <c r="D59" s="2" t="s">
        <v>97</v>
      </c>
      <c r="E59" s="2" t="s">
        <v>280</v>
      </c>
      <c r="F59" s="2" t="s">
        <v>213</v>
      </c>
      <c r="G59" s="2" t="s">
        <v>214</v>
      </c>
      <c r="H59" s="22">
        <v>58968</v>
      </c>
      <c r="I59" s="23">
        <v>58968</v>
      </c>
      <c r="J59" s="23">
        <v>58968</v>
      </c>
      <c r="K59" s="2"/>
      <c r="L59" s="23"/>
      <c r="M59" s="2"/>
      <c r="N59" s="23"/>
      <c r="O59" s="23"/>
      <c r="P59" s="2"/>
      <c r="Q59" s="23"/>
      <c r="R59" s="23"/>
      <c r="S59" s="23"/>
      <c r="T59" s="23"/>
      <c r="U59" s="23"/>
      <c r="V59" s="23"/>
      <c r="W59" s="23"/>
    </row>
    <row customHeight="1" ht="20.25">
      <c r="A60" s="2">
        <f>"       "&amp;"玉溪市发展和改革委员会"</f>
      </c>
      <c r="B60" s="2" t="s">
        <v>281</v>
      </c>
      <c r="C60" s="2" t="s">
        <v>282</v>
      </c>
      <c r="D60" s="2" t="s">
        <v>80</v>
      </c>
      <c r="E60" s="2" t="s">
        <v>177</v>
      </c>
      <c r="F60" s="2" t="s">
        <v>218</v>
      </c>
      <c r="G60" s="2" t="s">
        <v>219</v>
      </c>
      <c r="H60" s="22">
        <v>275521</v>
      </c>
      <c r="I60" s="23">
        <v>275521</v>
      </c>
      <c r="J60" s="23"/>
      <c r="K60" s="2"/>
      <c r="L60" s="23">
        <v>275521</v>
      </c>
      <c r="M60" s="2"/>
      <c r="N60" s="23"/>
      <c r="O60" s="23"/>
      <c r="P60" s="2"/>
      <c r="Q60" s="23"/>
      <c r="R60" s="23"/>
      <c r="S60" s="23"/>
      <c r="T60" s="23"/>
      <c r="U60" s="23"/>
      <c r="V60" s="23"/>
      <c r="W60" s="23"/>
    </row>
    <row customHeight="1" ht="20.25">
      <c r="A61" s="2">
        <f>"       "&amp;"玉溪市发展和改革委员会"</f>
      </c>
      <c r="B61" s="2" t="s">
        <v>283</v>
      </c>
      <c r="C61" s="2" t="s">
        <v>284</v>
      </c>
      <c r="D61" s="2" t="s">
        <v>104</v>
      </c>
      <c r="E61" s="2" t="s">
        <v>195</v>
      </c>
      <c r="F61" s="2" t="s">
        <v>198</v>
      </c>
      <c r="G61" s="2" t="s">
        <v>199</v>
      </c>
      <c r="H61" s="22">
        <v>8000</v>
      </c>
      <c r="I61" s="23">
        <v>8000</v>
      </c>
      <c r="J61" s="23"/>
      <c r="K61" s="2"/>
      <c r="L61" s="23">
        <v>8000</v>
      </c>
      <c r="M61" s="2"/>
      <c r="N61" s="23"/>
      <c r="O61" s="23"/>
      <c r="P61" s="2"/>
      <c r="Q61" s="23"/>
      <c r="R61" s="23"/>
      <c r="S61" s="23"/>
      <c r="T61" s="23"/>
      <c r="U61" s="23"/>
      <c r="V61" s="23"/>
      <c r="W61" s="23"/>
    </row>
    <row customHeight="1" ht="20.25">
      <c r="A62" s="2">
        <f>"       "&amp;"玉溪市发展和改革委员会"</f>
      </c>
      <c r="B62" s="2" t="s">
        <v>285</v>
      </c>
      <c r="C62" s="2" t="s">
        <v>286</v>
      </c>
      <c r="D62" s="2" t="s">
        <v>80</v>
      </c>
      <c r="E62" s="2" t="s">
        <v>177</v>
      </c>
      <c r="F62" s="2" t="s">
        <v>287</v>
      </c>
      <c r="G62" s="2" t="s">
        <v>286</v>
      </c>
      <c r="H62" s="22">
        <v>720000</v>
      </c>
      <c r="I62" s="23">
        <v>720000</v>
      </c>
      <c r="J62" s="23"/>
      <c r="K62" s="2"/>
      <c r="L62" s="23">
        <v>720000</v>
      </c>
      <c r="M62" s="2"/>
      <c r="N62" s="23"/>
      <c r="O62" s="23"/>
      <c r="P62" s="2"/>
      <c r="Q62" s="23"/>
      <c r="R62" s="23"/>
      <c r="S62" s="23"/>
      <c r="T62" s="23"/>
      <c r="U62" s="23"/>
      <c r="V62" s="23"/>
      <c r="W62" s="23"/>
    </row>
    <row customHeight="1" ht="20.25">
      <c r="A63" s="2">
        <f>"       "&amp;"玉溪市发展和改革委员会"</f>
      </c>
      <c r="B63" s="2" t="s">
        <v>288</v>
      </c>
      <c r="C63" s="2" t="s">
        <v>289</v>
      </c>
      <c r="D63" s="2" t="s">
        <v>80</v>
      </c>
      <c r="E63" s="2" t="s">
        <v>177</v>
      </c>
      <c r="F63" s="2" t="s">
        <v>290</v>
      </c>
      <c r="G63" s="2" t="s">
        <v>289</v>
      </c>
      <c r="H63" s="22">
        <v>780000</v>
      </c>
      <c r="I63" s="23">
        <v>780000</v>
      </c>
      <c r="J63" s="23"/>
      <c r="K63" s="2"/>
      <c r="L63" s="23">
        <v>780000</v>
      </c>
      <c r="M63" s="2"/>
      <c r="N63" s="23"/>
      <c r="O63" s="23"/>
      <c r="P63" s="2"/>
      <c r="Q63" s="23"/>
      <c r="R63" s="23"/>
      <c r="S63" s="23"/>
      <c r="T63" s="23"/>
      <c r="U63" s="23"/>
      <c r="V63" s="23"/>
      <c r="W63" s="23"/>
    </row>
    <row customHeight="1" ht="20.25">
      <c r="A64" s="24" t="s">
        <v>30</v>
      </c>
      <c r="B64" s="24"/>
      <c r="C64" s="24"/>
      <c r="D64" s="24"/>
      <c r="E64" s="24"/>
      <c r="F64" s="24"/>
      <c r="G64" s="24"/>
      <c r="H64" s="23">
        <v>32851869.32</v>
      </c>
      <c r="I64" s="23">
        <v>32851869.32</v>
      </c>
      <c r="J64" s="23">
        <v>13675636.3</v>
      </c>
      <c r="K64" s="23"/>
      <c r="L64" s="23">
        <v>19176233.02</v>
      </c>
      <c r="M64" s="23"/>
      <c r="N64" s="23"/>
      <c r="O64" s="23"/>
      <c r="P64" s="23"/>
      <c r="Q64" s="23"/>
      <c r="R64" s="23"/>
      <c r="S64" s="23"/>
      <c r="T64" s="23"/>
      <c r="U64" s="23"/>
      <c r="V64" s="23"/>
      <c r="W64" s="23"/>
    </row>
  </sheetData>
  <mergeCells count="17">
    <mergeCell ref="A2:W2"/>
    <mergeCell ref="A1:W1"/>
    <mergeCell ref="H5:H6"/>
    <mergeCell ref="N5:P5"/>
    <mergeCell ref="I5:M5"/>
    <mergeCell ref="R5:W5"/>
    <mergeCell ref="H4:W4"/>
    <mergeCell ref="A3:V3"/>
    <mergeCell ref="A4:A6"/>
    <mergeCell ref="B4:B6"/>
    <mergeCell ref="C4:C6"/>
    <mergeCell ref="D4:D6"/>
    <mergeCell ref="E4:E6"/>
    <mergeCell ref="F4:F6"/>
    <mergeCell ref="G4:G6"/>
    <mergeCell ref="A64:G64"/>
    <mergeCell ref="Q5:Q6"/>
  </mergeCells>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26A28-90D6-425B-61BE-C07ED64AFCA2}" mc:Ignorable="x14ac xr xr2 xr3">
  <sheetPr>
    <outlinePr summaryRight="0"/>
  </sheetPr>
  <dimension ref="A1:W93"/>
  <sheetViews>
    <sheetView topLeftCell="F1" showZeros="0" workbookViewId="0" tabSelected="1"/>
  </sheetViews>
  <sheetFormatPr defaultColWidth="9.140625" customHeight="1" defaultRowHeight="14.25"/>
  <cols>
    <col min="1" max="1" width="14.57421875" customWidth="1"/>
    <col min="2" max="2" width="21.03125" customWidth="1"/>
    <col min="3" max="3" width="31.3125" customWidth="1"/>
    <col min="4" max="4" width="23.8515625" customWidth="1"/>
    <col min="5" max="5" width="15.6015625" customWidth="1"/>
    <col min="6" max="6" width="19.7421875" customWidth="1"/>
    <col min="7" max="7" width="14.8828125" customWidth="1"/>
    <col min="8" max="8" width="19.7421875" customWidth="1"/>
    <col min="9" max="16" width="14.171875" customWidth="1"/>
    <col min="17" max="17" width="13.6015625" customWidth="1"/>
    <col min="18" max="23" width="15.171875" customWidth="1"/>
  </cols>
  <sheetData>
    <row customHeight="1" ht="13.5">
      <c r="B1" s="29"/>
      <c r="E1" s="30"/>
      <c r="F1" s="30"/>
      <c r="G1" s="30"/>
      <c r="H1" s="30"/>
      <c r="K1" s="29"/>
      <c r="N1" s="29"/>
      <c r="O1" s="29"/>
      <c r="P1" s="29"/>
      <c r="U1" s="31"/>
      <c r="W1" s="32" t="s">
        <v>291</v>
      </c>
    </row>
    <row customHeight="1" ht="27.75">
      <c r="A2" s="33" t="s">
        <v>292</v>
      </c>
      <c r="B2" s="33"/>
      <c r="C2" s="33"/>
      <c r="D2" s="33"/>
      <c r="E2" s="33"/>
      <c r="F2" s="33"/>
      <c r="G2" s="33"/>
      <c r="H2" s="33"/>
      <c r="I2" s="33"/>
      <c r="J2" s="33"/>
      <c r="K2" s="33"/>
      <c r="L2" s="33"/>
      <c r="M2" s="33"/>
      <c r="N2" s="33"/>
      <c r="O2" s="33"/>
      <c r="P2" s="33"/>
      <c r="Q2" s="33"/>
      <c r="R2" s="33"/>
      <c r="S2" s="33"/>
      <c r="T2" s="33"/>
      <c r="U2" s="33"/>
      <c r="V2" s="33"/>
      <c r="W2" s="33"/>
    </row>
    <row customHeight="1" ht="13.5">
      <c r="A3" s="34">
        <f>"单位名称："&amp;"玉溪市发展和改革委员会"</f>
      </c>
      <c r="B3" s="35">
        <f>"单位名称："&amp;"玉溪市发展和改革委员会"</f>
      </c>
      <c r="C3" s="36"/>
      <c r="D3" s="36"/>
      <c r="E3" s="36"/>
      <c r="F3" s="36"/>
      <c r="G3" s="36"/>
      <c r="H3" s="36"/>
      <c r="I3" s="36"/>
      <c r="J3" s="37"/>
      <c r="K3" s="37"/>
      <c r="L3" s="37"/>
      <c r="M3" s="37"/>
      <c r="N3" s="37"/>
      <c r="O3" s="37"/>
      <c r="P3" s="37"/>
      <c r="Q3" s="37"/>
      <c r="U3" s="31"/>
      <c r="W3" s="38" t="s">
        <v>2</v>
      </c>
    </row>
    <row customHeight="1" ht="21.75">
      <c r="A4" s="39" t="s">
        <v>293</v>
      </c>
      <c r="B4" s="39" t="s">
        <v>157</v>
      </c>
      <c r="C4" s="39" t="s">
        <v>158</v>
      </c>
      <c r="D4" s="39" t="s">
        <v>294</v>
      </c>
      <c r="E4" s="40" t="s">
        <v>159</v>
      </c>
      <c r="F4" s="40" t="s">
        <v>160</v>
      </c>
      <c r="G4" s="40" t="s">
        <v>161</v>
      </c>
      <c r="H4" s="40" t="s">
        <v>162</v>
      </c>
      <c r="I4" s="41" t="s">
        <v>30</v>
      </c>
      <c r="J4" s="41" t="s">
        <v>295</v>
      </c>
      <c r="K4" s="41"/>
      <c r="L4" s="41"/>
      <c r="M4" s="41"/>
      <c r="N4" s="41" t="s">
        <v>164</v>
      </c>
      <c r="O4" s="41"/>
      <c r="P4" s="41"/>
      <c r="Q4" s="40" t="s">
        <v>36</v>
      </c>
      <c r="R4" s="42" t="s">
        <v>296</v>
      </c>
      <c r="S4" s="43"/>
      <c r="T4" s="43"/>
      <c r="U4" s="43"/>
      <c r="V4" s="43"/>
      <c r="W4" s="44"/>
    </row>
    <row customHeight="1" ht="21.75">
      <c r="A5" s="45"/>
      <c r="B5" s="45"/>
      <c r="C5" s="45"/>
      <c r="D5" s="45"/>
      <c r="E5" s="46"/>
      <c r="F5" s="46"/>
      <c r="G5" s="46"/>
      <c r="H5" s="46"/>
      <c r="I5" s="41"/>
      <c r="J5" s="47" t="s">
        <v>33</v>
      </c>
      <c r="K5" s="47"/>
      <c r="L5" s="47" t="s">
        <v>34</v>
      </c>
      <c r="M5" s="47" t="s">
        <v>35</v>
      </c>
      <c r="N5" s="40" t="s">
        <v>33</v>
      </c>
      <c r="O5" s="40" t="s">
        <v>34</v>
      </c>
      <c r="P5" s="40" t="s">
        <v>35</v>
      </c>
      <c r="Q5" s="46"/>
      <c r="R5" s="40" t="s">
        <v>32</v>
      </c>
      <c r="S5" s="40" t="s">
        <v>39</v>
      </c>
      <c r="T5" s="40" t="s">
        <v>170</v>
      </c>
      <c r="U5" s="40" t="s">
        <v>41</v>
      </c>
      <c r="V5" s="40" t="s">
        <v>42</v>
      </c>
      <c r="W5" s="40" t="s">
        <v>43</v>
      </c>
    </row>
    <row customHeight="1" ht="40.5">
      <c r="A6" s="48"/>
      <c r="B6" s="48"/>
      <c r="C6" s="48"/>
      <c r="D6" s="48"/>
      <c r="E6" s="49"/>
      <c r="F6" s="49"/>
      <c r="G6" s="49"/>
      <c r="H6" s="49"/>
      <c r="I6" s="41"/>
      <c r="J6" s="47" t="s">
        <v>32</v>
      </c>
      <c r="K6" s="47" t="s">
        <v>297</v>
      </c>
      <c r="L6" s="47"/>
      <c r="M6" s="47"/>
      <c r="N6" s="49"/>
      <c r="O6" s="49"/>
      <c r="P6" s="49"/>
      <c r="Q6" s="49"/>
      <c r="R6" s="49"/>
      <c r="S6" s="49"/>
      <c r="T6" s="49"/>
      <c r="U6" s="50"/>
      <c r="V6" s="49"/>
      <c r="W6" s="49"/>
    </row>
    <row customHeight="1" ht="15">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c r="U7" s="51">
        <v>21</v>
      </c>
      <c r="V7" s="51">
        <v>22</v>
      </c>
      <c r="W7" s="51">
        <v>23</v>
      </c>
    </row>
    <row customHeight="1" ht="32.914306640625">
      <c r="A8" s="52"/>
      <c r="B8" s="53"/>
      <c r="C8" s="52" t="s">
        <v>298</v>
      </c>
      <c r="D8" s="52"/>
      <c r="E8" s="52"/>
      <c r="F8" s="52"/>
      <c r="G8" s="52"/>
      <c r="H8" s="52"/>
      <c r="I8" s="54">
        <v>59780</v>
      </c>
      <c r="J8" s="54"/>
      <c r="K8" s="54"/>
      <c r="L8" s="54"/>
      <c r="M8" s="54"/>
      <c r="N8" s="54"/>
      <c r="O8" s="54">
        <v>59780</v>
      </c>
      <c r="P8" s="54"/>
      <c r="Q8" s="54"/>
      <c r="R8" s="54"/>
      <c r="S8" s="54"/>
      <c r="T8" s="54"/>
      <c r="U8" s="54"/>
      <c r="V8" s="54"/>
      <c r="W8" s="54"/>
    </row>
    <row customHeight="1" ht="32.914306640625">
      <c r="A9" s="52" t="s">
        <v>299</v>
      </c>
      <c r="B9" s="53" t="s">
        <v>300</v>
      </c>
      <c r="C9" s="52" t="s">
        <v>298</v>
      </c>
      <c r="D9" s="52" t="s">
        <v>64</v>
      </c>
      <c r="E9" s="52" t="s">
        <v>114</v>
      </c>
      <c r="F9" s="52" t="s">
        <v>301</v>
      </c>
      <c r="G9" s="52" t="s">
        <v>276</v>
      </c>
      <c r="H9" s="52" t="s">
        <v>277</v>
      </c>
      <c r="I9" s="54">
        <v>59780</v>
      </c>
      <c r="J9" s="54"/>
      <c r="K9" s="54"/>
      <c r="L9" s="54"/>
      <c r="M9" s="54"/>
      <c r="N9" s="54"/>
      <c r="O9" s="54">
        <v>59780</v>
      </c>
      <c r="P9" s="54"/>
      <c r="Q9" s="54"/>
      <c r="R9" s="54"/>
      <c r="S9" s="54"/>
      <c r="T9" s="54"/>
      <c r="U9" s="54"/>
      <c r="V9" s="54"/>
      <c r="W9" s="54"/>
    </row>
    <row customHeight="1" ht="32.914306640625">
      <c r="A10" s="52"/>
      <c r="B10" s="52"/>
      <c r="C10" s="52" t="s">
        <v>302</v>
      </c>
      <c r="D10" s="52"/>
      <c r="E10" s="52"/>
      <c r="F10" s="52"/>
      <c r="G10" s="52"/>
      <c r="H10" s="52"/>
      <c r="I10" s="54">
        <v>17765</v>
      </c>
      <c r="J10" s="54"/>
      <c r="K10" s="54"/>
      <c r="L10" s="54"/>
      <c r="M10" s="54"/>
      <c r="N10" s="54"/>
      <c r="O10" s="54">
        <v>17765</v>
      </c>
      <c r="P10" s="54"/>
      <c r="Q10" s="54"/>
      <c r="R10" s="54"/>
      <c r="S10" s="54"/>
      <c r="T10" s="54"/>
      <c r="U10" s="54"/>
      <c r="V10" s="54"/>
      <c r="W10" s="54"/>
    </row>
    <row customHeight="1" ht="32.914306640625">
      <c r="A11" s="52" t="s">
        <v>299</v>
      </c>
      <c r="B11" s="53" t="s">
        <v>303</v>
      </c>
      <c r="C11" s="52" t="s">
        <v>302</v>
      </c>
      <c r="D11" s="52" t="s">
        <v>64</v>
      </c>
      <c r="E11" s="52" t="s">
        <v>114</v>
      </c>
      <c r="F11" s="52" t="s">
        <v>301</v>
      </c>
      <c r="G11" s="52" t="s">
        <v>245</v>
      </c>
      <c r="H11" s="52" t="s">
        <v>246</v>
      </c>
      <c r="I11" s="54">
        <v>17765</v>
      </c>
      <c r="J11" s="54"/>
      <c r="K11" s="54"/>
      <c r="L11" s="54"/>
      <c r="M11" s="54"/>
      <c r="N11" s="54"/>
      <c r="O11" s="54">
        <v>17765</v>
      </c>
      <c r="P11" s="54"/>
      <c r="Q11" s="54"/>
      <c r="R11" s="54"/>
      <c r="S11" s="54"/>
      <c r="T11" s="54"/>
      <c r="U11" s="54"/>
      <c r="V11" s="54"/>
      <c r="W11" s="54"/>
    </row>
    <row customHeight="1" ht="32.914306640625">
      <c r="A12" s="52"/>
      <c r="B12" s="52"/>
      <c r="C12" s="52" t="s">
        <v>304</v>
      </c>
      <c r="D12" s="52"/>
      <c r="E12" s="52"/>
      <c r="F12" s="52"/>
      <c r="G12" s="52"/>
      <c r="H12" s="52"/>
      <c r="I12" s="54">
        <v>64117</v>
      </c>
      <c r="J12" s="54"/>
      <c r="K12" s="54"/>
      <c r="L12" s="54"/>
      <c r="M12" s="54"/>
      <c r="N12" s="54">
        <v>64117</v>
      </c>
      <c r="O12" s="54"/>
      <c r="P12" s="54"/>
      <c r="Q12" s="54"/>
      <c r="R12" s="54"/>
      <c r="S12" s="54"/>
      <c r="T12" s="54"/>
      <c r="U12" s="54"/>
      <c r="V12" s="54"/>
      <c r="W12" s="54"/>
    </row>
    <row customHeight="1" ht="32.914306640625">
      <c r="A13" s="52" t="s">
        <v>305</v>
      </c>
      <c r="B13" s="53" t="s">
        <v>306</v>
      </c>
      <c r="C13" s="52" t="s">
        <v>304</v>
      </c>
      <c r="D13" s="52" t="s">
        <v>64</v>
      </c>
      <c r="E13" s="52" t="s">
        <v>85</v>
      </c>
      <c r="F13" s="52" t="s">
        <v>307</v>
      </c>
      <c r="G13" s="52" t="s">
        <v>276</v>
      </c>
      <c r="H13" s="52" t="s">
        <v>277</v>
      </c>
      <c r="I13" s="54">
        <v>64117</v>
      </c>
      <c r="J13" s="54"/>
      <c r="K13" s="54"/>
      <c r="L13" s="54"/>
      <c r="M13" s="54"/>
      <c r="N13" s="54">
        <v>64117</v>
      </c>
      <c r="O13" s="54"/>
      <c r="P13" s="54"/>
      <c r="Q13" s="54"/>
      <c r="R13" s="54"/>
      <c r="S13" s="54"/>
      <c r="T13" s="54"/>
      <c r="U13" s="54"/>
      <c r="V13" s="54"/>
      <c r="W13" s="54"/>
    </row>
    <row customHeight="1" ht="32.914306640625">
      <c r="A14" s="52"/>
      <c r="B14" s="52"/>
      <c r="C14" s="52" t="s">
        <v>308</v>
      </c>
      <c r="D14" s="52"/>
      <c r="E14" s="52"/>
      <c r="F14" s="52"/>
      <c r="G14" s="52"/>
      <c r="H14" s="52"/>
      <c r="I14" s="54">
        <v>34000</v>
      </c>
      <c r="J14" s="54"/>
      <c r="K14" s="54"/>
      <c r="L14" s="54"/>
      <c r="M14" s="54"/>
      <c r="N14" s="54"/>
      <c r="O14" s="54">
        <v>34000</v>
      </c>
      <c r="P14" s="54"/>
      <c r="Q14" s="54"/>
      <c r="R14" s="54"/>
      <c r="S14" s="54"/>
      <c r="T14" s="54"/>
      <c r="U14" s="54"/>
      <c r="V14" s="54"/>
      <c r="W14" s="54"/>
    </row>
    <row customHeight="1" ht="32.914306640625">
      <c r="A15" s="52" t="s">
        <v>299</v>
      </c>
      <c r="B15" s="53" t="s">
        <v>309</v>
      </c>
      <c r="C15" s="52" t="s">
        <v>308</v>
      </c>
      <c r="D15" s="52" t="s">
        <v>64</v>
      </c>
      <c r="E15" s="52" t="s">
        <v>114</v>
      </c>
      <c r="F15" s="52" t="s">
        <v>301</v>
      </c>
      <c r="G15" s="52" t="s">
        <v>245</v>
      </c>
      <c r="H15" s="52" t="s">
        <v>246</v>
      </c>
      <c r="I15" s="54">
        <v>34000</v>
      </c>
      <c r="J15" s="54"/>
      <c r="K15" s="54"/>
      <c r="L15" s="54"/>
      <c r="M15" s="54"/>
      <c r="N15" s="54"/>
      <c r="O15" s="54">
        <v>34000</v>
      </c>
      <c r="P15" s="54"/>
      <c r="Q15" s="54"/>
      <c r="R15" s="54"/>
      <c r="S15" s="54"/>
      <c r="T15" s="54"/>
      <c r="U15" s="54"/>
      <c r="V15" s="54"/>
      <c r="W15" s="54"/>
    </row>
    <row customHeight="1" ht="32.914306640625">
      <c r="A16" s="52"/>
      <c r="B16" s="52"/>
      <c r="C16" s="52" t="s">
        <v>310</v>
      </c>
      <c r="D16" s="52"/>
      <c r="E16" s="52"/>
      <c r="F16" s="52"/>
      <c r="G16" s="52"/>
      <c r="H16" s="52"/>
      <c r="I16" s="54">
        <v>24826</v>
      </c>
      <c r="J16" s="54"/>
      <c r="K16" s="54"/>
      <c r="L16" s="54"/>
      <c r="M16" s="54"/>
      <c r="N16" s="54"/>
      <c r="O16" s="54">
        <v>24826</v>
      </c>
      <c r="P16" s="54"/>
      <c r="Q16" s="54"/>
      <c r="R16" s="54"/>
      <c r="S16" s="54"/>
      <c r="T16" s="54"/>
      <c r="U16" s="54"/>
      <c r="V16" s="54"/>
      <c r="W16" s="54"/>
    </row>
    <row customHeight="1" ht="32.914306640625">
      <c r="A17" s="52" t="s">
        <v>299</v>
      </c>
      <c r="B17" s="53" t="s">
        <v>311</v>
      </c>
      <c r="C17" s="52" t="s">
        <v>310</v>
      </c>
      <c r="D17" s="52" t="s">
        <v>64</v>
      </c>
      <c r="E17" s="52" t="s">
        <v>114</v>
      </c>
      <c r="F17" s="52" t="s">
        <v>301</v>
      </c>
      <c r="G17" s="52" t="s">
        <v>276</v>
      </c>
      <c r="H17" s="52" t="s">
        <v>277</v>
      </c>
      <c r="I17" s="54">
        <v>4826</v>
      </c>
      <c r="J17" s="54"/>
      <c r="K17" s="54"/>
      <c r="L17" s="54"/>
      <c r="M17" s="54"/>
      <c r="N17" s="54"/>
      <c r="O17" s="54">
        <v>4826</v>
      </c>
      <c r="P17" s="54"/>
      <c r="Q17" s="54"/>
      <c r="R17" s="54"/>
      <c r="S17" s="54"/>
      <c r="T17" s="54"/>
      <c r="U17" s="54"/>
      <c r="V17" s="54"/>
      <c r="W17" s="54"/>
    </row>
    <row customHeight="1" ht="32.914306640625">
      <c r="A18" s="52" t="s">
        <v>299</v>
      </c>
      <c r="B18" s="53" t="s">
        <v>311</v>
      </c>
      <c r="C18" s="52" t="s">
        <v>310</v>
      </c>
      <c r="D18" s="52" t="s">
        <v>64</v>
      </c>
      <c r="E18" s="52" t="s">
        <v>114</v>
      </c>
      <c r="F18" s="52" t="s">
        <v>301</v>
      </c>
      <c r="G18" s="52" t="s">
        <v>251</v>
      </c>
      <c r="H18" s="52" t="s">
        <v>252</v>
      </c>
      <c r="I18" s="54">
        <v>20000</v>
      </c>
      <c r="J18" s="54"/>
      <c r="K18" s="54"/>
      <c r="L18" s="54"/>
      <c r="M18" s="54"/>
      <c r="N18" s="54"/>
      <c r="O18" s="54">
        <v>20000</v>
      </c>
      <c r="P18" s="54"/>
      <c r="Q18" s="54"/>
      <c r="R18" s="54"/>
      <c r="S18" s="54"/>
      <c r="T18" s="54"/>
      <c r="U18" s="54"/>
      <c r="V18" s="54"/>
      <c r="W18" s="54"/>
    </row>
    <row customHeight="1" ht="32.914306640625">
      <c r="A19" s="52"/>
      <c r="B19" s="52"/>
      <c r="C19" s="52" t="s">
        <v>312</v>
      </c>
      <c r="D19" s="52"/>
      <c r="E19" s="52"/>
      <c r="F19" s="52"/>
      <c r="G19" s="52"/>
      <c r="H19" s="52"/>
      <c r="I19" s="54">
        <v>197000</v>
      </c>
      <c r="J19" s="54">
        <v>197000</v>
      </c>
      <c r="K19" s="54">
        <v>197000</v>
      </c>
      <c r="L19" s="54"/>
      <c r="M19" s="54"/>
      <c r="N19" s="54"/>
      <c r="O19" s="54"/>
      <c r="P19" s="54"/>
      <c r="Q19" s="54"/>
      <c r="R19" s="54"/>
      <c r="S19" s="54"/>
      <c r="T19" s="54"/>
      <c r="U19" s="54"/>
      <c r="V19" s="54"/>
      <c r="W19" s="54"/>
    </row>
    <row customHeight="1" ht="32.914306640625">
      <c r="A20" s="52" t="s">
        <v>305</v>
      </c>
      <c r="B20" s="53" t="s">
        <v>313</v>
      </c>
      <c r="C20" s="52" t="s">
        <v>312</v>
      </c>
      <c r="D20" s="52" t="s">
        <v>64</v>
      </c>
      <c r="E20" s="52" t="s">
        <v>126</v>
      </c>
      <c r="F20" s="52" t="s">
        <v>314</v>
      </c>
      <c r="G20" s="52" t="s">
        <v>287</v>
      </c>
      <c r="H20" s="52" t="s">
        <v>286</v>
      </c>
      <c r="I20" s="54">
        <v>197000</v>
      </c>
      <c r="J20" s="54">
        <v>197000</v>
      </c>
      <c r="K20" s="54">
        <v>197000</v>
      </c>
      <c r="L20" s="54"/>
      <c r="M20" s="54"/>
      <c r="N20" s="54"/>
      <c r="O20" s="54"/>
      <c r="P20" s="54"/>
      <c r="Q20" s="54"/>
      <c r="R20" s="54"/>
      <c r="S20" s="54"/>
      <c r="T20" s="54"/>
      <c r="U20" s="54"/>
      <c r="V20" s="54"/>
      <c r="W20" s="54"/>
    </row>
    <row customHeight="1" ht="32.914306640625">
      <c r="A21" s="52"/>
      <c r="B21" s="52"/>
      <c r="C21" s="52" t="s">
        <v>315</v>
      </c>
      <c r="D21" s="52"/>
      <c r="E21" s="52"/>
      <c r="F21" s="52"/>
      <c r="G21" s="52"/>
      <c r="H21" s="52"/>
      <c r="I21" s="54">
        <v>171500</v>
      </c>
      <c r="J21" s="54">
        <v>171500</v>
      </c>
      <c r="K21" s="54">
        <v>171500</v>
      </c>
      <c r="L21" s="54"/>
      <c r="M21" s="54"/>
      <c r="N21" s="54"/>
      <c r="O21" s="54"/>
      <c r="P21" s="54"/>
      <c r="Q21" s="54"/>
      <c r="R21" s="54"/>
      <c r="S21" s="54"/>
      <c r="T21" s="54"/>
      <c r="U21" s="54"/>
      <c r="V21" s="54"/>
      <c r="W21" s="54"/>
    </row>
    <row customHeight="1" ht="32.914306640625">
      <c r="A22" s="52" t="s">
        <v>305</v>
      </c>
      <c r="B22" s="53" t="s">
        <v>316</v>
      </c>
      <c r="C22" s="52" t="s">
        <v>315</v>
      </c>
      <c r="D22" s="52" t="s">
        <v>64</v>
      </c>
      <c r="E22" s="52" t="s">
        <v>88</v>
      </c>
      <c r="F22" s="52" t="s">
        <v>317</v>
      </c>
      <c r="G22" s="52" t="s">
        <v>318</v>
      </c>
      <c r="H22" s="52" t="s">
        <v>319</v>
      </c>
      <c r="I22" s="54">
        <v>171500</v>
      </c>
      <c r="J22" s="54">
        <v>171500</v>
      </c>
      <c r="K22" s="54">
        <v>171500</v>
      </c>
      <c r="L22" s="54"/>
      <c r="M22" s="54"/>
      <c r="N22" s="54"/>
      <c r="O22" s="54"/>
      <c r="P22" s="54"/>
      <c r="Q22" s="54"/>
      <c r="R22" s="54"/>
      <c r="S22" s="54"/>
      <c r="T22" s="54"/>
      <c r="U22" s="54"/>
      <c r="V22" s="54"/>
      <c r="W22" s="54"/>
    </row>
    <row customHeight="1" ht="32.914306640625">
      <c r="A23" s="52"/>
      <c r="B23" s="52"/>
      <c r="C23" s="52" t="s">
        <v>320</v>
      </c>
      <c r="D23" s="52"/>
      <c r="E23" s="52"/>
      <c r="F23" s="52"/>
      <c r="G23" s="52"/>
      <c r="H23" s="52"/>
      <c r="I23" s="54">
        <v>402800</v>
      </c>
      <c r="J23" s="54">
        <v>402800</v>
      </c>
      <c r="K23" s="54">
        <v>402800</v>
      </c>
      <c r="L23" s="54"/>
      <c r="M23" s="54"/>
      <c r="N23" s="54"/>
      <c r="O23" s="54"/>
      <c r="P23" s="54"/>
      <c r="Q23" s="54"/>
      <c r="R23" s="54"/>
      <c r="S23" s="54"/>
      <c r="T23" s="54"/>
      <c r="U23" s="54"/>
      <c r="V23" s="54"/>
      <c r="W23" s="54"/>
    </row>
    <row customHeight="1" ht="32.914306640625">
      <c r="A24" s="52" t="s">
        <v>305</v>
      </c>
      <c r="B24" s="53" t="s">
        <v>321</v>
      </c>
      <c r="C24" s="52" t="s">
        <v>320</v>
      </c>
      <c r="D24" s="52" t="s">
        <v>64</v>
      </c>
      <c r="E24" s="52" t="s">
        <v>88</v>
      </c>
      <c r="F24" s="52" t="s">
        <v>317</v>
      </c>
      <c r="G24" s="52" t="s">
        <v>287</v>
      </c>
      <c r="H24" s="52" t="s">
        <v>286</v>
      </c>
      <c r="I24" s="54">
        <v>402800</v>
      </c>
      <c r="J24" s="54">
        <v>402800</v>
      </c>
      <c r="K24" s="54">
        <v>402800</v>
      </c>
      <c r="L24" s="54"/>
      <c r="M24" s="54"/>
      <c r="N24" s="54"/>
      <c r="O24" s="54"/>
      <c r="P24" s="54"/>
      <c r="Q24" s="54"/>
      <c r="R24" s="54"/>
      <c r="S24" s="54"/>
      <c r="T24" s="54"/>
      <c r="U24" s="54"/>
      <c r="V24" s="54"/>
      <c r="W24" s="54"/>
    </row>
    <row customHeight="1" ht="32.914306640625">
      <c r="A25" s="52"/>
      <c r="B25" s="52"/>
      <c r="C25" s="52" t="s">
        <v>322</v>
      </c>
      <c r="D25" s="52"/>
      <c r="E25" s="52"/>
      <c r="F25" s="52"/>
      <c r="G25" s="52"/>
      <c r="H25" s="52"/>
      <c r="I25" s="54">
        <v>163230</v>
      </c>
      <c r="J25" s="54">
        <v>163230</v>
      </c>
      <c r="K25" s="54">
        <v>163230</v>
      </c>
      <c r="L25" s="54"/>
      <c r="M25" s="54"/>
      <c r="N25" s="54"/>
      <c r="O25" s="54"/>
      <c r="P25" s="54"/>
      <c r="Q25" s="54"/>
      <c r="R25" s="54"/>
      <c r="S25" s="54"/>
      <c r="T25" s="54"/>
      <c r="U25" s="54"/>
      <c r="V25" s="54"/>
      <c r="W25" s="54"/>
    </row>
    <row customHeight="1" ht="32.914306640625">
      <c r="A26" s="52" t="s">
        <v>305</v>
      </c>
      <c r="B26" s="53" t="s">
        <v>323</v>
      </c>
      <c r="C26" s="52" t="s">
        <v>322</v>
      </c>
      <c r="D26" s="52" t="s">
        <v>64</v>
      </c>
      <c r="E26" s="52" t="s">
        <v>88</v>
      </c>
      <c r="F26" s="52" t="s">
        <v>317</v>
      </c>
      <c r="G26" s="52" t="s">
        <v>324</v>
      </c>
      <c r="H26" s="52" t="s">
        <v>325</v>
      </c>
      <c r="I26" s="54">
        <v>163230</v>
      </c>
      <c r="J26" s="54">
        <v>163230</v>
      </c>
      <c r="K26" s="54">
        <v>163230</v>
      </c>
      <c r="L26" s="54"/>
      <c r="M26" s="54"/>
      <c r="N26" s="54"/>
      <c r="O26" s="54"/>
      <c r="P26" s="54"/>
      <c r="Q26" s="54"/>
      <c r="R26" s="54"/>
      <c r="S26" s="54"/>
      <c r="T26" s="54"/>
      <c r="U26" s="54"/>
      <c r="V26" s="54"/>
      <c r="W26" s="54"/>
    </row>
    <row customHeight="1" ht="32.914306640625">
      <c r="A27" s="52"/>
      <c r="B27" s="52"/>
      <c r="C27" s="52" t="s">
        <v>326</v>
      </c>
      <c r="D27" s="52"/>
      <c r="E27" s="52"/>
      <c r="F27" s="52"/>
      <c r="G27" s="52"/>
      <c r="H27" s="52"/>
      <c r="I27" s="54">
        <v>2000000</v>
      </c>
      <c r="J27" s="54">
        <v>2000000</v>
      </c>
      <c r="K27" s="54">
        <v>2000000</v>
      </c>
      <c r="L27" s="54"/>
      <c r="M27" s="54"/>
      <c r="N27" s="54"/>
      <c r="O27" s="54"/>
      <c r="P27" s="54"/>
      <c r="Q27" s="54"/>
      <c r="R27" s="54"/>
      <c r="S27" s="54"/>
      <c r="T27" s="54"/>
      <c r="U27" s="54"/>
      <c r="V27" s="54"/>
      <c r="W27" s="54"/>
    </row>
    <row customHeight="1" ht="32.914306640625">
      <c r="A28" s="52" t="s">
        <v>299</v>
      </c>
      <c r="B28" s="53" t="s">
        <v>327</v>
      </c>
      <c r="C28" s="52" t="s">
        <v>326</v>
      </c>
      <c r="D28" s="52" t="s">
        <v>64</v>
      </c>
      <c r="E28" s="52" t="s">
        <v>88</v>
      </c>
      <c r="F28" s="52" t="s">
        <v>317</v>
      </c>
      <c r="G28" s="52" t="s">
        <v>328</v>
      </c>
      <c r="H28" s="52" t="s">
        <v>329</v>
      </c>
      <c r="I28" s="54">
        <v>2000000</v>
      </c>
      <c r="J28" s="54">
        <v>2000000</v>
      </c>
      <c r="K28" s="54">
        <v>2000000</v>
      </c>
      <c r="L28" s="54"/>
      <c r="M28" s="54"/>
      <c r="N28" s="54"/>
      <c r="O28" s="54"/>
      <c r="P28" s="54"/>
      <c r="Q28" s="54"/>
      <c r="R28" s="54"/>
      <c r="S28" s="54"/>
      <c r="T28" s="54"/>
      <c r="U28" s="54"/>
      <c r="V28" s="54"/>
      <c r="W28" s="54"/>
    </row>
    <row customHeight="1" ht="32.914306640625">
      <c r="A29" s="52"/>
      <c r="B29" s="52"/>
      <c r="C29" s="52" t="s">
        <v>330</v>
      </c>
      <c r="D29" s="52"/>
      <c r="E29" s="52"/>
      <c r="F29" s="52"/>
      <c r="G29" s="52"/>
      <c r="H29" s="52"/>
      <c r="I29" s="54">
        <v>200000</v>
      </c>
      <c r="J29" s="54">
        <v>200000</v>
      </c>
      <c r="K29" s="54">
        <v>200000</v>
      </c>
      <c r="L29" s="54"/>
      <c r="M29" s="54"/>
      <c r="N29" s="54"/>
      <c r="O29" s="54"/>
      <c r="P29" s="54"/>
      <c r="Q29" s="54"/>
      <c r="R29" s="54"/>
      <c r="S29" s="54"/>
      <c r="T29" s="54"/>
      <c r="U29" s="54"/>
      <c r="V29" s="54"/>
      <c r="W29" s="54"/>
    </row>
    <row customHeight="1" ht="32.914306640625">
      <c r="A30" s="52" t="s">
        <v>331</v>
      </c>
      <c r="B30" s="53" t="s">
        <v>332</v>
      </c>
      <c r="C30" s="52" t="s">
        <v>330</v>
      </c>
      <c r="D30" s="52" t="s">
        <v>64</v>
      </c>
      <c r="E30" s="52" t="s">
        <v>88</v>
      </c>
      <c r="F30" s="52" t="s">
        <v>317</v>
      </c>
      <c r="G30" s="52" t="s">
        <v>245</v>
      </c>
      <c r="H30" s="52" t="s">
        <v>246</v>
      </c>
      <c r="I30" s="54">
        <v>170000</v>
      </c>
      <c r="J30" s="54">
        <v>170000</v>
      </c>
      <c r="K30" s="54">
        <v>170000</v>
      </c>
      <c r="L30" s="54"/>
      <c r="M30" s="54"/>
      <c r="N30" s="54"/>
      <c r="O30" s="54"/>
      <c r="P30" s="54"/>
      <c r="Q30" s="54"/>
      <c r="R30" s="54"/>
      <c r="S30" s="54"/>
      <c r="T30" s="54"/>
      <c r="U30" s="54"/>
      <c r="V30" s="54"/>
      <c r="W30" s="54"/>
    </row>
    <row customHeight="1" ht="32.914306640625">
      <c r="A31" s="52" t="s">
        <v>331</v>
      </c>
      <c r="B31" s="53" t="s">
        <v>332</v>
      </c>
      <c r="C31" s="52" t="s">
        <v>330</v>
      </c>
      <c r="D31" s="52" t="s">
        <v>64</v>
      </c>
      <c r="E31" s="52" t="s">
        <v>88</v>
      </c>
      <c r="F31" s="52" t="s">
        <v>317</v>
      </c>
      <c r="G31" s="52" t="s">
        <v>276</v>
      </c>
      <c r="H31" s="52" t="s">
        <v>277</v>
      </c>
      <c r="I31" s="54">
        <v>30000</v>
      </c>
      <c r="J31" s="54">
        <v>30000</v>
      </c>
      <c r="K31" s="54">
        <v>30000</v>
      </c>
      <c r="L31" s="54"/>
      <c r="M31" s="54"/>
      <c r="N31" s="54"/>
      <c r="O31" s="54"/>
      <c r="P31" s="54"/>
      <c r="Q31" s="54"/>
      <c r="R31" s="54"/>
      <c r="S31" s="54"/>
      <c r="T31" s="54"/>
      <c r="U31" s="54"/>
      <c r="V31" s="54"/>
      <c r="W31" s="54"/>
    </row>
    <row customHeight="1" ht="32.914306640625">
      <c r="A32" s="52"/>
      <c r="B32" s="52"/>
      <c r="C32" s="52" t="s">
        <v>333</v>
      </c>
      <c r="D32" s="52"/>
      <c r="E32" s="52"/>
      <c r="F32" s="52"/>
      <c r="G32" s="52"/>
      <c r="H32" s="52"/>
      <c r="I32" s="54">
        <v>270000</v>
      </c>
      <c r="J32" s="54">
        <v>270000</v>
      </c>
      <c r="K32" s="54">
        <v>270000</v>
      </c>
      <c r="L32" s="54"/>
      <c r="M32" s="54"/>
      <c r="N32" s="54"/>
      <c r="O32" s="54"/>
      <c r="P32" s="54"/>
      <c r="Q32" s="54"/>
      <c r="R32" s="54"/>
      <c r="S32" s="54"/>
      <c r="T32" s="54"/>
      <c r="U32" s="54"/>
      <c r="V32" s="54"/>
      <c r="W32" s="54"/>
    </row>
    <row customHeight="1" ht="32.914306640625">
      <c r="A33" s="52" t="s">
        <v>299</v>
      </c>
      <c r="B33" s="53" t="s">
        <v>334</v>
      </c>
      <c r="C33" s="52" t="s">
        <v>333</v>
      </c>
      <c r="D33" s="52" t="s">
        <v>64</v>
      </c>
      <c r="E33" s="52" t="s">
        <v>119</v>
      </c>
      <c r="F33" s="52" t="s">
        <v>335</v>
      </c>
      <c r="G33" s="52" t="s">
        <v>276</v>
      </c>
      <c r="H33" s="52" t="s">
        <v>277</v>
      </c>
      <c r="I33" s="54">
        <v>270000</v>
      </c>
      <c r="J33" s="54">
        <v>270000</v>
      </c>
      <c r="K33" s="54">
        <v>270000</v>
      </c>
      <c r="L33" s="54"/>
      <c r="M33" s="54"/>
      <c r="N33" s="54"/>
      <c r="O33" s="54"/>
      <c r="P33" s="54"/>
      <c r="Q33" s="54"/>
      <c r="R33" s="54"/>
      <c r="S33" s="54"/>
      <c r="T33" s="54"/>
      <c r="U33" s="54"/>
      <c r="V33" s="54"/>
      <c r="W33" s="54"/>
    </row>
    <row customHeight="1" ht="32.914306640625">
      <c r="A34" s="52"/>
      <c r="B34" s="52"/>
      <c r="C34" s="52" t="s">
        <v>336</v>
      </c>
      <c r="D34" s="52"/>
      <c r="E34" s="52"/>
      <c r="F34" s="52"/>
      <c r="G34" s="52"/>
      <c r="H34" s="52"/>
      <c r="I34" s="54">
        <v>3000</v>
      </c>
      <c r="J34" s="54"/>
      <c r="K34" s="54"/>
      <c r="L34" s="54"/>
      <c r="M34" s="54"/>
      <c r="N34" s="54"/>
      <c r="O34" s="54"/>
      <c r="P34" s="54"/>
      <c r="Q34" s="54"/>
      <c r="R34" s="54">
        <v>3000</v>
      </c>
      <c r="S34" s="54"/>
      <c r="T34" s="54"/>
      <c r="U34" s="54">
        <v>3000</v>
      </c>
      <c r="V34" s="54"/>
      <c r="W34" s="54"/>
    </row>
    <row customHeight="1" ht="32.914306640625">
      <c r="A35" s="52" t="s">
        <v>305</v>
      </c>
      <c r="B35" s="53" t="s">
        <v>337</v>
      </c>
      <c r="C35" s="52" t="s">
        <v>336</v>
      </c>
      <c r="D35" s="52" t="s">
        <v>64</v>
      </c>
      <c r="E35" s="52" t="s">
        <v>83</v>
      </c>
      <c r="F35" s="52" t="s">
        <v>338</v>
      </c>
      <c r="G35" s="52" t="s">
        <v>233</v>
      </c>
      <c r="H35" s="52" t="s">
        <v>234</v>
      </c>
      <c r="I35" s="54">
        <v>3000</v>
      </c>
      <c r="J35" s="54"/>
      <c r="K35" s="54"/>
      <c r="L35" s="54"/>
      <c r="M35" s="54"/>
      <c r="N35" s="54"/>
      <c r="O35" s="54"/>
      <c r="P35" s="54"/>
      <c r="Q35" s="54"/>
      <c r="R35" s="54">
        <v>3000</v>
      </c>
      <c r="S35" s="54"/>
      <c r="T35" s="54"/>
      <c r="U35" s="54">
        <v>3000</v>
      </c>
      <c r="V35" s="54"/>
      <c r="W35" s="54"/>
    </row>
    <row customHeight="1" ht="32.914306640625">
      <c r="A36" s="52"/>
      <c r="B36" s="52"/>
      <c r="C36" s="52" t="s">
        <v>339</v>
      </c>
      <c r="D36" s="52"/>
      <c r="E36" s="52"/>
      <c r="F36" s="52"/>
      <c r="G36" s="52"/>
      <c r="H36" s="52"/>
      <c r="I36" s="54">
        <v>40000000</v>
      </c>
      <c r="J36" s="54"/>
      <c r="K36" s="54"/>
      <c r="L36" s="54">
        <v>40000000</v>
      </c>
      <c r="M36" s="54"/>
      <c r="N36" s="54"/>
      <c r="O36" s="54"/>
      <c r="P36" s="54"/>
      <c r="Q36" s="54"/>
      <c r="R36" s="54"/>
      <c r="S36" s="54"/>
      <c r="T36" s="54"/>
      <c r="U36" s="54"/>
      <c r="V36" s="54"/>
      <c r="W36" s="54"/>
    </row>
    <row customHeight="1" ht="32.914306640625">
      <c r="A37" s="52" t="s">
        <v>305</v>
      </c>
      <c r="B37" s="53" t="s">
        <v>340</v>
      </c>
      <c r="C37" s="52" t="s">
        <v>339</v>
      </c>
      <c r="D37" s="52" t="s">
        <v>64</v>
      </c>
      <c r="E37" s="52" t="s">
        <v>110</v>
      </c>
      <c r="F37" s="52" t="s">
        <v>341</v>
      </c>
      <c r="G37" s="52" t="s">
        <v>342</v>
      </c>
      <c r="H37" s="52" t="s">
        <v>319</v>
      </c>
      <c r="I37" s="54">
        <v>40000000</v>
      </c>
      <c r="J37" s="54"/>
      <c r="K37" s="54"/>
      <c r="L37" s="54">
        <v>40000000</v>
      </c>
      <c r="M37" s="54"/>
      <c r="N37" s="54"/>
      <c r="O37" s="54"/>
      <c r="P37" s="54"/>
      <c r="Q37" s="54"/>
      <c r="R37" s="54"/>
      <c r="S37" s="54"/>
      <c r="T37" s="54"/>
      <c r="U37" s="54"/>
      <c r="V37" s="54"/>
      <c r="W37" s="54"/>
    </row>
    <row customHeight="1" ht="32.914306640625">
      <c r="A38" s="52"/>
      <c r="B38" s="52"/>
      <c r="C38" s="52" t="s">
        <v>343</v>
      </c>
      <c r="D38" s="52"/>
      <c r="E38" s="52"/>
      <c r="F38" s="52"/>
      <c r="G38" s="52"/>
      <c r="H38" s="52"/>
      <c r="I38" s="54">
        <v>60000000</v>
      </c>
      <c r="J38" s="54"/>
      <c r="K38" s="54"/>
      <c r="L38" s="54">
        <v>60000000</v>
      </c>
      <c r="M38" s="54"/>
      <c r="N38" s="54"/>
      <c r="O38" s="54"/>
      <c r="P38" s="54"/>
      <c r="Q38" s="54"/>
      <c r="R38" s="54"/>
      <c r="S38" s="54"/>
      <c r="T38" s="54"/>
      <c r="U38" s="54"/>
      <c r="V38" s="54"/>
      <c r="W38" s="54"/>
    </row>
    <row customHeight="1" ht="32.914306640625">
      <c r="A39" s="52" t="s">
        <v>305</v>
      </c>
      <c r="B39" s="53" t="s">
        <v>344</v>
      </c>
      <c r="C39" s="52" t="s">
        <v>343</v>
      </c>
      <c r="D39" s="52" t="s">
        <v>64</v>
      </c>
      <c r="E39" s="52" t="s">
        <v>110</v>
      </c>
      <c r="F39" s="52" t="s">
        <v>341</v>
      </c>
      <c r="G39" s="52" t="s">
        <v>345</v>
      </c>
      <c r="H39" s="52" t="s">
        <v>77</v>
      </c>
      <c r="I39" s="54">
        <v>60000000</v>
      </c>
      <c r="J39" s="54"/>
      <c r="K39" s="54"/>
      <c r="L39" s="54">
        <v>60000000</v>
      </c>
      <c r="M39" s="54"/>
      <c r="N39" s="54"/>
      <c r="O39" s="54"/>
      <c r="P39" s="54"/>
      <c r="Q39" s="54"/>
      <c r="R39" s="54"/>
      <c r="S39" s="54"/>
      <c r="T39" s="54"/>
      <c r="U39" s="54"/>
      <c r="V39" s="54"/>
      <c r="W39" s="54"/>
    </row>
    <row customHeight="1" ht="32.914306640625">
      <c r="A40" s="52"/>
      <c r="B40" s="52"/>
      <c r="C40" s="52" t="s">
        <v>346</v>
      </c>
      <c r="D40" s="52"/>
      <c r="E40" s="52"/>
      <c r="F40" s="52"/>
      <c r="G40" s="52"/>
      <c r="H40" s="52"/>
      <c r="I40" s="54">
        <v>212760</v>
      </c>
      <c r="J40" s="54"/>
      <c r="K40" s="54"/>
      <c r="L40" s="54"/>
      <c r="M40" s="54"/>
      <c r="N40" s="54">
        <v>212760</v>
      </c>
      <c r="O40" s="54"/>
      <c r="P40" s="54"/>
      <c r="Q40" s="54"/>
      <c r="R40" s="54"/>
      <c r="S40" s="54"/>
      <c r="T40" s="54"/>
      <c r="U40" s="54"/>
      <c r="V40" s="54"/>
      <c r="W40" s="54"/>
    </row>
    <row customHeight="1" ht="32.914306640625">
      <c r="A41" s="52" t="s">
        <v>299</v>
      </c>
      <c r="B41" s="53" t="s">
        <v>347</v>
      </c>
      <c r="C41" s="52" t="s">
        <v>346</v>
      </c>
      <c r="D41" s="52" t="s">
        <v>64</v>
      </c>
      <c r="E41" s="52" t="s">
        <v>89</v>
      </c>
      <c r="F41" s="52" t="s">
        <v>348</v>
      </c>
      <c r="G41" s="52" t="s">
        <v>349</v>
      </c>
      <c r="H41" s="52" t="s">
        <v>254</v>
      </c>
      <c r="I41" s="54">
        <v>83260</v>
      </c>
      <c r="J41" s="54"/>
      <c r="K41" s="54"/>
      <c r="L41" s="54"/>
      <c r="M41" s="54"/>
      <c r="N41" s="54">
        <v>83260</v>
      </c>
      <c r="O41" s="54"/>
      <c r="P41" s="54"/>
      <c r="Q41" s="54"/>
      <c r="R41" s="54"/>
      <c r="S41" s="54"/>
      <c r="T41" s="54"/>
      <c r="U41" s="54"/>
      <c r="V41" s="54"/>
      <c r="W41" s="54"/>
    </row>
    <row customHeight="1" ht="32.914306640625">
      <c r="A42" s="52" t="s">
        <v>299</v>
      </c>
      <c r="B42" s="53" t="s">
        <v>347</v>
      </c>
      <c r="C42" s="52" t="s">
        <v>346</v>
      </c>
      <c r="D42" s="52" t="s">
        <v>64</v>
      </c>
      <c r="E42" s="52" t="s">
        <v>89</v>
      </c>
      <c r="F42" s="52" t="s">
        <v>348</v>
      </c>
      <c r="G42" s="52" t="s">
        <v>350</v>
      </c>
      <c r="H42" s="52" t="s">
        <v>351</v>
      </c>
      <c r="I42" s="54">
        <v>129500</v>
      </c>
      <c r="J42" s="54"/>
      <c r="K42" s="54"/>
      <c r="L42" s="54"/>
      <c r="M42" s="54"/>
      <c r="N42" s="54">
        <v>129500</v>
      </c>
      <c r="O42" s="54"/>
      <c r="P42" s="54"/>
      <c r="Q42" s="54"/>
      <c r="R42" s="54"/>
      <c r="S42" s="54"/>
      <c r="T42" s="54"/>
      <c r="U42" s="54"/>
      <c r="V42" s="54"/>
      <c r="W42" s="54"/>
    </row>
    <row customHeight="1" ht="32.914306640625">
      <c r="A43" s="52"/>
      <c r="B43" s="52"/>
      <c r="C43" s="52" t="s">
        <v>352</v>
      </c>
      <c r="D43" s="52"/>
      <c r="E43" s="52"/>
      <c r="F43" s="52"/>
      <c r="G43" s="52"/>
      <c r="H43" s="52"/>
      <c r="I43" s="54">
        <v>100000</v>
      </c>
      <c r="J43" s="54"/>
      <c r="K43" s="54"/>
      <c r="L43" s="54"/>
      <c r="M43" s="54"/>
      <c r="N43" s="54">
        <v>100000</v>
      </c>
      <c r="O43" s="54"/>
      <c r="P43" s="54"/>
      <c r="Q43" s="54"/>
      <c r="R43" s="54"/>
      <c r="S43" s="54"/>
      <c r="T43" s="54"/>
      <c r="U43" s="54"/>
      <c r="V43" s="54"/>
      <c r="W43" s="54"/>
    </row>
    <row customHeight="1" ht="32.914306640625">
      <c r="A44" s="52" t="s">
        <v>305</v>
      </c>
      <c r="B44" s="53" t="s">
        <v>353</v>
      </c>
      <c r="C44" s="52" t="s">
        <v>352</v>
      </c>
      <c r="D44" s="52" t="s">
        <v>64</v>
      </c>
      <c r="E44" s="52" t="s">
        <v>85</v>
      </c>
      <c r="F44" s="52" t="s">
        <v>307</v>
      </c>
      <c r="G44" s="52" t="s">
        <v>249</v>
      </c>
      <c r="H44" s="52" t="s">
        <v>250</v>
      </c>
      <c r="I44" s="54">
        <v>100000</v>
      </c>
      <c r="J44" s="54"/>
      <c r="K44" s="54"/>
      <c r="L44" s="54"/>
      <c r="M44" s="54"/>
      <c r="N44" s="54">
        <v>100000</v>
      </c>
      <c r="O44" s="54"/>
      <c r="P44" s="54"/>
      <c r="Q44" s="54"/>
      <c r="R44" s="54"/>
      <c r="S44" s="54"/>
      <c r="T44" s="54"/>
      <c r="U44" s="54"/>
      <c r="V44" s="54"/>
      <c r="W44" s="54"/>
    </row>
    <row customHeight="1" ht="32.914306640625">
      <c r="A45" s="52"/>
      <c r="B45" s="52"/>
      <c r="C45" s="52" t="s">
        <v>354</v>
      </c>
      <c r="D45" s="52"/>
      <c r="E45" s="52"/>
      <c r="F45" s="52"/>
      <c r="G45" s="52"/>
      <c r="H45" s="52"/>
      <c r="I45" s="54">
        <v>37286641</v>
      </c>
      <c r="J45" s="54"/>
      <c r="K45" s="54"/>
      <c r="L45" s="54"/>
      <c r="M45" s="54"/>
      <c r="N45" s="54">
        <v>37286641</v>
      </c>
      <c r="O45" s="54"/>
      <c r="P45" s="54"/>
      <c r="Q45" s="54"/>
      <c r="R45" s="54"/>
      <c r="S45" s="54"/>
      <c r="T45" s="54"/>
      <c r="U45" s="54"/>
      <c r="V45" s="54"/>
      <c r="W45" s="54"/>
    </row>
    <row customHeight="1" ht="32.914306640625">
      <c r="A46" s="52" t="s">
        <v>299</v>
      </c>
      <c r="B46" s="53" t="s">
        <v>355</v>
      </c>
      <c r="C46" s="52" t="s">
        <v>354</v>
      </c>
      <c r="D46" s="52" t="s">
        <v>64</v>
      </c>
      <c r="E46" s="52" t="s">
        <v>100</v>
      </c>
      <c r="F46" s="52" t="s">
        <v>356</v>
      </c>
      <c r="G46" s="52" t="s">
        <v>276</v>
      </c>
      <c r="H46" s="52" t="s">
        <v>277</v>
      </c>
      <c r="I46" s="54">
        <v>28988000</v>
      </c>
      <c r="J46" s="54"/>
      <c r="K46" s="54"/>
      <c r="L46" s="54"/>
      <c r="M46" s="54"/>
      <c r="N46" s="54">
        <v>28988000</v>
      </c>
      <c r="O46" s="54"/>
      <c r="P46" s="54"/>
      <c r="Q46" s="54"/>
      <c r="R46" s="54"/>
      <c r="S46" s="54"/>
      <c r="T46" s="54"/>
      <c r="U46" s="54"/>
      <c r="V46" s="54"/>
      <c r="W46" s="54"/>
    </row>
    <row customHeight="1" ht="32.914306640625">
      <c r="A47" s="52" t="s">
        <v>299</v>
      </c>
      <c r="B47" s="53" t="s">
        <v>355</v>
      </c>
      <c r="C47" s="52" t="s">
        <v>354</v>
      </c>
      <c r="D47" s="52" t="s">
        <v>64</v>
      </c>
      <c r="E47" s="52" t="s">
        <v>102</v>
      </c>
      <c r="F47" s="52" t="s">
        <v>357</v>
      </c>
      <c r="G47" s="52" t="s">
        <v>276</v>
      </c>
      <c r="H47" s="52" t="s">
        <v>277</v>
      </c>
      <c r="I47" s="54">
        <v>8298641</v>
      </c>
      <c r="J47" s="54"/>
      <c r="K47" s="54"/>
      <c r="L47" s="54"/>
      <c r="M47" s="54"/>
      <c r="N47" s="54">
        <v>8298641</v>
      </c>
      <c r="O47" s="54"/>
      <c r="P47" s="54"/>
      <c r="Q47" s="54"/>
      <c r="R47" s="54"/>
      <c r="S47" s="54"/>
      <c r="T47" s="54"/>
      <c r="U47" s="54"/>
      <c r="V47" s="54"/>
      <c r="W47" s="54"/>
    </row>
    <row customHeight="1" ht="32.914306640625">
      <c r="A48" s="52"/>
      <c r="B48" s="52"/>
      <c r="C48" s="52" t="s">
        <v>358</v>
      </c>
      <c r="D48" s="52"/>
      <c r="E48" s="52"/>
      <c r="F48" s="52"/>
      <c r="G48" s="52"/>
      <c r="H48" s="52"/>
      <c r="I48" s="54">
        <v>35174</v>
      </c>
      <c r="J48" s="54"/>
      <c r="K48" s="54"/>
      <c r="L48" s="54"/>
      <c r="M48" s="54"/>
      <c r="N48" s="54"/>
      <c r="O48" s="54">
        <v>35174</v>
      </c>
      <c r="P48" s="54"/>
      <c r="Q48" s="54"/>
      <c r="R48" s="54"/>
      <c r="S48" s="54"/>
      <c r="T48" s="54"/>
      <c r="U48" s="54"/>
      <c r="V48" s="54"/>
      <c r="W48" s="54"/>
    </row>
    <row customHeight="1" ht="32.914306640625">
      <c r="A49" s="52" t="s">
        <v>299</v>
      </c>
      <c r="B49" s="53" t="s">
        <v>359</v>
      </c>
      <c r="C49" s="52" t="s">
        <v>358</v>
      </c>
      <c r="D49" s="52" t="s">
        <v>64</v>
      </c>
      <c r="E49" s="52" t="s">
        <v>114</v>
      </c>
      <c r="F49" s="52" t="s">
        <v>301</v>
      </c>
      <c r="G49" s="52" t="s">
        <v>276</v>
      </c>
      <c r="H49" s="52" t="s">
        <v>277</v>
      </c>
      <c r="I49" s="54">
        <v>35174</v>
      </c>
      <c r="J49" s="54"/>
      <c r="K49" s="54"/>
      <c r="L49" s="54"/>
      <c r="M49" s="54"/>
      <c r="N49" s="54"/>
      <c r="O49" s="54">
        <v>35174</v>
      </c>
      <c r="P49" s="54"/>
      <c r="Q49" s="54"/>
      <c r="R49" s="54"/>
      <c r="S49" s="54"/>
      <c r="T49" s="54"/>
      <c r="U49" s="54"/>
      <c r="V49" s="54"/>
      <c r="W49" s="54"/>
    </row>
    <row customHeight="1" ht="32.914306640625">
      <c r="A50" s="52"/>
      <c r="B50" s="52"/>
      <c r="C50" s="52" t="s">
        <v>360</v>
      </c>
      <c r="D50" s="52"/>
      <c r="E50" s="52"/>
      <c r="F50" s="52"/>
      <c r="G50" s="52"/>
      <c r="H50" s="52"/>
      <c r="I50" s="54">
        <v>968000</v>
      </c>
      <c r="J50" s="54"/>
      <c r="K50" s="54"/>
      <c r="L50" s="54"/>
      <c r="M50" s="54"/>
      <c r="N50" s="54"/>
      <c r="O50" s="54">
        <v>968000</v>
      </c>
      <c r="P50" s="54"/>
      <c r="Q50" s="54"/>
      <c r="R50" s="54"/>
      <c r="S50" s="54"/>
      <c r="T50" s="54"/>
      <c r="U50" s="54"/>
      <c r="V50" s="54"/>
      <c r="W50" s="54"/>
    </row>
    <row customHeight="1" ht="32.914306640625">
      <c r="A51" s="52" t="s">
        <v>299</v>
      </c>
      <c r="B51" s="53" t="s">
        <v>361</v>
      </c>
      <c r="C51" s="52" t="s">
        <v>360</v>
      </c>
      <c r="D51" s="52" t="s">
        <v>64</v>
      </c>
      <c r="E51" s="52" t="s">
        <v>114</v>
      </c>
      <c r="F51" s="52" t="s">
        <v>301</v>
      </c>
      <c r="G51" s="52" t="s">
        <v>276</v>
      </c>
      <c r="H51" s="52" t="s">
        <v>277</v>
      </c>
      <c r="I51" s="54">
        <v>968000</v>
      </c>
      <c r="J51" s="54"/>
      <c r="K51" s="54"/>
      <c r="L51" s="54"/>
      <c r="M51" s="54"/>
      <c r="N51" s="54"/>
      <c r="O51" s="54">
        <v>968000</v>
      </c>
      <c r="P51" s="54"/>
      <c r="Q51" s="54"/>
      <c r="R51" s="54"/>
      <c r="S51" s="54"/>
      <c r="T51" s="54"/>
      <c r="U51" s="54"/>
      <c r="V51" s="54"/>
      <c r="W51" s="54"/>
    </row>
    <row customHeight="1" ht="32.914306640625">
      <c r="A52" s="52"/>
      <c r="B52" s="52"/>
      <c r="C52" s="52" t="s">
        <v>362</v>
      </c>
      <c r="D52" s="52"/>
      <c r="E52" s="52"/>
      <c r="F52" s="52"/>
      <c r="G52" s="52"/>
      <c r="H52" s="52"/>
      <c r="I52" s="54">
        <v>250000</v>
      </c>
      <c r="J52" s="54">
        <v>250000</v>
      </c>
      <c r="K52" s="54">
        <v>250000</v>
      </c>
      <c r="L52" s="54"/>
      <c r="M52" s="54"/>
      <c r="N52" s="54"/>
      <c r="O52" s="54"/>
      <c r="P52" s="54"/>
      <c r="Q52" s="54"/>
      <c r="R52" s="54"/>
      <c r="S52" s="54"/>
      <c r="T52" s="54"/>
      <c r="U52" s="54"/>
      <c r="V52" s="54"/>
      <c r="W52" s="54"/>
    </row>
    <row customHeight="1" ht="32.914306640625">
      <c r="A53" s="52" t="s">
        <v>305</v>
      </c>
      <c r="B53" s="53" t="s">
        <v>363</v>
      </c>
      <c r="C53" s="52" t="s">
        <v>362</v>
      </c>
      <c r="D53" s="52" t="s">
        <v>64</v>
      </c>
      <c r="E53" s="52" t="s">
        <v>83</v>
      </c>
      <c r="F53" s="52" t="s">
        <v>338</v>
      </c>
      <c r="G53" s="52" t="s">
        <v>364</v>
      </c>
      <c r="H53" s="52" t="s">
        <v>365</v>
      </c>
      <c r="I53" s="54">
        <v>250000</v>
      </c>
      <c r="J53" s="54">
        <v>250000</v>
      </c>
      <c r="K53" s="54">
        <v>250000</v>
      </c>
      <c r="L53" s="54"/>
      <c r="M53" s="54"/>
      <c r="N53" s="54"/>
      <c r="O53" s="54"/>
      <c r="P53" s="54"/>
      <c r="Q53" s="54"/>
      <c r="R53" s="54"/>
      <c r="S53" s="54"/>
      <c r="T53" s="54"/>
      <c r="U53" s="54"/>
      <c r="V53" s="54"/>
      <c r="W53" s="54"/>
    </row>
    <row customHeight="1" ht="32.914306640625">
      <c r="A54" s="52"/>
      <c r="B54" s="52"/>
      <c r="C54" s="52" t="s">
        <v>366</v>
      </c>
      <c r="D54" s="52"/>
      <c r="E54" s="52"/>
      <c r="F54" s="52"/>
      <c r="G54" s="52"/>
      <c r="H54" s="52"/>
      <c r="I54" s="54">
        <v>300000</v>
      </c>
      <c r="J54" s="54">
        <v>300000</v>
      </c>
      <c r="K54" s="54">
        <v>300000</v>
      </c>
      <c r="L54" s="54"/>
      <c r="M54" s="54"/>
      <c r="N54" s="54"/>
      <c r="O54" s="54"/>
      <c r="P54" s="54"/>
      <c r="Q54" s="54"/>
      <c r="R54" s="54"/>
      <c r="S54" s="54"/>
      <c r="T54" s="54"/>
      <c r="U54" s="54"/>
      <c r="V54" s="54"/>
      <c r="W54" s="54"/>
    </row>
    <row customHeight="1" ht="32.914306640625">
      <c r="A55" s="52" t="s">
        <v>305</v>
      </c>
      <c r="B55" s="53" t="s">
        <v>367</v>
      </c>
      <c r="C55" s="52" t="s">
        <v>366</v>
      </c>
      <c r="D55" s="52" t="s">
        <v>64</v>
      </c>
      <c r="E55" s="52" t="s">
        <v>81</v>
      </c>
      <c r="F55" s="52" t="s">
        <v>261</v>
      </c>
      <c r="G55" s="52" t="s">
        <v>233</v>
      </c>
      <c r="H55" s="52" t="s">
        <v>234</v>
      </c>
      <c r="I55" s="54">
        <v>50000</v>
      </c>
      <c r="J55" s="54">
        <v>50000</v>
      </c>
      <c r="K55" s="54">
        <v>50000</v>
      </c>
      <c r="L55" s="54"/>
      <c r="M55" s="54"/>
      <c r="N55" s="54"/>
      <c r="O55" s="54"/>
      <c r="P55" s="54"/>
      <c r="Q55" s="54"/>
      <c r="R55" s="54"/>
      <c r="S55" s="54"/>
      <c r="T55" s="54"/>
      <c r="U55" s="54"/>
      <c r="V55" s="54"/>
      <c r="W55" s="54"/>
    </row>
    <row customHeight="1" ht="32.914306640625">
      <c r="A56" s="52" t="s">
        <v>305</v>
      </c>
      <c r="B56" s="53" t="s">
        <v>367</v>
      </c>
      <c r="C56" s="52" t="s">
        <v>366</v>
      </c>
      <c r="D56" s="52" t="s">
        <v>64</v>
      </c>
      <c r="E56" s="52" t="s">
        <v>81</v>
      </c>
      <c r="F56" s="52" t="s">
        <v>261</v>
      </c>
      <c r="G56" s="52" t="s">
        <v>368</v>
      </c>
      <c r="H56" s="52" t="s">
        <v>369</v>
      </c>
      <c r="I56" s="54">
        <v>50000</v>
      </c>
      <c r="J56" s="54">
        <v>50000</v>
      </c>
      <c r="K56" s="54">
        <v>50000</v>
      </c>
      <c r="L56" s="54"/>
      <c r="M56" s="54"/>
      <c r="N56" s="54"/>
      <c r="O56" s="54"/>
      <c r="P56" s="54"/>
      <c r="Q56" s="54"/>
      <c r="R56" s="54"/>
      <c r="S56" s="54"/>
      <c r="T56" s="54"/>
      <c r="U56" s="54"/>
      <c r="V56" s="54"/>
      <c r="W56" s="54"/>
    </row>
    <row customHeight="1" ht="32.914306640625">
      <c r="A57" s="52" t="s">
        <v>305</v>
      </c>
      <c r="B57" s="53" t="s">
        <v>367</v>
      </c>
      <c r="C57" s="52" t="s">
        <v>366</v>
      </c>
      <c r="D57" s="52" t="s">
        <v>64</v>
      </c>
      <c r="E57" s="52" t="s">
        <v>81</v>
      </c>
      <c r="F57" s="52" t="s">
        <v>261</v>
      </c>
      <c r="G57" s="52" t="s">
        <v>249</v>
      </c>
      <c r="H57" s="52" t="s">
        <v>250</v>
      </c>
      <c r="I57" s="54">
        <v>107000</v>
      </c>
      <c r="J57" s="54">
        <v>107000</v>
      </c>
      <c r="K57" s="54">
        <v>107000</v>
      </c>
      <c r="L57" s="54"/>
      <c r="M57" s="54"/>
      <c r="N57" s="54"/>
      <c r="O57" s="54"/>
      <c r="P57" s="54"/>
      <c r="Q57" s="54"/>
      <c r="R57" s="54"/>
      <c r="S57" s="54"/>
      <c r="T57" s="54"/>
      <c r="U57" s="54"/>
      <c r="V57" s="54"/>
      <c r="W57" s="54"/>
    </row>
    <row customHeight="1" ht="32.914306640625">
      <c r="A58" s="52" t="s">
        <v>305</v>
      </c>
      <c r="B58" s="53" t="s">
        <v>367</v>
      </c>
      <c r="C58" s="52" t="s">
        <v>366</v>
      </c>
      <c r="D58" s="52" t="s">
        <v>64</v>
      </c>
      <c r="E58" s="52" t="s">
        <v>81</v>
      </c>
      <c r="F58" s="52" t="s">
        <v>261</v>
      </c>
      <c r="G58" s="52" t="s">
        <v>243</v>
      </c>
      <c r="H58" s="52" t="s">
        <v>244</v>
      </c>
      <c r="I58" s="54">
        <v>36000</v>
      </c>
      <c r="J58" s="54">
        <v>36000</v>
      </c>
      <c r="K58" s="54">
        <v>36000</v>
      </c>
      <c r="L58" s="54"/>
      <c r="M58" s="54"/>
      <c r="N58" s="54"/>
      <c r="O58" s="54"/>
      <c r="P58" s="54"/>
      <c r="Q58" s="54"/>
      <c r="R58" s="54"/>
      <c r="S58" s="54"/>
      <c r="T58" s="54"/>
      <c r="U58" s="54"/>
      <c r="V58" s="54"/>
      <c r="W58" s="54"/>
    </row>
    <row customHeight="1" ht="32.914306640625">
      <c r="A59" s="52" t="s">
        <v>305</v>
      </c>
      <c r="B59" s="53" t="s">
        <v>367</v>
      </c>
      <c r="C59" s="52" t="s">
        <v>366</v>
      </c>
      <c r="D59" s="52" t="s">
        <v>64</v>
      </c>
      <c r="E59" s="52" t="s">
        <v>81</v>
      </c>
      <c r="F59" s="52" t="s">
        <v>261</v>
      </c>
      <c r="G59" s="52" t="s">
        <v>245</v>
      </c>
      <c r="H59" s="52" t="s">
        <v>246</v>
      </c>
      <c r="I59" s="54">
        <v>33000</v>
      </c>
      <c r="J59" s="54">
        <v>33000</v>
      </c>
      <c r="K59" s="54">
        <v>33000</v>
      </c>
      <c r="L59" s="54"/>
      <c r="M59" s="54"/>
      <c r="N59" s="54"/>
      <c r="O59" s="54"/>
      <c r="P59" s="54"/>
      <c r="Q59" s="54"/>
      <c r="R59" s="54"/>
      <c r="S59" s="54"/>
      <c r="T59" s="54"/>
      <c r="U59" s="54"/>
      <c r="V59" s="54"/>
      <c r="W59" s="54"/>
    </row>
    <row customHeight="1" ht="32.914306640625">
      <c r="A60" s="52" t="s">
        <v>305</v>
      </c>
      <c r="B60" s="53" t="s">
        <v>367</v>
      </c>
      <c r="C60" s="52" t="s">
        <v>366</v>
      </c>
      <c r="D60" s="52" t="s">
        <v>64</v>
      </c>
      <c r="E60" s="52" t="s">
        <v>81</v>
      </c>
      <c r="F60" s="52" t="s">
        <v>261</v>
      </c>
      <c r="G60" s="52" t="s">
        <v>226</v>
      </c>
      <c r="H60" s="52" t="s">
        <v>227</v>
      </c>
      <c r="I60" s="54">
        <v>24000</v>
      </c>
      <c r="J60" s="54">
        <v>24000</v>
      </c>
      <c r="K60" s="54">
        <v>24000</v>
      </c>
      <c r="L60" s="54"/>
      <c r="M60" s="54"/>
      <c r="N60" s="54"/>
      <c r="O60" s="54"/>
      <c r="P60" s="54"/>
      <c r="Q60" s="54"/>
      <c r="R60" s="54"/>
      <c r="S60" s="54"/>
      <c r="T60" s="54"/>
      <c r="U60" s="54"/>
      <c r="V60" s="54"/>
      <c r="W60" s="54"/>
    </row>
    <row customHeight="1" ht="32.914306640625">
      <c r="A61" s="52"/>
      <c r="B61" s="52"/>
      <c r="C61" s="52" t="s">
        <v>370</v>
      </c>
      <c r="D61" s="52"/>
      <c r="E61" s="52"/>
      <c r="F61" s="52"/>
      <c r="G61" s="52"/>
      <c r="H61" s="52"/>
      <c r="I61" s="54">
        <v>450000</v>
      </c>
      <c r="J61" s="54">
        <v>450000</v>
      </c>
      <c r="K61" s="54">
        <v>450000</v>
      </c>
      <c r="L61" s="54"/>
      <c r="M61" s="54"/>
      <c r="N61" s="54"/>
      <c r="O61" s="54"/>
      <c r="P61" s="54"/>
      <c r="Q61" s="54"/>
      <c r="R61" s="54"/>
      <c r="S61" s="54"/>
      <c r="T61" s="54"/>
      <c r="U61" s="54"/>
      <c r="V61" s="54"/>
      <c r="W61" s="54"/>
    </row>
    <row customHeight="1" ht="32.914306640625">
      <c r="A62" s="52" t="s">
        <v>305</v>
      </c>
      <c r="B62" s="53" t="s">
        <v>371</v>
      </c>
      <c r="C62" s="52" t="s">
        <v>370</v>
      </c>
      <c r="D62" s="52" t="s">
        <v>64</v>
      </c>
      <c r="E62" s="52" t="s">
        <v>83</v>
      </c>
      <c r="F62" s="52" t="s">
        <v>338</v>
      </c>
      <c r="G62" s="52" t="s">
        <v>372</v>
      </c>
      <c r="H62" s="52" t="s">
        <v>373</v>
      </c>
      <c r="I62" s="54">
        <v>450000</v>
      </c>
      <c r="J62" s="54">
        <v>450000</v>
      </c>
      <c r="K62" s="54">
        <v>450000</v>
      </c>
      <c r="L62" s="54"/>
      <c r="M62" s="54"/>
      <c r="N62" s="54"/>
      <c r="O62" s="54"/>
      <c r="P62" s="54"/>
      <c r="Q62" s="54"/>
      <c r="R62" s="54"/>
      <c r="S62" s="54"/>
      <c r="T62" s="54"/>
      <c r="U62" s="54"/>
      <c r="V62" s="54"/>
      <c r="W62" s="54"/>
    </row>
    <row customHeight="1" ht="32.914306640625">
      <c r="A63" s="52"/>
      <c r="B63" s="52"/>
      <c r="C63" s="52" t="s">
        <v>374</v>
      </c>
      <c r="D63" s="52"/>
      <c r="E63" s="52"/>
      <c r="F63" s="52"/>
      <c r="G63" s="52"/>
      <c r="H63" s="52"/>
      <c r="I63" s="54">
        <v>600000</v>
      </c>
      <c r="J63" s="54">
        <v>600000</v>
      </c>
      <c r="K63" s="54">
        <v>600000</v>
      </c>
      <c r="L63" s="54"/>
      <c r="M63" s="54"/>
      <c r="N63" s="54"/>
      <c r="O63" s="54"/>
      <c r="P63" s="54"/>
      <c r="Q63" s="54"/>
      <c r="R63" s="54"/>
      <c r="S63" s="54"/>
      <c r="T63" s="54"/>
      <c r="U63" s="54"/>
      <c r="V63" s="54"/>
      <c r="W63" s="54"/>
    </row>
    <row customHeight="1" ht="32.914306640625">
      <c r="A64" s="52" t="s">
        <v>305</v>
      </c>
      <c r="B64" s="53" t="s">
        <v>375</v>
      </c>
      <c r="C64" s="52" t="s">
        <v>374</v>
      </c>
      <c r="D64" s="52" t="s">
        <v>64</v>
      </c>
      <c r="E64" s="52" t="s">
        <v>81</v>
      </c>
      <c r="F64" s="52" t="s">
        <v>261</v>
      </c>
      <c r="G64" s="52" t="s">
        <v>233</v>
      </c>
      <c r="H64" s="52" t="s">
        <v>234</v>
      </c>
      <c r="I64" s="54">
        <v>50000</v>
      </c>
      <c r="J64" s="54">
        <v>50000</v>
      </c>
      <c r="K64" s="54">
        <v>50000</v>
      </c>
      <c r="L64" s="54"/>
      <c r="M64" s="54"/>
      <c r="N64" s="54"/>
      <c r="O64" s="54"/>
      <c r="P64" s="54"/>
      <c r="Q64" s="54"/>
      <c r="R64" s="54"/>
      <c r="S64" s="54"/>
      <c r="T64" s="54"/>
      <c r="U64" s="54"/>
      <c r="V64" s="54"/>
      <c r="W64" s="54"/>
    </row>
    <row customHeight="1" ht="32.914306640625">
      <c r="A65" s="52" t="s">
        <v>305</v>
      </c>
      <c r="B65" s="53" t="s">
        <v>375</v>
      </c>
      <c r="C65" s="52" t="s">
        <v>374</v>
      </c>
      <c r="D65" s="52" t="s">
        <v>64</v>
      </c>
      <c r="E65" s="52" t="s">
        <v>81</v>
      </c>
      <c r="F65" s="52" t="s">
        <v>261</v>
      </c>
      <c r="G65" s="52" t="s">
        <v>368</v>
      </c>
      <c r="H65" s="52" t="s">
        <v>369</v>
      </c>
      <c r="I65" s="54">
        <v>30000</v>
      </c>
      <c r="J65" s="54">
        <v>30000</v>
      </c>
      <c r="K65" s="54">
        <v>30000</v>
      </c>
      <c r="L65" s="54"/>
      <c r="M65" s="54"/>
      <c r="N65" s="54"/>
      <c r="O65" s="54"/>
      <c r="P65" s="54"/>
      <c r="Q65" s="54"/>
      <c r="R65" s="54"/>
      <c r="S65" s="54"/>
      <c r="T65" s="54"/>
      <c r="U65" s="54"/>
      <c r="V65" s="54"/>
      <c r="W65" s="54"/>
    </row>
    <row customHeight="1" ht="32.914306640625">
      <c r="A66" s="52" t="s">
        <v>305</v>
      </c>
      <c r="B66" s="53" t="s">
        <v>375</v>
      </c>
      <c r="C66" s="52" t="s">
        <v>374</v>
      </c>
      <c r="D66" s="52" t="s">
        <v>64</v>
      </c>
      <c r="E66" s="52" t="s">
        <v>81</v>
      </c>
      <c r="F66" s="52" t="s">
        <v>261</v>
      </c>
      <c r="G66" s="52" t="s">
        <v>249</v>
      </c>
      <c r="H66" s="52" t="s">
        <v>250</v>
      </c>
      <c r="I66" s="54">
        <v>140000</v>
      </c>
      <c r="J66" s="54">
        <v>140000</v>
      </c>
      <c r="K66" s="54">
        <v>140000</v>
      </c>
      <c r="L66" s="54"/>
      <c r="M66" s="54"/>
      <c r="N66" s="54"/>
      <c r="O66" s="54"/>
      <c r="P66" s="54"/>
      <c r="Q66" s="54"/>
      <c r="R66" s="54"/>
      <c r="S66" s="54"/>
      <c r="T66" s="54"/>
      <c r="U66" s="54"/>
      <c r="V66" s="54"/>
      <c r="W66" s="54"/>
    </row>
    <row customHeight="1" ht="32.914306640625">
      <c r="A67" s="52" t="s">
        <v>305</v>
      </c>
      <c r="B67" s="53" t="s">
        <v>375</v>
      </c>
      <c r="C67" s="52" t="s">
        <v>374</v>
      </c>
      <c r="D67" s="52" t="s">
        <v>64</v>
      </c>
      <c r="E67" s="52" t="s">
        <v>81</v>
      </c>
      <c r="F67" s="52" t="s">
        <v>261</v>
      </c>
      <c r="G67" s="52" t="s">
        <v>243</v>
      </c>
      <c r="H67" s="52" t="s">
        <v>244</v>
      </c>
      <c r="I67" s="54">
        <v>100000</v>
      </c>
      <c r="J67" s="54">
        <v>100000</v>
      </c>
      <c r="K67" s="54">
        <v>100000</v>
      </c>
      <c r="L67" s="54"/>
      <c r="M67" s="54"/>
      <c r="N67" s="54"/>
      <c r="O67" s="54"/>
      <c r="P67" s="54"/>
      <c r="Q67" s="54"/>
      <c r="R67" s="54"/>
      <c r="S67" s="54"/>
      <c r="T67" s="54"/>
      <c r="U67" s="54"/>
      <c r="V67" s="54"/>
      <c r="W67" s="54"/>
    </row>
    <row customHeight="1" ht="32.914306640625">
      <c r="A68" s="52" t="s">
        <v>305</v>
      </c>
      <c r="B68" s="53" t="s">
        <v>375</v>
      </c>
      <c r="C68" s="52" t="s">
        <v>374</v>
      </c>
      <c r="D68" s="52" t="s">
        <v>64</v>
      </c>
      <c r="E68" s="52" t="s">
        <v>81</v>
      </c>
      <c r="F68" s="52" t="s">
        <v>261</v>
      </c>
      <c r="G68" s="52" t="s">
        <v>245</v>
      </c>
      <c r="H68" s="52" t="s">
        <v>246</v>
      </c>
      <c r="I68" s="54">
        <v>110000</v>
      </c>
      <c r="J68" s="54">
        <v>110000</v>
      </c>
      <c r="K68" s="54">
        <v>110000</v>
      </c>
      <c r="L68" s="54"/>
      <c r="M68" s="54"/>
      <c r="N68" s="54"/>
      <c r="O68" s="54"/>
      <c r="P68" s="54"/>
      <c r="Q68" s="54"/>
      <c r="R68" s="54"/>
      <c r="S68" s="54"/>
      <c r="T68" s="54"/>
      <c r="U68" s="54"/>
      <c r="V68" s="54"/>
      <c r="W68" s="54"/>
    </row>
    <row customHeight="1" ht="32.914306640625">
      <c r="A69" s="52" t="s">
        <v>305</v>
      </c>
      <c r="B69" s="53" t="s">
        <v>375</v>
      </c>
      <c r="C69" s="52" t="s">
        <v>374</v>
      </c>
      <c r="D69" s="52" t="s">
        <v>64</v>
      </c>
      <c r="E69" s="52" t="s">
        <v>81</v>
      </c>
      <c r="F69" s="52" t="s">
        <v>261</v>
      </c>
      <c r="G69" s="52" t="s">
        <v>226</v>
      </c>
      <c r="H69" s="52" t="s">
        <v>227</v>
      </c>
      <c r="I69" s="54">
        <v>170000</v>
      </c>
      <c r="J69" s="54">
        <v>170000</v>
      </c>
      <c r="K69" s="54">
        <v>170000</v>
      </c>
      <c r="L69" s="54"/>
      <c r="M69" s="54"/>
      <c r="N69" s="54"/>
      <c r="O69" s="54"/>
      <c r="P69" s="54"/>
      <c r="Q69" s="54"/>
      <c r="R69" s="54"/>
      <c r="S69" s="54"/>
      <c r="T69" s="54"/>
      <c r="U69" s="54"/>
      <c r="V69" s="54"/>
      <c r="W69" s="54"/>
    </row>
    <row customHeight="1" ht="32.914306640625">
      <c r="A70" s="52"/>
      <c r="B70" s="52"/>
      <c r="C70" s="52" t="s">
        <v>376</v>
      </c>
      <c r="D70" s="52"/>
      <c r="E70" s="52"/>
      <c r="F70" s="52"/>
      <c r="G70" s="52"/>
      <c r="H70" s="52"/>
      <c r="I70" s="54">
        <v>946670</v>
      </c>
      <c r="J70" s="54">
        <v>946670</v>
      </c>
      <c r="K70" s="54">
        <v>946670</v>
      </c>
      <c r="L70" s="54"/>
      <c r="M70" s="54"/>
      <c r="N70" s="54"/>
      <c r="O70" s="54"/>
      <c r="P70" s="54"/>
      <c r="Q70" s="54"/>
      <c r="R70" s="54"/>
      <c r="S70" s="54"/>
      <c r="T70" s="54"/>
      <c r="U70" s="54"/>
      <c r="V70" s="54"/>
      <c r="W70" s="54"/>
    </row>
    <row customHeight="1" ht="32.914306640625">
      <c r="A71" s="52" t="s">
        <v>305</v>
      </c>
      <c r="B71" s="53" t="s">
        <v>377</v>
      </c>
      <c r="C71" s="52" t="s">
        <v>376</v>
      </c>
      <c r="D71" s="52" t="s">
        <v>64</v>
      </c>
      <c r="E71" s="52" t="s">
        <v>88</v>
      </c>
      <c r="F71" s="52" t="s">
        <v>317</v>
      </c>
      <c r="G71" s="52" t="s">
        <v>276</v>
      </c>
      <c r="H71" s="52" t="s">
        <v>277</v>
      </c>
      <c r="I71" s="54">
        <v>946670</v>
      </c>
      <c r="J71" s="54">
        <v>946670</v>
      </c>
      <c r="K71" s="54">
        <v>946670</v>
      </c>
      <c r="L71" s="54"/>
      <c r="M71" s="54"/>
      <c r="N71" s="54"/>
      <c r="O71" s="54"/>
      <c r="P71" s="54"/>
      <c r="Q71" s="54"/>
      <c r="R71" s="54"/>
      <c r="S71" s="54"/>
      <c r="T71" s="54"/>
      <c r="U71" s="54"/>
      <c r="V71" s="54"/>
      <c r="W71" s="54"/>
    </row>
    <row customHeight="1" ht="32.914306640625">
      <c r="A72" s="52"/>
      <c r="B72" s="52"/>
      <c r="C72" s="52" t="s">
        <v>378</v>
      </c>
      <c r="D72" s="52"/>
      <c r="E72" s="52"/>
      <c r="F72" s="52"/>
      <c r="G72" s="52"/>
      <c r="H72" s="52"/>
      <c r="I72" s="54">
        <v>150000</v>
      </c>
      <c r="J72" s="54">
        <v>150000</v>
      </c>
      <c r="K72" s="54">
        <v>150000</v>
      </c>
      <c r="L72" s="54"/>
      <c r="M72" s="54"/>
      <c r="N72" s="54"/>
      <c r="O72" s="54"/>
      <c r="P72" s="54"/>
      <c r="Q72" s="54"/>
      <c r="R72" s="54"/>
      <c r="S72" s="54"/>
      <c r="T72" s="54"/>
      <c r="U72" s="54"/>
      <c r="V72" s="54"/>
      <c r="W72" s="54"/>
    </row>
    <row customHeight="1" ht="32.914306640625">
      <c r="A73" s="52" t="s">
        <v>305</v>
      </c>
      <c r="B73" s="53" t="s">
        <v>379</v>
      </c>
      <c r="C73" s="52" t="s">
        <v>378</v>
      </c>
      <c r="D73" s="52" t="s">
        <v>64</v>
      </c>
      <c r="E73" s="52" t="s">
        <v>81</v>
      </c>
      <c r="F73" s="52" t="s">
        <v>261</v>
      </c>
      <c r="G73" s="52" t="s">
        <v>233</v>
      </c>
      <c r="H73" s="52" t="s">
        <v>234</v>
      </c>
      <c r="I73" s="54">
        <v>30000</v>
      </c>
      <c r="J73" s="54">
        <v>30000</v>
      </c>
      <c r="K73" s="54">
        <v>30000</v>
      </c>
      <c r="L73" s="54"/>
      <c r="M73" s="54"/>
      <c r="N73" s="54"/>
      <c r="O73" s="54"/>
      <c r="P73" s="54"/>
      <c r="Q73" s="54"/>
      <c r="R73" s="54"/>
      <c r="S73" s="54"/>
      <c r="T73" s="54"/>
      <c r="U73" s="54"/>
      <c r="V73" s="54"/>
      <c r="W73" s="54"/>
    </row>
    <row customHeight="1" ht="32.914306640625">
      <c r="A74" s="52" t="s">
        <v>305</v>
      </c>
      <c r="B74" s="53" t="s">
        <v>379</v>
      </c>
      <c r="C74" s="52" t="s">
        <v>378</v>
      </c>
      <c r="D74" s="52" t="s">
        <v>64</v>
      </c>
      <c r="E74" s="52" t="s">
        <v>81</v>
      </c>
      <c r="F74" s="52" t="s">
        <v>261</v>
      </c>
      <c r="G74" s="52" t="s">
        <v>249</v>
      </c>
      <c r="H74" s="52" t="s">
        <v>250</v>
      </c>
      <c r="I74" s="54">
        <v>30000</v>
      </c>
      <c r="J74" s="54">
        <v>30000</v>
      </c>
      <c r="K74" s="54">
        <v>30000</v>
      </c>
      <c r="L74" s="54"/>
      <c r="M74" s="54"/>
      <c r="N74" s="54"/>
      <c r="O74" s="54"/>
      <c r="P74" s="54"/>
      <c r="Q74" s="54"/>
      <c r="R74" s="54"/>
      <c r="S74" s="54"/>
      <c r="T74" s="54"/>
      <c r="U74" s="54"/>
      <c r="V74" s="54"/>
      <c r="W74" s="54"/>
    </row>
    <row customHeight="1" ht="32.914306640625">
      <c r="A75" s="52" t="s">
        <v>305</v>
      </c>
      <c r="B75" s="53" t="s">
        <v>379</v>
      </c>
      <c r="C75" s="52" t="s">
        <v>378</v>
      </c>
      <c r="D75" s="52" t="s">
        <v>64</v>
      </c>
      <c r="E75" s="52" t="s">
        <v>81</v>
      </c>
      <c r="F75" s="52" t="s">
        <v>261</v>
      </c>
      <c r="G75" s="52" t="s">
        <v>243</v>
      </c>
      <c r="H75" s="52" t="s">
        <v>244</v>
      </c>
      <c r="I75" s="54">
        <v>10000</v>
      </c>
      <c r="J75" s="54">
        <v>10000</v>
      </c>
      <c r="K75" s="54">
        <v>10000</v>
      </c>
      <c r="L75" s="54"/>
      <c r="M75" s="54"/>
      <c r="N75" s="54"/>
      <c r="O75" s="54"/>
      <c r="P75" s="54"/>
      <c r="Q75" s="54"/>
      <c r="R75" s="54"/>
      <c r="S75" s="54"/>
      <c r="T75" s="54"/>
      <c r="U75" s="54"/>
      <c r="V75" s="54"/>
      <c r="W75" s="54"/>
    </row>
    <row customHeight="1" ht="32.914306640625">
      <c r="A76" s="52" t="s">
        <v>305</v>
      </c>
      <c r="B76" s="53" t="s">
        <v>379</v>
      </c>
      <c r="C76" s="52" t="s">
        <v>378</v>
      </c>
      <c r="D76" s="52" t="s">
        <v>64</v>
      </c>
      <c r="E76" s="52" t="s">
        <v>81</v>
      </c>
      <c r="F76" s="52" t="s">
        <v>261</v>
      </c>
      <c r="G76" s="52" t="s">
        <v>276</v>
      </c>
      <c r="H76" s="52" t="s">
        <v>277</v>
      </c>
      <c r="I76" s="54">
        <v>70000</v>
      </c>
      <c r="J76" s="54">
        <v>70000</v>
      </c>
      <c r="K76" s="54">
        <v>70000</v>
      </c>
      <c r="L76" s="54"/>
      <c r="M76" s="54"/>
      <c r="N76" s="54"/>
      <c r="O76" s="54"/>
      <c r="P76" s="54"/>
      <c r="Q76" s="54"/>
      <c r="R76" s="54"/>
      <c r="S76" s="54"/>
      <c r="T76" s="54"/>
      <c r="U76" s="54"/>
      <c r="V76" s="54"/>
      <c r="W76" s="54"/>
    </row>
    <row customHeight="1" ht="32.914306640625">
      <c r="A77" s="52" t="s">
        <v>305</v>
      </c>
      <c r="B77" s="53" t="s">
        <v>379</v>
      </c>
      <c r="C77" s="52" t="s">
        <v>378</v>
      </c>
      <c r="D77" s="52" t="s">
        <v>64</v>
      </c>
      <c r="E77" s="52" t="s">
        <v>81</v>
      </c>
      <c r="F77" s="52" t="s">
        <v>261</v>
      </c>
      <c r="G77" s="52" t="s">
        <v>226</v>
      </c>
      <c r="H77" s="52" t="s">
        <v>227</v>
      </c>
      <c r="I77" s="54">
        <v>10000</v>
      </c>
      <c r="J77" s="54">
        <v>10000</v>
      </c>
      <c r="K77" s="54">
        <v>10000</v>
      </c>
      <c r="L77" s="54"/>
      <c r="M77" s="54"/>
      <c r="N77" s="54"/>
      <c r="O77" s="54"/>
      <c r="P77" s="54"/>
      <c r="Q77" s="54"/>
      <c r="R77" s="54"/>
      <c r="S77" s="54"/>
      <c r="T77" s="54"/>
      <c r="U77" s="54"/>
      <c r="V77" s="54"/>
      <c r="W77" s="54"/>
    </row>
    <row customHeight="1" ht="32.914306640625">
      <c r="A78" s="52"/>
      <c r="B78" s="52"/>
      <c r="C78" s="52" t="s">
        <v>380</v>
      </c>
      <c r="D78" s="52"/>
      <c r="E78" s="52"/>
      <c r="F78" s="52"/>
      <c r="G78" s="52"/>
      <c r="H78" s="52"/>
      <c r="I78" s="54">
        <v>2460000</v>
      </c>
      <c r="J78" s="54">
        <v>2460000</v>
      </c>
      <c r="K78" s="54">
        <v>2460000</v>
      </c>
      <c r="L78" s="54"/>
      <c r="M78" s="54"/>
      <c r="N78" s="54"/>
      <c r="O78" s="54"/>
      <c r="P78" s="54"/>
      <c r="Q78" s="54"/>
      <c r="R78" s="54"/>
      <c r="S78" s="54"/>
      <c r="T78" s="54"/>
      <c r="U78" s="54"/>
      <c r="V78" s="54"/>
      <c r="W78" s="54"/>
    </row>
    <row customHeight="1" ht="32.914306640625">
      <c r="A79" s="52" t="s">
        <v>331</v>
      </c>
      <c r="B79" s="53" t="s">
        <v>381</v>
      </c>
      <c r="C79" s="52" t="s">
        <v>380</v>
      </c>
      <c r="D79" s="52" t="s">
        <v>64</v>
      </c>
      <c r="E79" s="52" t="s">
        <v>112</v>
      </c>
      <c r="F79" s="52" t="s">
        <v>382</v>
      </c>
      <c r="G79" s="52" t="s">
        <v>345</v>
      </c>
      <c r="H79" s="52" t="s">
        <v>77</v>
      </c>
      <c r="I79" s="54">
        <v>2460000</v>
      </c>
      <c r="J79" s="54">
        <v>2460000</v>
      </c>
      <c r="K79" s="54">
        <v>2460000</v>
      </c>
      <c r="L79" s="54"/>
      <c r="M79" s="54"/>
      <c r="N79" s="54"/>
      <c r="O79" s="54"/>
      <c r="P79" s="54"/>
      <c r="Q79" s="54"/>
      <c r="R79" s="54"/>
      <c r="S79" s="54"/>
      <c r="T79" s="54"/>
      <c r="U79" s="54"/>
      <c r="V79" s="54"/>
      <c r="W79" s="54"/>
    </row>
    <row customHeight="1" ht="32.914306640625">
      <c r="A80" s="52"/>
      <c r="B80" s="52"/>
      <c r="C80" s="52" t="s">
        <v>383</v>
      </c>
      <c r="D80" s="52"/>
      <c r="E80" s="52"/>
      <c r="F80" s="52"/>
      <c r="G80" s="52"/>
      <c r="H80" s="52"/>
      <c r="I80" s="54">
        <v>2140000</v>
      </c>
      <c r="J80" s="54">
        <v>2140000</v>
      </c>
      <c r="K80" s="54">
        <v>2140000</v>
      </c>
      <c r="L80" s="54"/>
      <c r="M80" s="54"/>
      <c r="N80" s="54"/>
      <c r="O80" s="54"/>
      <c r="P80" s="54"/>
      <c r="Q80" s="54"/>
      <c r="R80" s="54"/>
      <c r="S80" s="54"/>
      <c r="T80" s="54"/>
      <c r="U80" s="54"/>
      <c r="V80" s="54"/>
      <c r="W80" s="54"/>
    </row>
    <row customHeight="1" ht="32.914306640625">
      <c r="A81" s="52" t="s">
        <v>305</v>
      </c>
      <c r="B81" s="53" t="s">
        <v>384</v>
      </c>
      <c r="C81" s="52" t="s">
        <v>383</v>
      </c>
      <c r="D81" s="52" t="s">
        <v>64</v>
      </c>
      <c r="E81" s="52" t="s">
        <v>89</v>
      </c>
      <c r="F81" s="52" t="s">
        <v>348</v>
      </c>
      <c r="G81" s="52" t="s">
        <v>324</v>
      </c>
      <c r="H81" s="52" t="s">
        <v>325</v>
      </c>
      <c r="I81" s="54">
        <v>2140000</v>
      </c>
      <c r="J81" s="54">
        <v>2140000</v>
      </c>
      <c r="K81" s="54">
        <v>2140000</v>
      </c>
      <c r="L81" s="54"/>
      <c r="M81" s="54"/>
      <c r="N81" s="54"/>
      <c r="O81" s="54"/>
      <c r="P81" s="54"/>
      <c r="Q81" s="54"/>
      <c r="R81" s="54"/>
      <c r="S81" s="54"/>
      <c r="T81" s="54"/>
      <c r="U81" s="54"/>
      <c r="V81" s="54"/>
      <c r="W81" s="54"/>
    </row>
    <row customHeight="1" ht="32.914306640625">
      <c r="A82" s="52"/>
      <c r="B82" s="52"/>
      <c r="C82" s="52" t="s">
        <v>385</v>
      </c>
      <c r="D82" s="52"/>
      <c r="E82" s="52"/>
      <c r="F82" s="52"/>
      <c r="G82" s="52"/>
      <c r="H82" s="52"/>
      <c r="I82" s="54">
        <v>1200000</v>
      </c>
      <c r="J82" s="54">
        <v>1200000</v>
      </c>
      <c r="K82" s="54">
        <v>1200000</v>
      </c>
      <c r="L82" s="54"/>
      <c r="M82" s="54"/>
      <c r="N82" s="54"/>
      <c r="O82" s="54"/>
      <c r="P82" s="54"/>
      <c r="Q82" s="54"/>
      <c r="R82" s="54"/>
      <c r="S82" s="54"/>
      <c r="T82" s="54"/>
      <c r="U82" s="54"/>
      <c r="V82" s="54"/>
      <c r="W82" s="54"/>
    </row>
    <row customHeight="1" ht="32.914306640625">
      <c r="A83" s="52" t="s">
        <v>305</v>
      </c>
      <c r="B83" s="53" t="s">
        <v>386</v>
      </c>
      <c r="C83" s="52" t="s">
        <v>385</v>
      </c>
      <c r="D83" s="52" t="s">
        <v>64</v>
      </c>
      <c r="E83" s="52" t="s">
        <v>89</v>
      </c>
      <c r="F83" s="52" t="s">
        <v>348</v>
      </c>
      <c r="G83" s="52" t="s">
        <v>324</v>
      </c>
      <c r="H83" s="52" t="s">
        <v>325</v>
      </c>
      <c r="I83" s="54">
        <v>1200000</v>
      </c>
      <c r="J83" s="54">
        <v>1200000</v>
      </c>
      <c r="K83" s="54">
        <v>1200000</v>
      </c>
      <c r="L83" s="54"/>
      <c r="M83" s="54"/>
      <c r="N83" s="54"/>
      <c r="O83" s="54"/>
      <c r="P83" s="54"/>
      <c r="Q83" s="54"/>
      <c r="R83" s="54"/>
      <c r="S83" s="54"/>
      <c r="T83" s="54"/>
      <c r="U83" s="54"/>
      <c r="V83" s="54"/>
      <c r="W83" s="54"/>
    </row>
    <row customHeight="1" ht="32.914306640625">
      <c r="A84" s="52"/>
      <c r="B84" s="52"/>
      <c r="C84" s="52" t="s">
        <v>387</v>
      </c>
      <c r="D84" s="52"/>
      <c r="E84" s="52"/>
      <c r="F84" s="52"/>
      <c r="G84" s="52"/>
      <c r="H84" s="52"/>
      <c r="I84" s="54">
        <v>800000</v>
      </c>
      <c r="J84" s="54">
        <v>800000</v>
      </c>
      <c r="K84" s="54">
        <v>800000</v>
      </c>
      <c r="L84" s="54"/>
      <c r="M84" s="54"/>
      <c r="N84" s="54"/>
      <c r="O84" s="54"/>
      <c r="P84" s="54"/>
      <c r="Q84" s="54"/>
      <c r="R84" s="54"/>
      <c r="S84" s="54"/>
      <c r="T84" s="54"/>
      <c r="U84" s="54"/>
      <c r="V84" s="54"/>
      <c r="W84" s="54"/>
    </row>
    <row customHeight="1" ht="32.914306640625">
      <c r="A85" s="52" t="s">
        <v>305</v>
      </c>
      <c r="B85" s="53" t="s">
        <v>388</v>
      </c>
      <c r="C85" s="52" t="s">
        <v>387</v>
      </c>
      <c r="D85" s="52" t="s">
        <v>64</v>
      </c>
      <c r="E85" s="52" t="s">
        <v>89</v>
      </c>
      <c r="F85" s="52" t="s">
        <v>348</v>
      </c>
      <c r="G85" s="52" t="s">
        <v>328</v>
      </c>
      <c r="H85" s="52" t="s">
        <v>329</v>
      </c>
      <c r="I85" s="54">
        <v>800000</v>
      </c>
      <c r="J85" s="54">
        <v>800000</v>
      </c>
      <c r="K85" s="54">
        <v>800000</v>
      </c>
      <c r="L85" s="54"/>
      <c r="M85" s="54"/>
      <c r="N85" s="54"/>
      <c r="O85" s="54"/>
      <c r="P85" s="54"/>
      <c r="Q85" s="54"/>
      <c r="R85" s="54"/>
      <c r="S85" s="54"/>
      <c r="T85" s="54"/>
      <c r="U85" s="54"/>
      <c r="V85" s="54"/>
      <c r="W85" s="54"/>
    </row>
    <row customHeight="1" ht="32.914306640625">
      <c r="A86" s="52"/>
      <c r="B86" s="52"/>
      <c r="C86" s="52" t="s">
        <v>389</v>
      </c>
      <c r="D86" s="52"/>
      <c r="E86" s="52"/>
      <c r="F86" s="52"/>
      <c r="G86" s="52"/>
      <c r="H86" s="52"/>
      <c r="I86" s="54">
        <v>900000</v>
      </c>
      <c r="J86" s="54">
        <v>900000</v>
      </c>
      <c r="K86" s="54">
        <v>900000</v>
      </c>
      <c r="L86" s="54"/>
      <c r="M86" s="54"/>
      <c r="N86" s="54"/>
      <c r="O86" s="54"/>
      <c r="P86" s="54"/>
      <c r="Q86" s="54"/>
      <c r="R86" s="54"/>
      <c r="S86" s="54"/>
      <c r="T86" s="54"/>
      <c r="U86" s="54"/>
      <c r="V86" s="54"/>
      <c r="W86" s="54"/>
    </row>
    <row customHeight="1" ht="32.914306640625">
      <c r="A87" s="52" t="s">
        <v>305</v>
      </c>
      <c r="B87" s="53" t="s">
        <v>390</v>
      </c>
      <c r="C87" s="52" t="s">
        <v>389</v>
      </c>
      <c r="D87" s="52" t="s">
        <v>64</v>
      </c>
      <c r="E87" s="52" t="s">
        <v>89</v>
      </c>
      <c r="F87" s="52" t="s">
        <v>348</v>
      </c>
      <c r="G87" s="52" t="s">
        <v>345</v>
      </c>
      <c r="H87" s="52" t="s">
        <v>77</v>
      </c>
      <c r="I87" s="54">
        <v>900000</v>
      </c>
      <c r="J87" s="54">
        <v>900000</v>
      </c>
      <c r="K87" s="54">
        <v>900000</v>
      </c>
      <c r="L87" s="54"/>
      <c r="M87" s="54"/>
      <c r="N87" s="54"/>
      <c r="O87" s="54"/>
      <c r="P87" s="54"/>
      <c r="Q87" s="54"/>
      <c r="R87" s="54"/>
      <c r="S87" s="54"/>
      <c r="T87" s="54"/>
      <c r="U87" s="54"/>
      <c r="V87" s="54"/>
      <c r="W87" s="54"/>
    </row>
    <row customHeight="1" ht="32.914306640625">
      <c r="A88" s="52"/>
      <c r="B88" s="52"/>
      <c r="C88" s="52" t="s">
        <v>391</v>
      </c>
      <c r="D88" s="52"/>
      <c r="E88" s="52"/>
      <c r="F88" s="52"/>
      <c r="G88" s="52"/>
      <c r="H88" s="52"/>
      <c r="I88" s="54">
        <v>23374000</v>
      </c>
      <c r="J88" s="54"/>
      <c r="K88" s="54"/>
      <c r="L88" s="54">
        <v>23374000</v>
      </c>
      <c r="M88" s="54"/>
      <c r="N88" s="54"/>
      <c r="O88" s="54"/>
      <c r="P88" s="54"/>
      <c r="Q88" s="54"/>
      <c r="R88" s="54"/>
      <c r="S88" s="54"/>
      <c r="T88" s="54"/>
      <c r="U88" s="54"/>
      <c r="V88" s="54"/>
      <c r="W88" s="54"/>
    </row>
    <row customHeight="1" ht="32.914306640625">
      <c r="A89" s="52" t="s">
        <v>299</v>
      </c>
      <c r="B89" s="53" t="s">
        <v>392</v>
      </c>
      <c r="C89" s="52" t="s">
        <v>391</v>
      </c>
      <c r="D89" s="52" t="s">
        <v>64</v>
      </c>
      <c r="E89" s="52" t="s">
        <v>116</v>
      </c>
      <c r="F89" s="52" t="s">
        <v>393</v>
      </c>
      <c r="G89" s="52" t="s">
        <v>345</v>
      </c>
      <c r="H89" s="52" t="s">
        <v>77</v>
      </c>
      <c r="I89" s="54">
        <v>17244000</v>
      </c>
      <c r="J89" s="54"/>
      <c r="K89" s="54"/>
      <c r="L89" s="54">
        <v>17244000</v>
      </c>
      <c r="M89" s="54"/>
      <c r="N89" s="54"/>
      <c r="O89" s="54"/>
      <c r="P89" s="54"/>
      <c r="Q89" s="54"/>
      <c r="R89" s="54"/>
      <c r="S89" s="54"/>
      <c r="T89" s="54"/>
      <c r="U89" s="54"/>
      <c r="V89" s="54"/>
      <c r="W89" s="54"/>
    </row>
    <row customHeight="1" ht="32.914306640625">
      <c r="A90" s="52" t="s">
        <v>299</v>
      </c>
      <c r="B90" s="53" t="s">
        <v>392</v>
      </c>
      <c r="C90" s="52" t="s">
        <v>391</v>
      </c>
      <c r="D90" s="52" t="s">
        <v>64</v>
      </c>
      <c r="E90" s="52" t="s">
        <v>117</v>
      </c>
      <c r="F90" s="52" t="s">
        <v>394</v>
      </c>
      <c r="G90" s="52" t="s">
        <v>345</v>
      </c>
      <c r="H90" s="52" t="s">
        <v>77</v>
      </c>
      <c r="I90" s="54">
        <v>6130000</v>
      </c>
      <c r="J90" s="54"/>
      <c r="K90" s="54"/>
      <c r="L90" s="54">
        <v>6130000</v>
      </c>
      <c r="M90" s="54"/>
      <c r="N90" s="54"/>
      <c r="O90" s="54"/>
      <c r="P90" s="54"/>
      <c r="Q90" s="54"/>
      <c r="R90" s="54"/>
      <c r="S90" s="54"/>
      <c r="T90" s="54"/>
      <c r="U90" s="54"/>
      <c r="V90" s="54"/>
      <c r="W90" s="54"/>
    </row>
    <row customHeight="1" ht="32.914306640625">
      <c r="A91" s="52"/>
      <c r="B91" s="52"/>
      <c r="C91" s="52" t="s">
        <v>395</v>
      </c>
      <c r="D91" s="52"/>
      <c r="E91" s="52"/>
      <c r="F91" s="52"/>
      <c r="G91" s="52"/>
      <c r="H91" s="52"/>
      <c r="I91" s="54">
        <v>5110000</v>
      </c>
      <c r="J91" s="54">
        <v>5110000</v>
      </c>
      <c r="K91" s="54">
        <v>5110000</v>
      </c>
      <c r="L91" s="54"/>
      <c r="M91" s="54"/>
      <c r="N91" s="54"/>
      <c r="O91" s="54"/>
      <c r="P91" s="54"/>
      <c r="Q91" s="54"/>
      <c r="R91" s="54"/>
      <c r="S91" s="54"/>
      <c r="T91" s="54"/>
      <c r="U91" s="54"/>
      <c r="V91" s="54"/>
      <c r="W91" s="54"/>
    </row>
    <row customHeight="1" ht="32.914306640625">
      <c r="A92" s="52" t="s">
        <v>299</v>
      </c>
      <c r="B92" s="53" t="s">
        <v>396</v>
      </c>
      <c r="C92" s="52" t="s">
        <v>395</v>
      </c>
      <c r="D92" s="52" t="s">
        <v>64</v>
      </c>
      <c r="E92" s="52" t="s">
        <v>129</v>
      </c>
      <c r="F92" s="52" t="s">
        <v>397</v>
      </c>
      <c r="G92" s="52" t="s">
        <v>345</v>
      </c>
      <c r="H92" s="52" t="s">
        <v>77</v>
      </c>
      <c r="I92" s="54">
        <v>5110000</v>
      </c>
      <c r="J92" s="54">
        <v>5110000</v>
      </c>
      <c r="K92" s="54">
        <v>5110000</v>
      </c>
      <c r="L92" s="54"/>
      <c r="M92" s="54"/>
      <c r="N92" s="54"/>
      <c r="O92" s="54"/>
      <c r="P92" s="54"/>
      <c r="Q92" s="54"/>
      <c r="R92" s="54"/>
      <c r="S92" s="54"/>
      <c r="T92" s="54"/>
      <c r="U92" s="54"/>
      <c r="V92" s="54"/>
      <c r="W92" s="54"/>
    </row>
    <row customHeight="1" ht="18.75">
      <c r="A93" s="55" t="s">
        <v>398</v>
      </c>
      <c r="B93" s="56"/>
      <c r="C93" s="56"/>
      <c r="D93" s="56"/>
      <c r="E93" s="56"/>
      <c r="F93" s="56"/>
      <c r="G93" s="56"/>
      <c r="H93" s="57"/>
      <c r="I93" s="54">
        <v>180891263</v>
      </c>
      <c r="J93" s="54">
        <v>18711200</v>
      </c>
      <c r="K93" s="54">
        <v>18711200</v>
      </c>
      <c r="L93" s="54">
        <v>123374000</v>
      </c>
      <c r="M93" s="54"/>
      <c r="N93" s="54">
        <v>37663518</v>
      </c>
      <c r="O93" s="54">
        <v>1139545</v>
      </c>
      <c r="P93" s="54"/>
      <c r="Q93" s="54"/>
      <c r="R93" s="54">
        <v>3000</v>
      </c>
      <c r="S93" s="54"/>
      <c r="T93" s="54"/>
      <c r="U93" s="54">
        <v>3000</v>
      </c>
      <c r="V93" s="54"/>
      <c r="W93" s="54"/>
    </row>
  </sheetData>
  <mergeCells count="28">
    <mergeCell ref="E4:E6"/>
    <mergeCell ref="Q4:Q6"/>
    <mergeCell ref="R4:W4"/>
    <mergeCell ref="R5:R6"/>
    <mergeCell ref="S5:S6"/>
    <mergeCell ref="T5:T6"/>
    <mergeCell ref="V5:V6"/>
    <mergeCell ref="W5:W6"/>
    <mergeCell ref="A93:H93"/>
    <mergeCell ref="U5:U6"/>
    <mergeCell ref="A2:W2"/>
    <mergeCell ref="F4:F6"/>
    <mergeCell ref="A4:A6"/>
    <mergeCell ref="C4:C6"/>
    <mergeCell ref="M5:M6"/>
    <mergeCell ref="J4:M4"/>
    <mergeCell ref="D4:D6"/>
    <mergeCell ref="G4:G6"/>
    <mergeCell ref="H4:H6"/>
    <mergeCell ref="I4:I6"/>
    <mergeCell ref="L5:L6"/>
    <mergeCell ref="N4:P4"/>
    <mergeCell ref="N5:N6"/>
    <mergeCell ref="O5:O6"/>
    <mergeCell ref="P5:P6"/>
    <mergeCell ref="B4:B6"/>
    <mergeCell ref="J5:K5"/>
    <mergeCell ref="A3:I3"/>
  </mergeCells>
  <pageSetup paperSize="9" scale="0"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80881-60F5-E56F-43CA-5CCBA7E31FD7}" mc:Ignorable="x14ac xr xr2 xr3">
  <sheetPr>
    <outlinePr summaryRight="0"/>
  </sheetPr>
  <dimension ref="A1:J145"/>
  <sheetViews>
    <sheetView topLeftCell="A1" showZeros="0" workbookViewId="0" tabSelected="1"/>
  </sheetViews>
  <sheetFormatPr defaultColWidth="9.140625" customHeight="1" defaultRowHeight="12"/>
  <cols>
    <col min="1" max="1" width="34.28125" customWidth="1"/>
    <col min="2" max="2" width="29.00390625" customWidth="1"/>
    <col min="3" max="3" width="17.171875" customWidth="1"/>
    <col min="4" max="4" width="21.03125" customWidth="1"/>
    <col min="5" max="5" width="23.57421875" customWidth="1"/>
    <col min="6" max="6" width="11.28125" customWidth="1"/>
    <col min="7" max="7" width="10.3125" customWidth="1"/>
    <col min="8" max="8" width="9.3125" customWidth="1"/>
    <col min="9" max="9" width="13.421875" customWidth="1"/>
    <col min="10" max="10" width="27.453125" customWidth="1"/>
  </cols>
  <sheetData>
    <row customHeight="1" ht="12">
      <c r="J1" s="58" t="s">
        <v>399</v>
      </c>
    </row>
    <row customHeight="1" ht="28.5">
      <c r="A2" s="59" t="s">
        <v>400</v>
      </c>
      <c r="B2" s="33"/>
      <c r="C2" s="33"/>
      <c r="D2" s="33"/>
      <c r="E2" s="33"/>
      <c r="F2" s="60"/>
      <c r="G2" s="33"/>
      <c r="H2" s="60"/>
      <c r="I2" s="60"/>
      <c r="J2" s="33"/>
    </row>
    <row customHeight="1" ht="15">
      <c r="A3" s="34">
        <f>"单位名称："&amp;"玉溪市发展和改革委员会"</f>
      </c>
    </row>
    <row customHeight="1" ht="14.25">
      <c r="A4" s="61" t="s">
        <v>401</v>
      </c>
      <c r="B4" s="61" t="s">
        <v>402</v>
      </c>
      <c r="C4" s="61" t="s">
        <v>403</v>
      </c>
      <c r="D4" s="61" t="s">
        <v>404</v>
      </c>
      <c r="E4" s="61" t="s">
        <v>405</v>
      </c>
      <c r="F4" s="62" t="s">
        <v>406</v>
      </c>
      <c r="G4" s="61" t="s">
        <v>407</v>
      </c>
      <c r="H4" s="62" t="s">
        <v>408</v>
      </c>
      <c r="I4" s="62" t="s">
        <v>409</v>
      </c>
      <c r="J4" s="61" t="s">
        <v>410</v>
      </c>
    </row>
    <row customHeight="1" ht="14.25">
      <c r="A5" s="61">
        <v>1</v>
      </c>
      <c r="B5" s="61">
        <v>2</v>
      </c>
      <c r="C5" s="61">
        <v>3</v>
      </c>
      <c r="D5" s="61">
        <v>4</v>
      </c>
      <c r="E5" s="61">
        <v>5</v>
      </c>
      <c r="F5" s="62">
        <v>6</v>
      </c>
      <c r="G5" s="61">
        <v>7</v>
      </c>
      <c r="H5" s="62">
        <v>8</v>
      </c>
      <c r="I5" s="62">
        <v>9</v>
      </c>
      <c r="J5" s="61">
        <v>10</v>
      </c>
    </row>
    <row customHeight="1" ht="15">
      <c r="A6" s="52" t="s">
        <v>64</v>
      </c>
      <c r="B6" s="63"/>
      <c r="C6" s="63"/>
      <c r="D6" s="63"/>
      <c r="E6" s="64"/>
      <c r="F6" s="65"/>
      <c r="G6" s="64"/>
      <c r="H6" s="65"/>
      <c r="I6" s="65"/>
      <c r="J6" s="64"/>
    </row>
    <row customHeight="1" ht="33.75">
      <c r="A7" s="52" t="s">
        <v>343</v>
      </c>
      <c r="B7" s="52" t="s">
        <v>411</v>
      </c>
      <c r="C7" s="52" t="s">
        <v>412</v>
      </c>
      <c r="D7" s="52" t="s">
        <v>413</v>
      </c>
      <c r="E7" s="52" t="s">
        <v>414</v>
      </c>
      <c r="F7" s="52" t="s">
        <v>415</v>
      </c>
      <c r="G7" s="66" t="s">
        <v>53</v>
      </c>
      <c r="H7" s="52" t="s">
        <v>416</v>
      </c>
      <c r="I7" s="52" t="s">
        <v>417</v>
      </c>
      <c r="J7" s="52" t="s">
        <v>418</v>
      </c>
    </row>
    <row customHeight="1" ht="33.75">
      <c r="A8" s="52" t="s">
        <v>343</v>
      </c>
      <c r="B8" s="52" t="s">
        <v>411</v>
      </c>
      <c r="C8" s="52" t="s">
        <v>412</v>
      </c>
      <c r="D8" s="52" t="s">
        <v>419</v>
      </c>
      <c r="E8" s="52" t="s">
        <v>420</v>
      </c>
      <c r="F8" s="52" t="s">
        <v>415</v>
      </c>
      <c r="G8" s="66" t="s">
        <v>421</v>
      </c>
      <c r="H8" s="52" t="s">
        <v>422</v>
      </c>
      <c r="I8" s="52" t="s">
        <v>417</v>
      </c>
      <c r="J8" s="52" t="s">
        <v>423</v>
      </c>
    </row>
    <row customHeight="1" ht="33.75">
      <c r="A9" s="52" t="s">
        <v>343</v>
      </c>
      <c r="B9" s="52" t="s">
        <v>411</v>
      </c>
      <c r="C9" s="52" t="s">
        <v>412</v>
      </c>
      <c r="D9" s="52" t="s">
        <v>424</v>
      </c>
      <c r="E9" s="52" t="s">
        <v>425</v>
      </c>
      <c r="F9" s="52" t="s">
        <v>415</v>
      </c>
      <c r="G9" s="66" t="s">
        <v>421</v>
      </c>
      <c r="H9" s="52" t="s">
        <v>422</v>
      </c>
      <c r="I9" s="52" t="s">
        <v>417</v>
      </c>
      <c r="J9" s="52" t="s">
        <v>426</v>
      </c>
    </row>
    <row customHeight="1" ht="33.75">
      <c r="A10" s="52" t="s">
        <v>343</v>
      </c>
      <c r="B10" s="52" t="s">
        <v>411</v>
      </c>
      <c r="C10" s="52" t="s">
        <v>427</v>
      </c>
      <c r="D10" s="52" t="s">
        <v>428</v>
      </c>
      <c r="E10" s="52" t="s">
        <v>429</v>
      </c>
      <c r="F10" s="52" t="s">
        <v>415</v>
      </c>
      <c r="G10" s="66" t="s">
        <v>430</v>
      </c>
      <c r="H10" s="52" t="s">
        <v>422</v>
      </c>
      <c r="I10" s="52" t="s">
        <v>431</v>
      </c>
      <c r="J10" s="52" t="s">
        <v>432</v>
      </c>
    </row>
    <row customHeight="1" ht="33.75">
      <c r="A11" s="52" t="s">
        <v>343</v>
      </c>
      <c r="B11" s="52" t="s">
        <v>411</v>
      </c>
      <c r="C11" s="52" t="s">
        <v>433</v>
      </c>
      <c r="D11" s="52" t="s">
        <v>434</v>
      </c>
      <c r="E11" s="52" t="s">
        <v>435</v>
      </c>
      <c r="F11" s="52" t="s">
        <v>436</v>
      </c>
      <c r="G11" s="66" t="s">
        <v>437</v>
      </c>
      <c r="H11" s="52" t="s">
        <v>422</v>
      </c>
      <c r="I11" s="52" t="s">
        <v>417</v>
      </c>
      <c r="J11" s="52" t="s">
        <v>438</v>
      </c>
    </row>
    <row customHeight="1" ht="33.75">
      <c r="A12" s="52" t="s">
        <v>389</v>
      </c>
      <c r="B12" s="52" t="s">
        <v>439</v>
      </c>
      <c r="C12" s="52" t="s">
        <v>412</v>
      </c>
      <c r="D12" s="52" t="s">
        <v>413</v>
      </c>
      <c r="E12" s="52" t="s">
        <v>439</v>
      </c>
      <c r="F12" s="52" t="s">
        <v>440</v>
      </c>
      <c r="G12" s="66" t="s">
        <v>439</v>
      </c>
      <c r="H12" s="52" t="s">
        <v>422</v>
      </c>
      <c r="I12" s="52" t="s">
        <v>417</v>
      </c>
      <c r="J12" s="52" t="s">
        <v>439</v>
      </c>
    </row>
    <row customHeight="1" ht="33.75">
      <c r="A13" s="52" t="s">
        <v>389</v>
      </c>
      <c r="B13" s="52" t="s">
        <v>439</v>
      </c>
      <c r="C13" s="52" t="s">
        <v>412</v>
      </c>
      <c r="D13" s="52" t="s">
        <v>424</v>
      </c>
      <c r="E13" s="52" t="s">
        <v>439</v>
      </c>
      <c r="F13" s="52" t="s">
        <v>440</v>
      </c>
      <c r="G13" s="66" t="s">
        <v>439</v>
      </c>
      <c r="H13" s="52" t="s">
        <v>422</v>
      </c>
      <c r="I13" s="52" t="s">
        <v>417</v>
      </c>
      <c r="J13" s="52" t="s">
        <v>439</v>
      </c>
    </row>
    <row customHeight="1" ht="33.75">
      <c r="A14" s="52" t="s">
        <v>389</v>
      </c>
      <c r="B14" s="52" t="s">
        <v>439</v>
      </c>
      <c r="C14" s="52" t="s">
        <v>412</v>
      </c>
      <c r="D14" s="52" t="s">
        <v>441</v>
      </c>
      <c r="E14" s="52" t="s">
        <v>442</v>
      </c>
      <c r="F14" s="52" t="s">
        <v>440</v>
      </c>
      <c r="G14" s="66" t="s">
        <v>439</v>
      </c>
      <c r="H14" s="52" t="s">
        <v>422</v>
      </c>
      <c r="I14" s="52" t="s">
        <v>417</v>
      </c>
      <c r="J14" s="52" t="s">
        <v>439</v>
      </c>
    </row>
    <row customHeight="1" ht="33.75">
      <c r="A15" s="52" t="s">
        <v>389</v>
      </c>
      <c r="B15" s="52" t="s">
        <v>439</v>
      </c>
      <c r="C15" s="52" t="s">
        <v>427</v>
      </c>
      <c r="D15" s="52" t="s">
        <v>428</v>
      </c>
      <c r="E15" s="52" t="s">
        <v>439</v>
      </c>
      <c r="F15" s="52" t="s">
        <v>440</v>
      </c>
      <c r="G15" s="66" t="s">
        <v>439</v>
      </c>
      <c r="H15" s="52" t="s">
        <v>422</v>
      </c>
      <c r="I15" s="52" t="s">
        <v>417</v>
      </c>
      <c r="J15" s="52" t="s">
        <v>439</v>
      </c>
    </row>
    <row customHeight="1" ht="33.75">
      <c r="A16" s="52" t="s">
        <v>389</v>
      </c>
      <c r="B16" s="52" t="s">
        <v>439</v>
      </c>
      <c r="C16" s="52" t="s">
        <v>433</v>
      </c>
      <c r="D16" s="52" t="s">
        <v>434</v>
      </c>
      <c r="E16" s="52" t="s">
        <v>439</v>
      </c>
      <c r="F16" s="52" t="s">
        <v>440</v>
      </c>
      <c r="G16" s="66" t="s">
        <v>439</v>
      </c>
      <c r="H16" s="52" t="s">
        <v>422</v>
      </c>
      <c r="I16" s="52" t="s">
        <v>417</v>
      </c>
      <c r="J16" s="52" t="s">
        <v>439</v>
      </c>
    </row>
    <row customHeight="1" ht="33.75">
      <c r="A17" s="52" t="s">
        <v>315</v>
      </c>
      <c r="B17" s="52" t="s">
        <v>443</v>
      </c>
      <c r="C17" s="52" t="s">
        <v>412</v>
      </c>
      <c r="D17" s="52" t="s">
        <v>413</v>
      </c>
      <c r="E17" s="52" t="s">
        <v>444</v>
      </c>
      <c r="F17" s="52" t="s">
        <v>436</v>
      </c>
      <c r="G17" s="66" t="s">
        <v>44</v>
      </c>
      <c r="H17" s="52" t="s">
        <v>416</v>
      </c>
      <c r="I17" s="52" t="s">
        <v>417</v>
      </c>
      <c r="J17" s="52" t="s">
        <v>445</v>
      </c>
    </row>
    <row customHeight="1" ht="33.75">
      <c r="A18" s="52" t="s">
        <v>315</v>
      </c>
      <c r="B18" s="52" t="s">
        <v>443</v>
      </c>
      <c r="C18" s="52" t="s">
        <v>412</v>
      </c>
      <c r="D18" s="52" t="s">
        <v>413</v>
      </c>
      <c r="E18" s="52" t="s">
        <v>446</v>
      </c>
      <c r="F18" s="52" t="s">
        <v>436</v>
      </c>
      <c r="G18" s="66" t="s">
        <v>44</v>
      </c>
      <c r="H18" s="52" t="s">
        <v>416</v>
      </c>
      <c r="I18" s="52" t="s">
        <v>417</v>
      </c>
      <c r="J18" s="52" t="s">
        <v>447</v>
      </c>
    </row>
    <row customHeight="1" ht="33.75">
      <c r="A19" s="52" t="s">
        <v>315</v>
      </c>
      <c r="B19" s="52" t="s">
        <v>443</v>
      </c>
      <c r="C19" s="52" t="s">
        <v>412</v>
      </c>
      <c r="D19" s="52" t="s">
        <v>419</v>
      </c>
      <c r="E19" s="52" t="s">
        <v>448</v>
      </c>
      <c r="F19" s="52" t="s">
        <v>436</v>
      </c>
      <c r="G19" s="66" t="s">
        <v>449</v>
      </c>
      <c r="H19" s="52" t="s">
        <v>422</v>
      </c>
      <c r="I19" s="52" t="s">
        <v>417</v>
      </c>
      <c r="J19" s="52" t="s">
        <v>450</v>
      </c>
    </row>
    <row customHeight="1" ht="33.75">
      <c r="A20" s="52" t="s">
        <v>315</v>
      </c>
      <c r="B20" s="52" t="s">
        <v>443</v>
      </c>
      <c r="C20" s="52" t="s">
        <v>412</v>
      </c>
      <c r="D20" s="52" t="s">
        <v>419</v>
      </c>
      <c r="E20" s="52" t="s">
        <v>451</v>
      </c>
      <c r="F20" s="52" t="s">
        <v>436</v>
      </c>
      <c r="G20" s="66" t="s">
        <v>449</v>
      </c>
      <c r="H20" s="52" t="s">
        <v>422</v>
      </c>
      <c r="I20" s="52" t="s">
        <v>417</v>
      </c>
      <c r="J20" s="52" t="s">
        <v>452</v>
      </c>
    </row>
    <row customHeight="1" ht="33.75">
      <c r="A21" s="52" t="s">
        <v>315</v>
      </c>
      <c r="B21" s="52" t="s">
        <v>443</v>
      </c>
      <c r="C21" s="52" t="s">
        <v>412</v>
      </c>
      <c r="D21" s="52" t="s">
        <v>424</v>
      </c>
      <c r="E21" s="52" t="s">
        <v>453</v>
      </c>
      <c r="F21" s="52" t="s">
        <v>454</v>
      </c>
      <c r="G21" s="66" t="s">
        <v>455</v>
      </c>
      <c r="H21" s="52" t="s">
        <v>456</v>
      </c>
      <c r="I21" s="52" t="s">
        <v>417</v>
      </c>
      <c r="J21" s="52" t="s">
        <v>457</v>
      </c>
    </row>
    <row customHeight="1" ht="33.75">
      <c r="A22" s="52" t="s">
        <v>315</v>
      </c>
      <c r="B22" s="52" t="s">
        <v>443</v>
      </c>
      <c r="C22" s="52" t="s">
        <v>427</v>
      </c>
      <c r="D22" s="52" t="s">
        <v>458</v>
      </c>
      <c r="E22" s="52" t="s">
        <v>459</v>
      </c>
      <c r="F22" s="52" t="s">
        <v>436</v>
      </c>
      <c r="G22" s="66" t="s">
        <v>460</v>
      </c>
      <c r="H22" s="52" t="s">
        <v>422</v>
      </c>
      <c r="I22" s="52" t="s">
        <v>417</v>
      </c>
      <c r="J22" s="52" t="s">
        <v>461</v>
      </c>
    </row>
    <row customHeight="1" ht="33.75">
      <c r="A23" s="52" t="s">
        <v>315</v>
      </c>
      <c r="B23" s="52" t="s">
        <v>443</v>
      </c>
      <c r="C23" s="52" t="s">
        <v>433</v>
      </c>
      <c r="D23" s="52" t="s">
        <v>434</v>
      </c>
      <c r="E23" s="52" t="s">
        <v>434</v>
      </c>
      <c r="F23" s="52" t="s">
        <v>415</v>
      </c>
      <c r="G23" s="66" t="s">
        <v>462</v>
      </c>
      <c r="H23" s="52" t="s">
        <v>422</v>
      </c>
      <c r="I23" s="52" t="s">
        <v>417</v>
      </c>
      <c r="J23" s="52" t="s">
        <v>463</v>
      </c>
    </row>
    <row customHeight="1" ht="33.75">
      <c r="A24" s="52" t="s">
        <v>385</v>
      </c>
      <c r="B24" s="52" t="s">
        <v>439</v>
      </c>
      <c r="C24" s="52" t="s">
        <v>412</v>
      </c>
      <c r="D24" s="52" t="s">
        <v>413</v>
      </c>
      <c r="E24" s="52" t="s">
        <v>439</v>
      </c>
      <c r="F24" s="52" t="s">
        <v>415</v>
      </c>
      <c r="G24" s="66" t="s">
        <v>439</v>
      </c>
      <c r="H24" s="52" t="s">
        <v>422</v>
      </c>
      <c r="I24" s="52" t="s">
        <v>417</v>
      </c>
      <c r="J24" s="52" t="s">
        <v>439</v>
      </c>
    </row>
    <row customHeight="1" ht="33.75">
      <c r="A25" s="52" t="s">
        <v>385</v>
      </c>
      <c r="B25" s="52" t="s">
        <v>439</v>
      </c>
      <c r="C25" s="52" t="s">
        <v>412</v>
      </c>
      <c r="D25" s="52" t="s">
        <v>419</v>
      </c>
      <c r="E25" s="52" t="s">
        <v>439</v>
      </c>
      <c r="F25" s="52" t="s">
        <v>415</v>
      </c>
      <c r="G25" s="66" t="s">
        <v>439</v>
      </c>
      <c r="H25" s="52" t="s">
        <v>422</v>
      </c>
      <c r="I25" s="52" t="s">
        <v>417</v>
      </c>
      <c r="J25" s="52" t="s">
        <v>439</v>
      </c>
    </row>
    <row customHeight="1" ht="33.75">
      <c r="A26" s="52" t="s">
        <v>385</v>
      </c>
      <c r="B26" s="52" t="s">
        <v>439</v>
      </c>
      <c r="C26" s="52" t="s">
        <v>412</v>
      </c>
      <c r="D26" s="52" t="s">
        <v>424</v>
      </c>
      <c r="E26" s="52" t="s">
        <v>439</v>
      </c>
      <c r="F26" s="52" t="s">
        <v>415</v>
      </c>
      <c r="G26" s="66" t="s">
        <v>439</v>
      </c>
      <c r="H26" s="52" t="s">
        <v>422</v>
      </c>
      <c r="I26" s="52" t="s">
        <v>417</v>
      </c>
      <c r="J26" s="52" t="s">
        <v>439</v>
      </c>
    </row>
    <row customHeight="1" ht="33.75">
      <c r="A27" s="52" t="s">
        <v>385</v>
      </c>
      <c r="B27" s="52" t="s">
        <v>439</v>
      </c>
      <c r="C27" s="52" t="s">
        <v>427</v>
      </c>
      <c r="D27" s="52" t="s">
        <v>458</v>
      </c>
      <c r="E27" s="52" t="s">
        <v>439</v>
      </c>
      <c r="F27" s="52" t="s">
        <v>415</v>
      </c>
      <c r="G27" s="66" t="s">
        <v>439</v>
      </c>
      <c r="H27" s="52" t="s">
        <v>422</v>
      </c>
      <c r="I27" s="52" t="s">
        <v>417</v>
      </c>
      <c r="J27" s="52" t="s">
        <v>439</v>
      </c>
    </row>
    <row customHeight="1" ht="33.75">
      <c r="A28" s="52" t="s">
        <v>385</v>
      </c>
      <c r="B28" s="52" t="s">
        <v>439</v>
      </c>
      <c r="C28" s="52" t="s">
        <v>433</v>
      </c>
      <c r="D28" s="52" t="s">
        <v>434</v>
      </c>
      <c r="E28" s="52" t="s">
        <v>439</v>
      </c>
      <c r="F28" s="52" t="s">
        <v>415</v>
      </c>
      <c r="G28" s="66" t="s">
        <v>439</v>
      </c>
      <c r="H28" s="52" t="s">
        <v>422</v>
      </c>
      <c r="I28" s="52" t="s">
        <v>417</v>
      </c>
      <c r="J28" s="52" t="s">
        <v>439</v>
      </c>
    </row>
    <row customHeight="1" ht="33.75">
      <c r="A29" s="52" t="s">
        <v>330</v>
      </c>
      <c r="B29" s="52" t="s">
        <v>464</v>
      </c>
      <c r="C29" s="52" t="s">
        <v>412</v>
      </c>
      <c r="D29" s="52" t="s">
        <v>413</v>
      </c>
      <c r="E29" s="52" t="s">
        <v>465</v>
      </c>
      <c r="F29" s="52" t="s">
        <v>415</v>
      </c>
      <c r="G29" s="66" t="s">
        <v>465</v>
      </c>
      <c r="H29" s="52" t="s">
        <v>422</v>
      </c>
      <c r="I29" s="52" t="s">
        <v>417</v>
      </c>
      <c r="J29" s="52" t="s">
        <v>465</v>
      </c>
    </row>
    <row customHeight="1" ht="33.75">
      <c r="A30" s="52" t="s">
        <v>330</v>
      </c>
      <c r="B30" s="52" t="s">
        <v>464</v>
      </c>
      <c r="C30" s="52" t="s">
        <v>412</v>
      </c>
      <c r="D30" s="52" t="s">
        <v>419</v>
      </c>
      <c r="E30" s="52" t="s">
        <v>465</v>
      </c>
      <c r="F30" s="52" t="s">
        <v>415</v>
      </c>
      <c r="G30" s="66" t="s">
        <v>465</v>
      </c>
      <c r="H30" s="52" t="s">
        <v>422</v>
      </c>
      <c r="I30" s="52" t="s">
        <v>417</v>
      </c>
      <c r="J30" s="52" t="s">
        <v>465</v>
      </c>
    </row>
    <row customHeight="1" ht="33.75">
      <c r="A31" s="52" t="s">
        <v>330</v>
      </c>
      <c r="B31" s="52" t="s">
        <v>464</v>
      </c>
      <c r="C31" s="52" t="s">
        <v>412</v>
      </c>
      <c r="D31" s="52" t="s">
        <v>424</v>
      </c>
      <c r="E31" s="52" t="s">
        <v>465</v>
      </c>
      <c r="F31" s="52" t="s">
        <v>415</v>
      </c>
      <c r="G31" s="66" t="s">
        <v>465</v>
      </c>
      <c r="H31" s="52" t="s">
        <v>422</v>
      </c>
      <c r="I31" s="52" t="s">
        <v>417</v>
      </c>
      <c r="J31" s="52" t="s">
        <v>465</v>
      </c>
    </row>
    <row customHeight="1" ht="33.75">
      <c r="A32" s="52" t="s">
        <v>330</v>
      </c>
      <c r="B32" s="52" t="s">
        <v>464</v>
      </c>
      <c r="C32" s="52" t="s">
        <v>427</v>
      </c>
      <c r="D32" s="52" t="s">
        <v>428</v>
      </c>
      <c r="E32" s="52" t="s">
        <v>465</v>
      </c>
      <c r="F32" s="52" t="s">
        <v>415</v>
      </c>
      <c r="G32" s="66" t="s">
        <v>465</v>
      </c>
      <c r="H32" s="52" t="s">
        <v>422</v>
      </c>
      <c r="I32" s="52" t="s">
        <v>417</v>
      </c>
      <c r="J32" s="52" t="s">
        <v>465</v>
      </c>
    </row>
    <row customHeight="1" ht="33.75">
      <c r="A33" s="52" t="s">
        <v>330</v>
      </c>
      <c r="B33" s="52" t="s">
        <v>464</v>
      </c>
      <c r="C33" s="52" t="s">
        <v>427</v>
      </c>
      <c r="D33" s="52" t="s">
        <v>458</v>
      </c>
      <c r="E33" s="52" t="s">
        <v>465</v>
      </c>
      <c r="F33" s="52" t="s">
        <v>415</v>
      </c>
      <c r="G33" s="66" t="s">
        <v>465</v>
      </c>
      <c r="H33" s="52" t="s">
        <v>422</v>
      </c>
      <c r="I33" s="52" t="s">
        <v>417</v>
      </c>
      <c r="J33" s="52" t="s">
        <v>465</v>
      </c>
    </row>
    <row customHeight="1" ht="33.75">
      <c r="A34" s="52" t="s">
        <v>330</v>
      </c>
      <c r="B34" s="52" t="s">
        <v>464</v>
      </c>
      <c r="C34" s="52" t="s">
        <v>433</v>
      </c>
      <c r="D34" s="52" t="s">
        <v>434</v>
      </c>
      <c r="E34" s="52" t="s">
        <v>465</v>
      </c>
      <c r="F34" s="52" t="s">
        <v>415</v>
      </c>
      <c r="G34" s="66" t="s">
        <v>465</v>
      </c>
      <c r="H34" s="52" t="s">
        <v>422</v>
      </c>
      <c r="I34" s="52" t="s">
        <v>417</v>
      </c>
      <c r="J34" s="52" t="s">
        <v>465</v>
      </c>
    </row>
    <row customHeight="1" ht="33.75">
      <c r="A35" s="52" t="s">
        <v>387</v>
      </c>
      <c r="B35" s="52" t="s">
        <v>439</v>
      </c>
      <c r="C35" s="52" t="s">
        <v>412</v>
      </c>
      <c r="D35" s="52" t="s">
        <v>413</v>
      </c>
      <c r="E35" s="52" t="s">
        <v>465</v>
      </c>
      <c r="F35" s="52" t="s">
        <v>415</v>
      </c>
      <c r="G35" s="66" t="s">
        <v>465</v>
      </c>
      <c r="H35" s="52" t="s">
        <v>422</v>
      </c>
      <c r="I35" s="52" t="s">
        <v>417</v>
      </c>
      <c r="J35" s="52" t="s">
        <v>465</v>
      </c>
    </row>
    <row customHeight="1" ht="33.75">
      <c r="A36" s="52" t="s">
        <v>387</v>
      </c>
      <c r="B36" s="52" t="s">
        <v>439</v>
      </c>
      <c r="C36" s="52" t="s">
        <v>412</v>
      </c>
      <c r="D36" s="52" t="s">
        <v>419</v>
      </c>
      <c r="E36" s="52" t="s">
        <v>465</v>
      </c>
      <c r="F36" s="52" t="s">
        <v>415</v>
      </c>
      <c r="G36" s="66" t="s">
        <v>465</v>
      </c>
      <c r="H36" s="52" t="s">
        <v>422</v>
      </c>
      <c r="I36" s="52" t="s">
        <v>417</v>
      </c>
      <c r="J36" s="52" t="s">
        <v>465</v>
      </c>
    </row>
    <row customHeight="1" ht="33.75">
      <c r="A37" s="52" t="s">
        <v>387</v>
      </c>
      <c r="B37" s="52" t="s">
        <v>439</v>
      </c>
      <c r="C37" s="52" t="s">
        <v>412</v>
      </c>
      <c r="D37" s="52" t="s">
        <v>424</v>
      </c>
      <c r="E37" s="52" t="s">
        <v>465</v>
      </c>
      <c r="F37" s="52" t="s">
        <v>454</v>
      </c>
      <c r="G37" s="66" t="s">
        <v>465</v>
      </c>
      <c r="H37" s="52" t="s">
        <v>466</v>
      </c>
      <c r="I37" s="52" t="s">
        <v>417</v>
      </c>
      <c r="J37" s="52" t="s">
        <v>465</v>
      </c>
    </row>
    <row customHeight="1" ht="33.75">
      <c r="A38" s="52" t="s">
        <v>387</v>
      </c>
      <c r="B38" s="52" t="s">
        <v>439</v>
      </c>
      <c r="C38" s="52" t="s">
        <v>427</v>
      </c>
      <c r="D38" s="52" t="s">
        <v>458</v>
      </c>
      <c r="E38" s="52" t="s">
        <v>465</v>
      </c>
      <c r="F38" s="52" t="s">
        <v>415</v>
      </c>
      <c r="G38" s="66" t="s">
        <v>465</v>
      </c>
      <c r="H38" s="52" t="s">
        <v>467</v>
      </c>
      <c r="I38" s="52" t="s">
        <v>431</v>
      </c>
      <c r="J38" s="52" t="s">
        <v>465</v>
      </c>
    </row>
    <row customHeight="1" ht="33.75">
      <c r="A39" s="52" t="s">
        <v>387</v>
      </c>
      <c r="B39" s="52" t="s">
        <v>439</v>
      </c>
      <c r="C39" s="52" t="s">
        <v>433</v>
      </c>
      <c r="D39" s="52" t="s">
        <v>434</v>
      </c>
      <c r="E39" s="52" t="s">
        <v>465</v>
      </c>
      <c r="F39" s="52" t="s">
        <v>436</v>
      </c>
      <c r="G39" s="66" t="s">
        <v>465</v>
      </c>
      <c r="H39" s="52" t="s">
        <v>422</v>
      </c>
      <c r="I39" s="52" t="s">
        <v>417</v>
      </c>
      <c r="J39" s="52" t="s">
        <v>465</v>
      </c>
    </row>
    <row customHeight="1" ht="33.75">
      <c r="A40" s="52" t="s">
        <v>395</v>
      </c>
      <c r="B40" s="52" t="s">
        <v>468</v>
      </c>
      <c r="C40" s="52" t="s">
        <v>412</v>
      </c>
      <c r="D40" s="52" t="s">
        <v>413</v>
      </c>
      <c r="E40" s="52" t="s">
        <v>469</v>
      </c>
      <c r="F40" s="52" t="s">
        <v>415</v>
      </c>
      <c r="G40" s="66" t="s">
        <v>470</v>
      </c>
      <c r="H40" s="52" t="s">
        <v>416</v>
      </c>
      <c r="I40" s="52" t="s">
        <v>417</v>
      </c>
      <c r="J40" s="52" t="s">
        <v>471</v>
      </c>
    </row>
    <row customHeight="1" ht="33.75">
      <c r="A41" s="52" t="s">
        <v>395</v>
      </c>
      <c r="B41" s="52" t="s">
        <v>468</v>
      </c>
      <c r="C41" s="52" t="s">
        <v>412</v>
      </c>
      <c r="D41" s="52" t="s">
        <v>441</v>
      </c>
      <c r="E41" s="52" t="s">
        <v>442</v>
      </c>
      <c r="F41" s="52" t="s">
        <v>415</v>
      </c>
      <c r="G41" s="66" t="s">
        <v>421</v>
      </c>
      <c r="H41" s="52" t="s">
        <v>422</v>
      </c>
      <c r="I41" s="52" t="s">
        <v>417</v>
      </c>
      <c r="J41" s="52" t="s">
        <v>472</v>
      </c>
    </row>
    <row customHeight="1" ht="33.75">
      <c r="A42" s="52" t="s">
        <v>395</v>
      </c>
      <c r="B42" s="52" t="s">
        <v>468</v>
      </c>
      <c r="C42" s="52" t="s">
        <v>427</v>
      </c>
      <c r="D42" s="52" t="s">
        <v>473</v>
      </c>
      <c r="E42" s="52" t="s">
        <v>474</v>
      </c>
      <c r="F42" s="52" t="s">
        <v>415</v>
      </c>
      <c r="G42" s="66" t="s">
        <v>48</v>
      </c>
      <c r="H42" s="52" t="s">
        <v>416</v>
      </c>
      <c r="I42" s="52" t="s">
        <v>417</v>
      </c>
      <c r="J42" s="52" t="s">
        <v>475</v>
      </c>
    </row>
    <row customHeight="1" ht="33.75">
      <c r="A43" s="52" t="s">
        <v>395</v>
      </c>
      <c r="B43" s="52" t="s">
        <v>468</v>
      </c>
      <c r="C43" s="52" t="s">
        <v>433</v>
      </c>
      <c r="D43" s="52" t="s">
        <v>434</v>
      </c>
      <c r="E43" s="52" t="s">
        <v>476</v>
      </c>
      <c r="F43" s="52" t="s">
        <v>436</v>
      </c>
      <c r="G43" s="66" t="s">
        <v>460</v>
      </c>
      <c r="H43" s="52" t="s">
        <v>422</v>
      </c>
      <c r="I43" s="52" t="s">
        <v>417</v>
      </c>
      <c r="J43" s="52" t="s">
        <v>477</v>
      </c>
    </row>
    <row customHeight="1" ht="33.75">
      <c r="A44" s="52" t="s">
        <v>395</v>
      </c>
      <c r="B44" s="52" t="s">
        <v>468</v>
      </c>
      <c r="C44" s="52" t="s">
        <v>433</v>
      </c>
      <c r="D44" s="52" t="s">
        <v>434</v>
      </c>
      <c r="E44" s="52" t="s">
        <v>478</v>
      </c>
      <c r="F44" s="52" t="s">
        <v>415</v>
      </c>
      <c r="G44" s="66" t="s">
        <v>479</v>
      </c>
      <c r="H44" s="52" t="s">
        <v>480</v>
      </c>
      <c r="I44" s="52" t="s">
        <v>417</v>
      </c>
      <c r="J44" s="52" t="s">
        <v>481</v>
      </c>
    </row>
    <row customHeight="1" ht="33.75">
      <c r="A45" s="52" t="s">
        <v>395</v>
      </c>
      <c r="B45" s="52" t="s">
        <v>468</v>
      </c>
      <c r="C45" s="52" t="s">
        <v>433</v>
      </c>
      <c r="D45" s="52" t="s">
        <v>434</v>
      </c>
      <c r="E45" s="52" t="s">
        <v>482</v>
      </c>
      <c r="F45" s="52" t="s">
        <v>415</v>
      </c>
      <c r="G45" s="66" t="s">
        <v>421</v>
      </c>
      <c r="H45" s="52" t="s">
        <v>422</v>
      </c>
      <c r="I45" s="52" t="s">
        <v>417</v>
      </c>
      <c r="J45" s="52" t="s">
        <v>483</v>
      </c>
    </row>
    <row customHeight="1" ht="33.75">
      <c r="A46" s="52" t="s">
        <v>336</v>
      </c>
      <c r="B46" s="52" t="s">
        <v>484</v>
      </c>
      <c r="C46" s="52" t="s">
        <v>412</v>
      </c>
      <c r="D46" s="52" t="s">
        <v>413</v>
      </c>
      <c r="E46" s="52" t="s">
        <v>485</v>
      </c>
      <c r="F46" s="52" t="s">
        <v>415</v>
      </c>
      <c r="G46" s="66" t="s">
        <v>44</v>
      </c>
      <c r="H46" s="52" t="s">
        <v>486</v>
      </c>
      <c r="I46" s="52" t="s">
        <v>417</v>
      </c>
      <c r="J46" s="52" t="s">
        <v>487</v>
      </c>
    </row>
    <row customHeight="1" ht="33.75">
      <c r="A47" s="52" t="s">
        <v>336</v>
      </c>
      <c r="B47" s="52" t="s">
        <v>484</v>
      </c>
      <c r="C47" s="52" t="s">
        <v>412</v>
      </c>
      <c r="D47" s="52" t="s">
        <v>424</v>
      </c>
      <c r="E47" s="52" t="s">
        <v>488</v>
      </c>
      <c r="F47" s="52" t="s">
        <v>415</v>
      </c>
      <c r="G47" s="66" t="s">
        <v>421</v>
      </c>
      <c r="H47" s="52" t="s">
        <v>422</v>
      </c>
      <c r="I47" s="52" t="s">
        <v>417</v>
      </c>
      <c r="J47" s="52" t="s">
        <v>489</v>
      </c>
    </row>
    <row customHeight="1" ht="33.75">
      <c r="A48" s="52" t="s">
        <v>336</v>
      </c>
      <c r="B48" s="52" t="s">
        <v>484</v>
      </c>
      <c r="C48" s="52" t="s">
        <v>412</v>
      </c>
      <c r="D48" s="52" t="s">
        <v>441</v>
      </c>
      <c r="E48" s="52" t="s">
        <v>442</v>
      </c>
      <c r="F48" s="52" t="s">
        <v>454</v>
      </c>
      <c r="G48" s="66" t="s">
        <v>490</v>
      </c>
      <c r="H48" s="52" t="s">
        <v>491</v>
      </c>
      <c r="I48" s="52" t="s">
        <v>417</v>
      </c>
      <c r="J48" s="52" t="s">
        <v>492</v>
      </c>
    </row>
    <row customHeight="1" ht="33.75">
      <c r="A49" s="52" t="s">
        <v>336</v>
      </c>
      <c r="B49" s="52" t="s">
        <v>484</v>
      </c>
      <c r="C49" s="52" t="s">
        <v>427</v>
      </c>
      <c r="D49" s="52" t="s">
        <v>458</v>
      </c>
      <c r="E49" s="52" t="s">
        <v>493</v>
      </c>
      <c r="F49" s="52" t="s">
        <v>415</v>
      </c>
      <c r="G49" s="66" t="s">
        <v>494</v>
      </c>
      <c r="H49" s="52" t="s">
        <v>422</v>
      </c>
      <c r="I49" s="52" t="s">
        <v>431</v>
      </c>
      <c r="J49" s="52" t="s">
        <v>495</v>
      </c>
    </row>
    <row customHeight="1" ht="33.75">
      <c r="A50" s="52" t="s">
        <v>336</v>
      </c>
      <c r="B50" s="52" t="s">
        <v>484</v>
      </c>
      <c r="C50" s="52" t="s">
        <v>433</v>
      </c>
      <c r="D50" s="52" t="s">
        <v>434</v>
      </c>
      <c r="E50" s="52" t="s">
        <v>496</v>
      </c>
      <c r="F50" s="52" t="s">
        <v>415</v>
      </c>
      <c r="G50" s="66" t="s">
        <v>421</v>
      </c>
      <c r="H50" s="52" t="s">
        <v>422</v>
      </c>
      <c r="I50" s="52" t="s">
        <v>417</v>
      </c>
      <c r="J50" s="52" t="s">
        <v>497</v>
      </c>
    </row>
    <row customHeight="1" ht="33.75">
      <c r="A51" s="52" t="s">
        <v>376</v>
      </c>
      <c r="B51" s="52" t="s">
        <v>498</v>
      </c>
      <c r="C51" s="52" t="s">
        <v>412</v>
      </c>
      <c r="D51" s="52" t="s">
        <v>413</v>
      </c>
      <c r="E51" s="52" t="s">
        <v>465</v>
      </c>
      <c r="F51" s="52" t="s">
        <v>440</v>
      </c>
      <c r="G51" s="66" t="s">
        <v>465</v>
      </c>
      <c r="H51" s="52" t="s">
        <v>422</v>
      </c>
      <c r="I51" s="52" t="s">
        <v>417</v>
      </c>
      <c r="J51" s="52" t="s">
        <v>465</v>
      </c>
    </row>
    <row customHeight="1" ht="33.75">
      <c r="A52" s="52" t="s">
        <v>376</v>
      </c>
      <c r="B52" s="52" t="s">
        <v>498</v>
      </c>
      <c r="C52" s="52" t="s">
        <v>412</v>
      </c>
      <c r="D52" s="52" t="s">
        <v>419</v>
      </c>
      <c r="E52" s="52" t="s">
        <v>465</v>
      </c>
      <c r="F52" s="52" t="s">
        <v>499</v>
      </c>
      <c r="G52" s="66" t="s">
        <v>465</v>
      </c>
      <c r="H52" s="52" t="s">
        <v>422</v>
      </c>
      <c r="I52" s="52" t="s">
        <v>417</v>
      </c>
      <c r="J52" s="52" t="s">
        <v>465</v>
      </c>
    </row>
    <row customHeight="1" ht="33.75">
      <c r="A53" s="52" t="s">
        <v>376</v>
      </c>
      <c r="B53" s="52" t="s">
        <v>498</v>
      </c>
      <c r="C53" s="52" t="s">
        <v>412</v>
      </c>
      <c r="D53" s="52" t="s">
        <v>424</v>
      </c>
      <c r="E53" s="52" t="s">
        <v>465</v>
      </c>
      <c r="F53" s="52" t="s">
        <v>440</v>
      </c>
      <c r="G53" s="66" t="s">
        <v>465</v>
      </c>
      <c r="H53" s="52" t="s">
        <v>422</v>
      </c>
      <c r="I53" s="52" t="s">
        <v>417</v>
      </c>
      <c r="J53" s="52" t="s">
        <v>465</v>
      </c>
    </row>
    <row customHeight="1" ht="33.75">
      <c r="A54" s="52" t="s">
        <v>376</v>
      </c>
      <c r="B54" s="52" t="s">
        <v>498</v>
      </c>
      <c r="C54" s="52" t="s">
        <v>412</v>
      </c>
      <c r="D54" s="52" t="s">
        <v>441</v>
      </c>
      <c r="E54" s="52" t="s">
        <v>442</v>
      </c>
      <c r="F54" s="52" t="s">
        <v>440</v>
      </c>
      <c r="G54" s="66" t="s">
        <v>465</v>
      </c>
      <c r="H54" s="52" t="s">
        <v>422</v>
      </c>
      <c r="I54" s="52" t="s">
        <v>417</v>
      </c>
      <c r="J54" s="52" t="s">
        <v>465</v>
      </c>
    </row>
    <row customHeight="1" ht="33.75">
      <c r="A55" s="52" t="s">
        <v>376</v>
      </c>
      <c r="B55" s="52" t="s">
        <v>498</v>
      </c>
      <c r="C55" s="52" t="s">
        <v>427</v>
      </c>
      <c r="D55" s="52" t="s">
        <v>458</v>
      </c>
      <c r="E55" s="52" t="s">
        <v>465</v>
      </c>
      <c r="F55" s="52" t="s">
        <v>440</v>
      </c>
      <c r="G55" s="66" t="s">
        <v>465</v>
      </c>
      <c r="H55" s="52" t="s">
        <v>422</v>
      </c>
      <c r="I55" s="52" t="s">
        <v>417</v>
      </c>
      <c r="J55" s="52" t="s">
        <v>465</v>
      </c>
    </row>
    <row customHeight="1" ht="33.75">
      <c r="A56" s="52" t="s">
        <v>376</v>
      </c>
      <c r="B56" s="52" t="s">
        <v>498</v>
      </c>
      <c r="C56" s="52" t="s">
        <v>433</v>
      </c>
      <c r="D56" s="52" t="s">
        <v>434</v>
      </c>
      <c r="E56" s="52" t="s">
        <v>465</v>
      </c>
      <c r="F56" s="52" t="s">
        <v>440</v>
      </c>
      <c r="G56" s="66" t="s">
        <v>465</v>
      </c>
      <c r="H56" s="52" t="s">
        <v>422</v>
      </c>
      <c r="I56" s="52" t="s">
        <v>417</v>
      </c>
      <c r="J56" s="52" t="s">
        <v>465</v>
      </c>
    </row>
    <row customHeight="1" ht="33.75">
      <c r="A57" s="52" t="s">
        <v>374</v>
      </c>
      <c r="B57" s="52" t="s">
        <v>500</v>
      </c>
      <c r="C57" s="52" t="s">
        <v>412</v>
      </c>
      <c r="D57" s="52" t="s">
        <v>413</v>
      </c>
      <c r="E57" s="52" t="s">
        <v>501</v>
      </c>
      <c r="F57" s="52" t="s">
        <v>436</v>
      </c>
      <c r="G57" s="66" t="s">
        <v>46</v>
      </c>
      <c r="H57" s="52" t="s">
        <v>502</v>
      </c>
      <c r="I57" s="52" t="s">
        <v>417</v>
      </c>
      <c r="J57" s="52" t="s">
        <v>503</v>
      </c>
    </row>
    <row customHeight="1" ht="33.75">
      <c r="A58" s="52" t="s">
        <v>374</v>
      </c>
      <c r="B58" s="52" t="s">
        <v>500</v>
      </c>
      <c r="C58" s="52" t="s">
        <v>412</v>
      </c>
      <c r="D58" s="52" t="s">
        <v>413</v>
      </c>
      <c r="E58" s="52" t="s">
        <v>504</v>
      </c>
      <c r="F58" s="52" t="s">
        <v>436</v>
      </c>
      <c r="G58" s="66" t="s">
        <v>45</v>
      </c>
      <c r="H58" s="52" t="s">
        <v>502</v>
      </c>
      <c r="I58" s="52" t="s">
        <v>417</v>
      </c>
      <c r="J58" s="52" t="s">
        <v>505</v>
      </c>
    </row>
    <row customHeight="1" ht="33.75">
      <c r="A59" s="52" t="s">
        <v>374</v>
      </c>
      <c r="B59" s="52" t="s">
        <v>500</v>
      </c>
      <c r="C59" s="52" t="s">
        <v>412</v>
      </c>
      <c r="D59" s="52" t="s">
        <v>419</v>
      </c>
      <c r="E59" s="52" t="s">
        <v>506</v>
      </c>
      <c r="F59" s="52" t="s">
        <v>415</v>
      </c>
      <c r="G59" s="66" t="s">
        <v>421</v>
      </c>
      <c r="H59" s="52" t="s">
        <v>422</v>
      </c>
      <c r="I59" s="52" t="s">
        <v>417</v>
      </c>
      <c r="J59" s="52" t="s">
        <v>507</v>
      </c>
    </row>
    <row customHeight="1" ht="33.75">
      <c r="A60" s="52" t="s">
        <v>374</v>
      </c>
      <c r="B60" s="52" t="s">
        <v>500</v>
      </c>
      <c r="C60" s="52" t="s">
        <v>427</v>
      </c>
      <c r="D60" s="52" t="s">
        <v>458</v>
      </c>
      <c r="E60" s="52" t="s">
        <v>508</v>
      </c>
      <c r="F60" s="52" t="s">
        <v>415</v>
      </c>
      <c r="G60" s="66" t="s">
        <v>509</v>
      </c>
      <c r="H60" s="52" t="s">
        <v>422</v>
      </c>
      <c r="I60" s="52" t="s">
        <v>417</v>
      </c>
      <c r="J60" s="52" t="s">
        <v>510</v>
      </c>
    </row>
    <row customHeight="1" ht="33.75">
      <c r="A61" s="52" t="s">
        <v>374</v>
      </c>
      <c r="B61" s="52" t="s">
        <v>500</v>
      </c>
      <c r="C61" s="52" t="s">
        <v>433</v>
      </c>
      <c r="D61" s="52" t="s">
        <v>434</v>
      </c>
      <c r="E61" s="52" t="s">
        <v>511</v>
      </c>
      <c r="F61" s="52" t="s">
        <v>436</v>
      </c>
      <c r="G61" s="66" t="s">
        <v>449</v>
      </c>
      <c r="H61" s="52" t="s">
        <v>422</v>
      </c>
      <c r="I61" s="52" t="s">
        <v>417</v>
      </c>
      <c r="J61" s="52" t="s">
        <v>512</v>
      </c>
    </row>
    <row customHeight="1" ht="33.75">
      <c r="A62" s="52" t="s">
        <v>362</v>
      </c>
      <c r="B62" s="52" t="s">
        <v>513</v>
      </c>
      <c r="C62" s="52" t="s">
        <v>412</v>
      </c>
      <c r="D62" s="52" t="s">
        <v>413</v>
      </c>
      <c r="E62" s="52" t="s">
        <v>514</v>
      </c>
      <c r="F62" s="52" t="s">
        <v>415</v>
      </c>
      <c r="G62" s="66" t="s">
        <v>470</v>
      </c>
      <c r="H62" s="52" t="s">
        <v>467</v>
      </c>
      <c r="I62" s="52" t="s">
        <v>417</v>
      </c>
      <c r="J62" s="52" t="s">
        <v>514</v>
      </c>
    </row>
    <row customHeight="1" ht="33.75">
      <c r="A63" s="52" t="s">
        <v>362</v>
      </c>
      <c r="B63" s="52" t="s">
        <v>513</v>
      </c>
      <c r="C63" s="52" t="s">
        <v>412</v>
      </c>
      <c r="D63" s="52" t="s">
        <v>413</v>
      </c>
      <c r="E63" s="52" t="s">
        <v>515</v>
      </c>
      <c r="F63" s="52" t="s">
        <v>415</v>
      </c>
      <c r="G63" s="66" t="s">
        <v>470</v>
      </c>
      <c r="H63" s="52" t="s">
        <v>416</v>
      </c>
      <c r="I63" s="52" t="s">
        <v>417</v>
      </c>
      <c r="J63" s="52" t="s">
        <v>516</v>
      </c>
    </row>
    <row customHeight="1" ht="33.75">
      <c r="A64" s="52" t="s">
        <v>362</v>
      </c>
      <c r="B64" s="52" t="s">
        <v>513</v>
      </c>
      <c r="C64" s="52" t="s">
        <v>412</v>
      </c>
      <c r="D64" s="52" t="s">
        <v>413</v>
      </c>
      <c r="E64" s="52" t="s">
        <v>517</v>
      </c>
      <c r="F64" s="52" t="s">
        <v>436</v>
      </c>
      <c r="G64" s="66" t="s">
        <v>518</v>
      </c>
      <c r="H64" s="52" t="s">
        <v>519</v>
      </c>
      <c r="I64" s="52" t="s">
        <v>417</v>
      </c>
      <c r="J64" s="52" t="s">
        <v>520</v>
      </c>
    </row>
    <row customHeight="1" ht="33.75">
      <c r="A65" s="52" t="s">
        <v>362</v>
      </c>
      <c r="B65" s="52" t="s">
        <v>513</v>
      </c>
      <c r="C65" s="52" t="s">
        <v>427</v>
      </c>
      <c r="D65" s="52" t="s">
        <v>458</v>
      </c>
      <c r="E65" s="52" t="s">
        <v>521</v>
      </c>
      <c r="F65" s="52" t="s">
        <v>415</v>
      </c>
      <c r="G65" s="66" t="s">
        <v>522</v>
      </c>
      <c r="H65" s="52" t="s">
        <v>422</v>
      </c>
      <c r="I65" s="52" t="s">
        <v>417</v>
      </c>
      <c r="J65" s="52" t="s">
        <v>523</v>
      </c>
    </row>
    <row customHeight="1" ht="33.75">
      <c r="A66" s="52" t="s">
        <v>362</v>
      </c>
      <c r="B66" s="52" t="s">
        <v>513</v>
      </c>
      <c r="C66" s="52" t="s">
        <v>433</v>
      </c>
      <c r="D66" s="52" t="s">
        <v>434</v>
      </c>
      <c r="E66" s="52" t="s">
        <v>524</v>
      </c>
      <c r="F66" s="52" t="s">
        <v>436</v>
      </c>
      <c r="G66" s="66" t="s">
        <v>525</v>
      </c>
      <c r="H66" s="52" t="s">
        <v>422</v>
      </c>
      <c r="I66" s="52" t="s">
        <v>417</v>
      </c>
      <c r="J66" s="52" t="s">
        <v>526</v>
      </c>
    </row>
    <row customHeight="1" ht="33.75">
      <c r="A67" s="52" t="s">
        <v>339</v>
      </c>
      <c r="B67" s="52" t="s">
        <v>527</v>
      </c>
      <c r="C67" s="52" t="s">
        <v>412</v>
      </c>
      <c r="D67" s="52" t="s">
        <v>413</v>
      </c>
      <c r="E67" s="52" t="s">
        <v>528</v>
      </c>
      <c r="F67" s="52" t="s">
        <v>436</v>
      </c>
      <c r="G67" s="66" t="s">
        <v>529</v>
      </c>
      <c r="H67" s="52" t="s">
        <v>416</v>
      </c>
      <c r="I67" s="52" t="s">
        <v>417</v>
      </c>
      <c r="J67" s="52" t="s">
        <v>530</v>
      </c>
    </row>
    <row customHeight="1" ht="33.75">
      <c r="A68" s="52" t="s">
        <v>339</v>
      </c>
      <c r="B68" s="52" t="s">
        <v>527</v>
      </c>
      <c r="C68" s="52" t="s">
        <v>412</v>
      </c>
      <c r="D68" s="52" t="s">
        <v>419</v>
      </c>
      <c r="E68" s="52" t="s">
        <v>420</v>
      </c>
      <c r="F68" s="52" t="s">
        <v>415</v>
      </c>
      <c r="G68" s="66" t="s">
        <v>421</v>
      </c>
      <c r="H68" s="52" t="s">
        <v>422</v>
      </c>
      <c r="I68" s="52" t="s">
        <v>417</v>
      </c>
      <c r="J68" s="52" t="s">
        <v>423</v>
      </c>
    </row>
    <row customHeight="1" ht="33.75">
      <c r="A69" s="52" t="s">
        <v>339</v>
      </c>
      <c r="B69" s="52" t="s">
        <v>527</v>
      </c>
      <c r="C69" s="52" t="s">
        <v>412</v>
      </c>
      <c r="D69" s="52" t="s">
        <v>424</v>
      </c>
      <c r="E69" s="52" t="s">
        <v>425</v>
      </c>
      <c r="F69" s="52" t="s">
        <v>436</v>
      </c>
      <c r="G69" s="66" t="s">
        <v>449</v>
      </c>
      <c r="H69" s="52" t="s">
        <v>422</v>
      </c>
      <c r="I69" s="52" t="s">
        <v>417</v>
      </c>
      <c r="J69" s="52" t="s">
        <v>426</v>
      </c>
    </row>
    <row customHeight="1" ht="33.75">
      <c r="A70" s="52" t="s">
        <v>339</v>
      </c>
      <c r="B70" s="52" t="s">
        <v>527</v>
      </c>
      <c r="C70" s="52" t="s">
        <v>427</v>
      </c>
      <c r="D70" s="52" t="s">
        <v>428</v>
      </c>
      <c r="E70" s="52" t="s">
        <v>531</v>
      </c>
      <c r="F70" s="52" t="s">
        <v>415</v>
      </c>
      <c r="G70" s="66" t="s">
        <v>430</v>
      </c>
      <c r="H70" s="52" t="s">
        <v>422</v>
      </c>
      <c r="I70" s="52" t="s">
        <v>431</v>
      </c>
      <c r="J70" s="52" t="s">
        <v>532</v>
      </c>
    </row>
    <row customHeight="1" ht="33.75">
      <c r="A71" s="52" t="s">
        <v>339</v>
      </c>
      <c r="B71" s="52" t="s">
        <v>527</v>
      </c>
      <c r="C71" s="52" t="s">
        <v>433</v>
      </c>
      <c r="D71" s="52" t="s">
        <v>434</v>
      </c>
      <c r="E71" s="52" t="s">
        <v>435</v>
      </c>
      <c r="F71" s="52" t="s">
        <v>436</v>
      </c>
      <c r="G71" s="66" t="s">
        <v>437</v>
      </c>
      <c r="H71" s="52" t="s">
        <v>422</v>
      </c>
      <c r="I71" s="52" t="s">
        <v>417</v>
      </c>
      <c r="J71" s="52" t="s">
        <v>438</v>
      </c>
    </row>
    <row customHeight="1" ht="33.75">
      <c r="A72" s="52" t="s">
        <v>312</v>
      </c>
      <c r="B72" s="52" t="s">
        <v>533</v>
      </c>
      <c r="C72" s="52" t="s">
        <v>412</v>
      </c>
      <c r="D72" s="52" t="s">
        <v>413</v>
      </c>
      <c r="E72" s="52" t="s">
        <v>534</v>
      </c>
      <c r="F72" s="52" t="s">
        <v>436</v>
      </c>
      <c r="G72" s="66" t="s">
        <v>44</v>
      </c>
      <c r="H72" s="52" t="s">
        <v>535</v>
      </c>
      <c r="I72" s="52" t="s">
        <v>417</v>
      </c>
      <c r="J72" s="52" t="s">
        <v>536</v>
      </c>
    </row>
    <row customHeight="1" ht="33.75">
      <c r="A73" s="52" t="s">
        <v>312</v>
      </c>
      <c r="B73" s="52" t="s">
        <v>533</v>
      </c>
      <c r="C73" s="52" t="s">
        <v>412</v>
      </c>
      <c r="D73" s="52" t="s">
        <v>413</v>
      </c>
      <c r="E73" s="52" t="s">
        <v>537</v>
      </c>
      <c r="F73" s="52" t="s">
        <v>436</v>
      </c>
      <c r="G73" s="66" t="s">
        <v>44</v>
      </c>
      <c r="H73" s="52" t="s">
        <v>538</v>
      </c>
      <c r="I73" s="52" t="s">
        <v>417</v>
      </c>
      <c r="J73" s="52" t="s">
        <v>539</v>
      </c>
    </row>
    <row customHeight="1" ht="33.75">
      <c r="A74" s="52" t="s">
        <v>312</v>
      </c>
      <c r="B74" s="52" t="s">
        <v>533</v>
      </c>
      <c r="C74" s="52" t="s">
        <v>412</v>
      </c>
      <c r="D74" s="52" t="s">
        <v>413</v>
      </c>
      <c r="E74" s="52" t="s">
        <v>540</v>
      </c>
      <c r="F74" s="52" t="s">
        <v>454</v>
      </c>
      <c r="G74" s="66" t="s">
        <v>55</v>
      </c>
      <c r="H74" s="52" t="s">
        <v>541</v>
      </c>
      <c r="I74" s="52" t="s">
        <v>417</v>
      </c>
      <c r="J74" s="52" t="s">
        <v>542</v>
      </c>
    </row>
    <row customHeight="1" ht="33.75">
      <c r="A75" s="52" t="s">
        <v>312</v>
      </c>
      <c r="B75" s="52" t="s">
        <v>533</v>
      </c>
      <c r="C75" s="52" t="s">
        <v>412</v>
      </c>
      <c r="D75" s="52" t="s">
        <v>413</v>
      </c>
      <c r="E75" s="52" t="s">
        <v>543</v>
      </c>
      <c r="F75" s="52" t="s">
        <v>436</v>
      </c>
      <c r="G75" s="66" t="s">
        <v>544</v>
      </c>
      <c r="H75" s="52" t="s">
        <v>545</v>
      </c>
      <c r="I75" s="52" t="s">
        <v>417</v>
      </c>
      <c r="J75" s="52" t="s">
        <v>546</v>
      </c>
    </row>
    <row customHeight="1" ht="33.75">
      <c r="A76" s="52" t="s">
        <v>312</v>
      </c>
      <c r="B76" s="52" t="s">
        <v>533</v>
      </c>
      <c r="C76" s="52" t="s">
        <v>412</v>
      </c>
      <c r="D76" s="52" t="s">
        <v>413</v>
      </c>
      <c r="E76" s="52" t="s">
        <v>547</v>
      </c>
      <c r="F76" s="52" t="s">
        <v>436</v>
      </c>
      <c r="G76" s="66" t="s">
        <v>548</v>
      </c>
      <c r="H76" s="52" t="s">
        <v>545</v>
      </c>
      <c r="I76" s="52" t="s">
        <v>417</v>
      </c>
      <c r="J76" s="52" t="s">
        <v>549</v>
      </c>
    </row>
    <row customHeight="1" ht="33.75">
      <c r="A77" s="52" t="s">
        <v>312</v>
      </c>
      <c r="B77" s="52" t="s">
        <v>533</v>
      </c>
      <c r="C77" s="52" t="s">
        <v>412</v>
      </c>
      <c r="D77" s="52" t="s">
        <v>413</v>
      </c>
      <c r="E77" s="52" t="s">
        <v>550</v>
      </c>
      <c r="F77" s="52" t="s">
        <v>436</v>
      </c>
      <c r="G77" s="66" t="s">
        <v>45</v>
      </c>
      <c r="H77" s="52" t="s">
        <v>538</v>
      </c>
      <c r="I77" s="52" t="s">
        <v>417</v>
      </c>
      <c r="J77" s="52" t="s">
        <v>551</v>
      </c>
    </row>
    <row customHeight="1" ht="33.75">
      <c r="A78" s="52" t="s">
        <v>312</v>
      </c>
      <c r="B78" s="52" t="s">
        <v>533</v>
      </c>
      <c r="C78" s="52" t="s">
        <v>412</v>
      </c>
      <c r="D78" s="52" t="s">
        <v>419</v>
      </c>
      <c r="E78" s="52" t="s">
        <v>552</v>
      </c>
      <c r="F78" s="52" t="s">
        <v>436</v>
      </c>
      <c r="G78" s="66" t="s">
        <v>449</v>
      </c>
      <c r="H78" s="52" t="s">
        <v>422</v>
      </c>
      <c r="I78" s="52" t="s">
        <v>417</v>
      </c>
      <c r="J78" s="52" t="s">
        <v>553</v>
      </c>
    </row>
    <row customHeight="1" ht="33.75">
      <c r="A79" s="52" t="s">
        <v>312</v>
      </c>
      <c r="B79" s="52" t="s">
        <v>533</v>
      </c>
      <c r="C79" s="52" t="s">
        <v>412</v>
      </c>
      <c r="D79" s="52" t="s">
        <v>419</v>
      </c>
      <c r="E79" s="52" t="s">
        <v>554</v>
      </c>
      <c r="F79" s="52" t="s">
        <v>436</v>
      </c>
      <c r="G79" s="66" t="s">
        <v>555</v>
      </c>
      <c r="H79" s="52" t="s">
        <v>422</v>
      </c>
      <c r="I79" s="52" t="s">
        <v>417</v>
      </c>
      <c r="J79" s="52" t="s">
        <v>556</v>
      </c>
    </row>
    <row customHeight="1" ht="33.75">
      <c r="A80" s="52" t="s">
        <v>312</v>
      </c>
      <c r="B80" s="52" t="s">
        <v>533</v>
      </c>
      <c r="C80" s="52" t="s">
        <v>412</v>
      </c>
      <c r="D80" s="52" t="s">
        <v>419</v>
      </c>
      <c r="E80" s="52" t="s">
        <v>557</v>
      </c>
      <c r="F80" s="52" t="s">
        <v>436</v>
      </c>
      <c r="G80" s="66" t="s">
        <v>421</v>
      </c>
      <c r="H80" s="52" t="s">
        <v>422</v>
      </c>
      <c r="I80" s="52" t="s">
        <v>417</v>
      </c>
      <c r="J80" s="52" t="s">
        <v>558</v>
      </c>
    </row>
    <row customHeight="1" ht="33.75">
      <c r="A81" s="52" t="s">
        <v>312</v>
      </c>
      <c r="B81" s="52" t="s">
        <v>533</v>
      </c>
      <c r="C81" s="52" t="s">
        <v>412</v>
      </c>
      <c r="D81" s="52" t="s">
        <v>424</v>
      </c>
      <c r="E81" s="52" t="s">
        <v>559</v>
      </c>
      <c r="F81" s="52" t="s">
        <v>436</v>
      </c>
      <c r="G81" s="66" t="s">
        <v>462</v>
      </c>
      <c r="H81" s="52" t="s">
        <v>422</v>
      </c>
      <c r="I81" s="52" t="s">
        <v>417</v>
      </c>
      <c r="J81" s="52" t="s">
        <v>560</v>
      </c>
    </row>
    <row customHeight="1" ht="33.75">
      <c r="A82" s="52" t="s">
        <v>312</v>
      </c>
      <c r="B82" s="52" t="s">
        <v>533</v>
      </c>
      <c r="C82" s="52" t="s">
        <v>427</v>
      </c>
      <c r="D82" s="52" t="s">
        <v>458</v>
      </c>
      <c r="E82" s="52" t="s">
        <v>561</v>
      </c>
      <c r="F82" s="52" t="s">
        <v>454</v>
      </c>
      <c r="G82" s="66" t="s">
        <v>44</v>
      </c>
      <c r="H82" s="52" t="s">
        <v>502</v>
      </c>
      <c r="I82" s="52" t="s">
        <v>417</v>
      </c>
      <c r="J82" s="52" t="s">
        <v>562</v>
      </c>
    </row>
    <row customHeight="1" ht="33.75">
      <c r="A83" s="52" t="s">
        <v>312</v>
      </c>
      <c r="B83" s="52" t="s">
        <v>533</v>
      </c>
      <c r="C83" s="52" t="s">
        <v>433</v>
      </c>
      <c r="D83" s="52" t="s">
        <v>434</v>
      </c>
      <c r="E83" s="52" t="s">
        <v>563</v>
      </c>
      <c r="F83" s="52" t="s">
        <v>436</v>
      </c>
      <c r="G83" s="66" t="s">
        <v>462</v>
      </c>
      <c r="H83" s="52" t="s">
        <v>422</v>
      </c>
      <c r="I83" s="52" t="s">
        <v>417</v>
      </c>
      <c r="J83" s="52" t="s">
        <v>564</v>
      </c>
    </row>
    <row customHeight="1" ht="33.75">
      <c r="A84" s="52" t="s">
        <v>366</v>
      </c>
      <c r="B84" s="52" t="s">
        <v>565</v>
      </c>
      <c r="C84" s="52" t="s">
        <v>412</v>
      </c>
      <c r="D84" s="52" t="s">
        <v>413</v>
      </c>
      <c r="E84" s="52" t="s">
        <v>566</v>
      </c>
      <c r="F84" s="52" t="s">
        <v>415</v>
      </c>
      <c r="G84" s="66" t="s">
        <v>470</v>
      </c>
      <c r="H84" s="52" t="s">
        <v>567</v>
      </c>
      <c r="I84" s="52" t="s">
        <v>417</v>
      </c>
      <c r="J84" s="52" t="s">
        <v>568</v>
      </c>
    </row>
    <row customHeight="1" ht="33.75">
      <c r="A85" s="52" t="s">
        <v>366</v>
      </c>
      <c r="B85" s="52" t="s">
        <v>565</v>
      </c>
      <c r="C85" s="52" t="s">
        <v>412</v>
      </c>
      <c r="D85" s="52" t="s">
        <v>413</v>
      </c>
      <c r="E85" s="52" t="s">
        <v>569</v>
      </c>
      <c r="F85" s="52" t="s">
        <v>415</v>
      </c>
      <c r="G85" s="66" t="s">
        <v>48</v>
      </c>
      <c r="H85" s="52" t="s">
        <v>502</v>
      </c>
      <c r="I85" s="52" t="s">
        <v>417</v>
      </c>
      <c r="J85" s="52" t="s">
        <v>570</v>
      </c>
    </row>
    <row customHeight="1" ht="33.75">
      <c r="A86" s="52" t="s">
        <v>366</v>
      </c>
      <c r="B86" s="52" t="s">
        <v>565</v>
      </c>
      <c r="C86" s="52" t="s">
        <v>412</v>
      </c>
      <c r="D86" s="52" t="s">
        <v>419</v>
      </c>
      <c r="E86" s="52" t="s">
        <v>571</v>
      </c>
      <c r="F86" s="52" t="s">
        <v>415</v>
      </c>
      <c r="G86" s="66" t="s">
        <v>421</v>
      </c>
      <c r="H86" s="52" t="s">
        <v>422</v>
      </c>
      <c r="I86" s="52" t="s">
        <v>417</v>
      </c>
      <c r="J86" s="52" t="s">
        <v>572</v>
      </c>
    </row>
    <row customHeight="1" ht="33.75">
      <c r="A87" s="52" t="s">
        <v>366</v>
      </c>
      <c r="B87" s="52" t="s">
        <v>565</v>
      </c>
      <c r="C87" s="52" t="s">
        <v>412</v>
      </c>
      <c r="D87" s="52" t="s">
        <v>419</v>
      </c>
      <c r="E87" s="52" t="s">
        <v>573</v>
      </c>
      <c r="F87" s="52" t="s">
        <v>415</v>
      </c>
      <c r="G87" s="66" t="s">
        <v>421</v>
      </c>
      <c r="H87" s="52" t="s">
        <v>422</v>
      </c>
      <c r="I87" s="52" t="s">
        <v>417</v>
      </c>
      <c r="J87" s="52" t="s">
        <v>574</v>
      </c>
    </row>
    <row customHeight="1" ht="33.75">
      <c r="A88" s="52" t="s">
        <v>366</v>
      </c>
      <c r="B88" s="52" t="s">
        <v>565</v>
      </c>
      <c r="C88" s="52" t="s">
        <v>412</v>
      </c>
      <c r="D88" s="52" t="s">
        <v>419</v>
      </c>
      <c r="E88" s="52" t="s">
        <v>575</v>
      </c>
      <c r="F88" s="52" t="s">
        <v>415</v>
      </c>
      <c r="G88" s="66" t="s">
        <v>421</v>
      </c>
      <c r="H88" s="52" t="s">
        <v>422</v>
      </c>
      <c r="I88" s="52" t="s">
        <v>417</v>
      </c>
      <c r="J88" s="52" t="s">
        <v>576</v>
      </c>
    </row>
    <row customHeight="1" ht="33.75">
      <c r="A89" s="52" t="s">
        <v>366</v>
      </c>
      <c r="B89" s="52" t="s">
        <v>565</v>
      </c>
      <c r="C89" s="52" t="s">
        <v>427</v>
      </c>
      <c r="D89" s="52" t="s">
        <v>577</v>
      </c>
      <c r="E89" s="52" t="s">
        <v>578</v>
      </c>
      <c r="F89" s="52" t="s">
        <v>415</v>
      </c>
      <c r="G89" s="66" t="s">
        <v>421</v>
      </c>
      <c r="H89" s="52" t="s">
        <v>422</v>
      </c>
      <c r="I89" s="52" t="s">
        <v>417</v>
      </c>
      <c r="J89" s="52" t="s">
        <v>579</v>
      </c>
    </row>
    <row customHeight="1" ht="33.75">
      <c r="A90" s="52" t="s">
        <v>366</v>
      </c>
      <c r="B90" s="52" t="s">
        <v>565</v>
      </c>
      <c r="C90" s="52" t="s">
        <v>433</v>
      </c>
      <c r="D90" s="52" t="s">
        <v>434</v>
      </c>
      <c r="E90" s="52" t="s">
        <v>580</v>
      </c>
      <c r="F90" s="52" t="s">
        <v>436</v>
      </c>
      <c r="G90" s="66" t="s">
        <v>460</v>
      </c>
      <c r="H90" s="52" t="s">
        <v>422</v>
      </c>
      <c r="I90" s="52" t="s">
        <v>417</v>
      </c>
      <c r="J90" s="52" t="s">
        <v>581</v>
      </c>
    </row>
    <row customHeight="1" ht="33.75">
      <c r="A91" s="52" t="s">
        <v>320</v>
      </c>
      <c r="B91" s="52" t="s">
        <v>582</v>
      </c>
      <c r="C91" s="52" t="s">
        <v>412</v>
      </c>
      <c r="D91" s="52" t="s">
        <v>413</v>
      </c>
      <c r="E91" s="52" t="s">
        <v>583</v>
      </c>
      <c r="F91" s="52" t="s">
        <v>436</v>
      </c>
      <c r="G91" s="66" t="s">
        <v>45</v>
      </c>
      <c r="H91" s="52" t="s">
        <v>538</v>
      </c>
      <c r="I91" s="52" t="s">
        <v>417</v>
      </c>
      <c r="J91" s="52" t="s">
        <v>584</v>
      </c>
    </row>
    <row customHeight="1" ht="33.75">
      <c r="A92" s="52" t="s">
        <v>320</v>
      </c>
      <c r="B92" s="52" t="s">
        <v>582</v>
      </c>
      <c r="C92" s="52" t="s">
        <v>412</v>
      </c>
      <c r="D92" s="52" t="s">
        <v>413</v>
      </c>
      <c r="E92" s="52" t="s">
        <v>537</v>
      </c>
      <c r="F92" s="52" t="s">
        <v>436</v>
      </c>
      <c r="G92" s="66" t="s">
        <v>45</v>
      </c>
      <c r="H92" s="52" t="s">
        <v>538</v>
      </c>
      <c r="I92" s="52" t="s">
        <v>417</v>
      </c>
      <c r="J92" s="52" t="s">
        <v>539</v>
      </c>
    </row>
    <row customHeight="1" ht="33.75">
      <c r="A93" s="52" t="s">
        <v>320</v>
      </c>
      <c r="B93" s="52" t="s">
        <v>582</v>
      </c>
      <c r="C93" s="52" t="s">
        <v>412</v>
      </c>
      <c r="D93" s="52" t="s">
        <v>413</v>
      </c>
      <c r="E93" s="52" t="s">
        <v>585</v>
      </c>
      <c r="F93" s="52" t="s">
        <v>436</v>
      </c>
      <c r="G93" s="66" t="s">
        <v>47</v>
      </c>
      <c r="H93" s="52" t="s">
        <v>586</v>
      </c>
      <c r="I93" s="52" t="s">
        <v>417</v>
      </c>
      <c r="J93" s="52" t="s">
        <v>587</v>
      </c>
    </row>
    <row customHeight="1" ht="33.75">
      <c r="A94" s="52" t="s">
        <v>320</v>
      </c>
      <c r="B94" s="52" t="s">
        <v>582</v>
      </c>
      <c r="C94" s="52" t="s">
        <v>412</v>
      </c>
      <c r="D94" s="52" t="s">
        <v>419</v>
      </c>
      <c r="E94" s="52" t="s">
        <v>588</v>
      </c>
      <c r="F94" s="52" t="s">
        <v>436</v>
      </c>
      <c r="G94" s="66" t="s">
        <v>449</v>
      </c>
      <c r="H94" s="52" t="s">
        <v>502</v>
      </c>
      <c r="I94" s="52" t="s">
        <v>417</v>
      </c>
      <c r="J94" s="52" t="s">
        <v>589</v>
      </c>
    </row>
    <row customHeight="1" ht="33.75">
      <c r="A95" s="52" t="s">
        <v>320</v>
      </c>
      <c r="B95" s="52" t="s">
        <v>582</v>
      </c>
      <c r="C95" s="52" t="s">
        <v>412</v>
      </c>
      <c r="D95" s="52" t="s">
        <v>424</v>
      </c>
      <c r="E95" s="52" t="s">
        <v>590</v>
      </c>
      <c r="F95" s="52" t="s">
        <v>415</v>
      </c>
      <c r="G95" s="66" t="s">
        <v>421</v>
      </c>
      <c r="H95" s="52" t="s">
        <v>422</v>
      </c>
      <c r="I95" s="52" t="s">
        <v>417</v>
      </c>
      <c r="J95" s="52" t="s">
        <v>591</v>
      </c>
    </row>
    <row customHeight="1" ht="33.75">
      <c r="A96" s="52" t="s">
        <v>320</v>
      </c>
      <c r="B96" s="52" t="s">
        <v>582</v>
      </c>
      <c r="C96" s="52" t="s">
        <v>412</v>
      </c>
      <c r="D96" s="52" t="s">
        <v>441</v>
      </c>
      <c r="E96" s="52" t="s">
        <v>442</v>
      </c>
      <c r="F96" s="52" t="s">
        <v>454</v>
      </c>
      <c r="G96" s="66" t="s">
        <v>592</v>
      </c>
      <c r="H96" s="52" t="s">
        <v>593</v>
      </c>
      <c r="I96" s="52" t="s">
        <v>417</v>
      </c>
      <c r="J96" s="52" t="s">
        <v>594</v>
      </c>
    </row>
    <row customHeight="1" ht="33.75">
      <c r="A97" s="52" t="s">
        <v>320</v>
      </c>
      <c r="B97" s="52" t="s">
        <v>582</v>
      </c>
      <c r="C97" s="52" t="s">
        <v>427</v>
      </c>
      <c r="D97" s="52" t="s">
        <v>458</v>
      </c>
      <c r="E97" s="52" t="s">
        <v>561</v>
      </c>
      <c r="F97" s="52" t="s">
        <v>454</v>
      </c>
      <c r="G97" s="66" t="s">
        <v>479</v>
      </c>
      <c r="H97" s="52" t="s">
        <v>502</v>
      </c>
      <c r="I97" s="52" t="s">
        <v>417</v>
      </c>
      <c r="J97" s="52" t="s">
        <v>562</v>
      </c>
    </row>
    <row customHeight="1" ht="33.75">
      <c r="A98" s="52" t="s">
        <v>320</v>
      </c>
      <c r="B98" s="52" t="s">
        <v>582</v>
      </c>
      <c r="C98" s="52" t="s">
        <v>433</v>
      </c>
      <c r="D98" s="52" t="s">
        <v>434</v>
      </c>
      <c r="E98" s="52" t="s">
        <v>563</v>
      </c>
      <c r="F98" s="52" t="s">
        <v>436</v>
      </c>
      <c r="G98" s="66" t="s">
        <v>460</v>
      </c>
      <c r="H98" s="52" t="s">
        <v>422</v>
      </c>
      <c r="I98" s="52" t="s">
        <v>417</v>
      </c>
      <c r="J98" s="52" t="s">
        <v>595</v>
      </c>
    </row>
    <row customHeight="1" ht="33.75">
      <c r="A99" s="52" t="s">
        <v>391</v>
      </c>
      <c r="B99" s="52" t="s">
        <v>596</v>
      </c>
      <c r="C99" s="52" t="s">
        <v>412</v>
      </c>
      <c r="D99" s="52" t="s">
        <v>413</v>
      </c>
      <c r="E99" s="52" t="s">
        <v>469</v>
      </c>
      <c r="F99" s="52" t="s">
        <v>415</v>
      </c>
      <c r="G99" s="66" t="s">
        <v>48</v>
      </c>
      <c r="H99" s="52" t="s">
        <v>416</v>
      </c>
      <c r="I99" s="52" t="s">
        <v>417</v>
      </c>
      <c r="J99" s="52" t="s">
        <v>471</v>
      </c>
    </row>
    <row customHeight="1" ht="33.75">
      <c r="A100" s="52" t="s">
        <v>391</v>
      </c>
      <c r="B100" s="52" t="s">
        <v>596</v>
      </c>
      <c r="C100" s="52" t="s">
        <v>412</v>
      </c>
      <c r="D100" s="52" t="s">
        <v>441</v>
      </c>
      <c r="E100" s="52" t="s">
        <v>442</v>
      </c>
      <c r="F100" s="52" t="s">
        <v>415</v>
      </c>
      <c r="G100" s="66" t="s">
        <v>421</v>
      </c>
      <c r="H100" s="52" t="s">
        <v>422</v>
      </c>
      <c r="I100" s="52" t="s">
        <v>417</v>
      </c>
      <c r="J100" s="52" t="s">
        <v>472</v>
      </c>
    </row>
    <row customHeight="1" ht="33.75">
      <c r="A101" s="52" t="s">
        <v>391</v>
      </c>
      <c r="B101" s="52" t="s">
        <v>596</v>
      </c>
      <c r="C101" s="52" t="s">
        <v>427</v>
      </c>
      <c r="D101" s="52" t="s">
        <v>473</v>
      </c>
      <c r="E101" s="52" t="s">
        <v>474</v>
      </c>
      <c r="F101" s="52" t="s">
        <v>415</v>
      </c>
      <c r="G101" s="66" t="s">
        <v>48</v>
      </c>
      <c r="H101" s="52" t="s">
        <v>416</v>
      </c>
      <c r="I101" s="52" t="s">
        <v>417</v>
      </c>
      <c r="J101" s="52" t="s">
        <v>475</v>
      </c>
    </row>
    <row customHeight="1" ht="33.75">
      <c r="A102" s="52" t="s">
        <v>391</v>
      </c>
      <c r="B102" s="52" t="s">
        <v>596</v>
      </c>
      <c r="C102" s="52" t="s">
        <v>433</v>
      </c>
      <c r="D102" s="52" t="s">
        <v>434</v>
      </c>
      <c r="E102" s="52" t="s">
        <v>476</v>
      </c>
      <c r="F102" s="52" t="s">
        <v>436</v>
      </c>
      <c r="G102" s="66" t="s">
        <v>460</v>
      </c>
      <c r="H102" s="52" t="s">
        <v>422</v>
      </c>
      <c r="I102" s="52" t="s">
        <v>417</v>
      </c>
      <c r="J102" s="52" t="s">
        <v>477</v>
      </c>
    </row>
    <row customHeight="1" ht="33.75">
      <c r="A103" s="52" t="s">
        <v>391</v>
      </c>
      <c r="B103" s="52" t="s">
        <v>596</v>
      </c>
      <c r="C103" s="52" t="s">
        <v>433</v>
      </c>
      <c r="D103" s="52" t="s">
        <v>434</v>
      </c>
      <c r="E103" s="52" t="s">
        <v>478</v>
      </c>
      <c r="F103" s="52" t="s">
        <v>415</v>
      </c>
      <c r="G103" s="66" t="s">
        <v>479</v>
      </c>
      <c r="H103" s="52" t="s">
        <v>480</v>
      </c>
      <c r="I103" s="52" t="s">
        <v>417</v>
      </c>
      <c r="J103" s="52" t="s">
        <v>481</v>
      </c>
    </row>
    <row customHeight="1" ht="33.75">
      <c r="A104" s="52" t="s">
        <v>391</v>
      </c>
      <c r="B104" s="52" t="s">
        <v>596</v>
      </c>
      <c r="C104" s="52" t="s">
        <v>433</v>
      </c>
      <c r="D104" s="52" t="s">
        <v>434</v>
      </c>
      <c r="E104" s="52" t="s">
        <v>482</v>
      </c>
      <c r="F104" s="52" t="s">
        <v>415</v>
      </c>
      <c r="G104" s="66" t="s">
        <v>421</v>
      </c>
      <c r="H104" s="52" t="s">
        <v>422</v>
      </c>
      <c r="I104" s="52" t="s">
        <v>417</v>
      </c>
      <c r="J104" s="52" t="s">
        <v>483</v>
      </c>
    </row>
    <row customHeight="1" ht="33.75">
      <c r="A105" s="52" t="s">
        <v>378</v>
      </c>
      <c r="B105" s="52" t="s">
        <v>597</v>
      </c>
      <c r="C105" s="52" t="s">
        <v>412</v>
      </c>
      <c r="D105" s="52" t="s">
        <v>413</v>
      </c>
      <c r="E105" s="52" t="s">
        <v>465</v>
      </c>
      <c r="F105" s="52" t="s">
        <v>415</v>
      </c>
      <c r="G105" s="66" t="s">
        <v>421</v>
      </c>
      <c r="H105" s="52" t="s">
        <v>422</v>
      </c>
      <c r="I105" s="52" t="s">
        <v>417</v>
      </c>
      <c r="J105" s="52" t="s">
        <v>465</v>
      </c>
    </row>
    <row customHeight="1" ht="33.75">
      <c r="A106" s="52" t="s">
        <v>378</v>
      </c>
      <c r="B106" s="52" t="s">
        <v>597</v>
      </c>
      <c r="C106" s="52" t="s">
        <v>412</v>
      </c>
      <c r="D106" s="52" t="s">
        <v>413</v>
      </c>
      <c r="E106" s="52" t="s">
        <v>465</v>
      </c>
      <c r="F106" s="52" t="s">
        <v>440</v>
      </c>
      <c r="G106" s="66" t="s">
        <v>479</v>
      </c>
      <c r="H106" s="52" t="s">
        <v>422</v>
      </c>
      <c r="I106" s="52" t="s">
        <v>417</v>
      </c>
      <c r="J106" s="52" t="s">
        <v>465</v>
      </c>
    </row>
    <row customHeight="1" ht="33.75">
      <c r="A107" s="52" t="s">
        <v>378</v>
      </c>
      <c r="B107" s="52" t="s">
        <v>597</v>
      </c>
      <c r="C107" s="52" t="s">
        <v>412</v>
      </c>
      <c r="D107" s="52" t="s">
        <v>419</v>
      </c>
      <c r="E107" s="52" t="s">
        <v>465</v>
      </c>
      <c r="F107" s="52" t="s">
        <v>415</v>
      </c>
      <c r="G107" s="66" t="s">
        <v>421</v>
      </c>
      <c r="H107" s="52" t="s">
        <v>422</v>
      </c>
      <c r="I107" s="52" t="s">
        <v>417</v>
      </c>
      <c r="J107" s="52" t="s">
        <v>465</v>
      </c>
    </row>
    <row customHeight="1" ht="33.75">
      <c r="A108" s="52" t="s">
        <v>378</v>
      </c>
      <c r="B108" s="52" t="s">
        <v>597</v>
      </c>
      <c r="C108" s="52" t="s">
        <v>427</v>
      </c>
      <c r="D108" s="52" t="s">
        <v>458</v>
      </c>
      <c r="E108" s="52" t="s">
        <v>465</v>
      </c>
      <c r="F108" s="52" t="s">
        <v>415</v>
      </c>
      <c r="G108" s="66" t="s">
        <v>465</v>
      </c>
      <c r="H108" s="52" t="s">
        <v>422</v>
      </c>
      <c r="I108" s="52" t="s">
        <v>417</v>
      </c>
      <c r="J108" s="52" t="s">
        <v>465</v>
      </c>
    </row>
    <row customHeight="1" ht="33.75">
      <c r="A109" s="52" t="s">
        <v>378</v>
      </c>
      <c r="B109" s="52" t="s">
        <v>597</v>
      </c>
      <c r="C109" s="52" t="s">
        <v>433</v>
      </c>
      <c r="D109" s="52" t="s">
        <v>434</v>
      </c>
      <c r="E109" s="52" t="s">
        <v>465</v>
      </c>
      <c r="F109" s="52" t="s">
        <v>415</v>
      </c>
      <c r="G109" s="66" t="s">
        <v>465</v>
      </c>
      <c r="H109" s="52" t="s">
        <v>422</v>
      </c>
      <c r="I109" s="52" t="s">
        <v>417</v>
      </c>
      <c r="J109" s="52" t="s">
        <v>465</v>
      </c>
    </row>
    <row customHeight="1" ht="33.75">
      <c r="A110" s="52" t="s">
        <v>383</v>
      </c>
      <c r="B110" s="52" t="s">
        <v>439</v>
      </c>
      <c r="C110" s="52" t="s">
        <v>412</v>
      </c>
      <c r="D110" s="52" t="s">
        <v>413</v>
      </c>
      <c r="E110" s="52" t="s">
        <v>439</v>
      </c>
      <c r="F110" s="52" t="s">
        <v>415</v>
      </c>
      <c r="G110" s="66" t="s">
        <v>439</v>
      </c>
      <c r="H110" s="52" t="s">
        <v>422</v>
      </c>
      <c r="I110" s="52" t="s">
        <v>417</v>
      </c>
      <c r="J110" s="52" t="s">
        <v>439</v>
      </c>
    </row>
    <row customHeight="1" ht="33.75">
      <c r="A111" s="52" t="s">
        <v>383</v>
      </c>
      <c r="B111" s="52" t="s">
        <v>439</v>
      </c>
      <c r="C111" s="52" t="s">
        <v>412</v>
      </c>
      <c r="D111" s="52" t="s">
        <v>419</v>
      </c>
      <c r="E111" s="52" t="s">
        <v>439</v>
      </c>
      <c r="F111" s="52" t="s">
        <v>415</v>
      </c>
      <c r="G111" s="66" t="s">
        <v>439</v>
      </c>
      <c r="H111" s="52" t="s">
        <v>422</v>
      </c>
      <c r="I111" s="52" t="s">
        <v>417</v>
      </c>
      <c r="J111" s="52" t="s">
        <v>439</v>
      </c>
    </row>
    <row customHeight="1" ht="33.75">
      <c r="A112" s="52" t="s">
        <v>383</v>
      </c>
      <c r="B112" s="52" t="s">
        <v>439</v>
      </c>
      <c r="C112" s="52" t="s">
        <v>412</v>
      </c>
      <c r="D112" s="52" t="s">
        <v>424</v>
      </c>
      <c r="E112" s="52" t="s">
        <v>439</v>
      </c>
      <c r="F112" s="52" t="s">
        <v>415</v>
      </c>
      <c r="G112" s="66" t="s">
        <v>439</v>
      </c>
      <c r="H112" s="52" t="s">
        <v>422</v>
      </c>
      <c r="I112" s="52" t="s">
        <v>417</v>
      </c>
      <c r="J112" s="52" t="s">
        <v>439</v>
      </c>
    </row>
    <row customHeight="1" ht="33.75">
      <c r="A113" s="52" t="s">
        <v>383</v>
      </c>
      <c r="B113" s="52" t="s">
        <v>439</v>
      </c>
      <c r="C113" s="52" t="s">
        <v>427</v>
      </c>
      <c r="D113" s="52" t="s">
        <v>458</v>
      </c>
      <c r="E113" s="52" t="s">
        <v>439</v>
      </c>
      <c r="F113" s="52" t="s">
        <v>415</v>
      </c>
      <c r="G113" s="66" t="s">
        <v>439</v>
      </c>
      <c r="H113" s="52" t="s">
        <v>422</v>
      </c>
      <c r="I113" s="52" t="s">
        <v>417</v>
      </c>
      <c r="J113" s="52" t="s">
        <v>439</v>
      </c>
    </row>
    <row customHeight="1" ht="33.75">
      <c r="A114" s="52" t="s">
        <v>383</v>
      </c>
      <c r="B114" s="52" t="s">
        <v>439</v>
      </c>
      <c r="C114" s="52" t="s">
        <v>433</v>
      </c>
      <c r="D114" s="52" t="s">
        <v>434</v>
      </c>
      <c r="E114" s="52" t="s">
        <v>439</v>
      </c>
      <c r="F114" s="52" t="s">
        <v>415</v>
      </c>
      <c r="G114" s="66" t="s">
        <v>439</v>
      </c>
      <c r="H114" s="52" t="s">
        <v>422</v>
      </c>
      <c r="I114" s="52" t="s">
        <v>417</v>
      </c>
      <c r="J114" s="52" t="s">
        <v>439</v>
      </c>
    </row>
    <row customHeight="1" ht="33.75">
      <c r="A115" s="52" t="s">
        <v>380</v>
      </c>
      <c r="B115" s="52" t="s">
        <v>598</v>
      </c>
      <c r="C115" s="52" t="s">
        <v>412</v>
      </c>
      <c r="D115" s="52" t="s">
        <v>413</v>
      </c>
      <c r="E115" s="52" t="s">
        <v>599</v>
      </c>
      <c r="F115" s="52" t="s">
        <v>436</v>
      </c>
      <c r="G115" s="66" t="s">
        <v>462</v>
      </c>
      <c r="H115" s="52" t="s">
        <v>422</v>
      </c>
      <c r="I115" s="52" t="s">
        <v>417</v>
      </c>
      <c r="J115" s="52" t="s">
        <v>599</v>
      </c>
    </row>
    <row customHeight="1" ht="33.75">
      <c r="A116" s="52" t="s">
        <v>380</v>
      </c>
      <c r="B116" s="52" t="s">
        <v>598</v>
      </c>
      <c r="C116" s="52" t="s">
        <v>412</v>
      </c>
      <c r="D116" s="52" t="s">
        <v>413</v>
      </c>
      <c r="E116" s="52" t="s">
        <v>600</v>
      </c>
      <c r="F116" s="52" t="s">
        <v>436</v>
      </c>
      <c r="G116" s="66" t="s">
        <v>462</v>
      </c>
      <c r="H116" s="52" t="s">
        <v>422</v>
      </c>
      <c r="I116" s="52" t="s">
        <v>417</v>
      </c>
      <c r="J116" s="52" t="s">
        <v>600</v>
      </c>
    </row>
    <row customHeight="1" ht="33.75">
      <c r="A117" s="52" t="s">
        <v>380</v>
      </c>
      <c r="B117" s="52" t="s">
        <v>598</v>
      </c>
      <c r="C117" s="52" t="s">
        <v>412</v>
      </c>
      <c r="D117" s="52" t="s">
        <v>413</v>
      </c>
      <c r="E117" s="52" t="s">
        <v>601</v>
      </c>
      <c r="F117" s="52" t="s">
        <v>436</v>
      </c>
      <c r="G117" s="66" t="s">
        <v>462</v>
      </c>
      <c r="H117" s="52" t="s">
        <v>422</v>
      </c>
      <c r="I117" s="52" t="s">
        <v>417</v>
      </c>
      <c r="J117" s="52" t="s">
        <v>601</v>
      </c>
    </row>
    <row customHeight="1" ht="33.75">
      <c r="A118" s="52" t="s">
        <v>380</v>
      </c>
      <c r="B118" s="52" t="s">
        <v>598</v>
      </c>
      <c r="C118" s="52" t="s">
        <v>412</v>
      </c>
      <c r="D118" s="52" t="s">
        <v>413</v>
      </c>
      <c r="E118" s="52" t="s">
        <v>602</v>
      </c>
      <c r="F118" s="52" t="s">
        <v>415</v>
      </c>
      <c r="G118" s="66" t="s">
        <v>479</v>
      </c>
      <c r="H118" s="52"/>
      <c r="I118" s="52" t="s">
        <v>431</v>
      </c>
      <c r="J118" s="52" t="s">
        <v>602</v>
      </c>
    </row>
    <row customHeight="1" ht="33.75">
      <c r="A119" s="52" t="s">
        <v>380</v>
      </c>
      <c r="B119" s="52" t="s">
        <v>598</v>
      </c>
      <c r="C119" s="52" t="s">
        <v>412</v>
      </c>
      <c r="D119" s="52" t="s">
        <v>413</v>
      </c>
      <c r="E119" s="52" t="s">
        <v>603</v>
      </c>
      <c r="F119" s="52" t="s">
        <v>499</v>
      </c>
      <c r="G119" s="66" t="s">
        <v>48</v>
      </c>
      <c r="H119" s="52" t="s">
        <v>422</v>
      </c>
      <c r="I119" s="52" t="s">
        <v>417</v>
      </c>
      <c r="J119" s="52" t="s">
        <v>603</v>
      </c>
    </row>
    <row customHeight="1" ht="33.75">
      <c r="A120" s="52" t="s">
        <v>380</v>
      </c>
      <c r="B120" s="52" t="s">
        <v>598</v>
      </c>
      <c r="C120" s="52" t="s">
        <v>412</v>
      </c>
      <c r="D120" s="52" t="s">
        <v>424</v>
      </c>
      <c r="E120" s="52" t="s">
        <v>604</v>
      </c>
      <c r="F120" s="52" t="s">
        <v>436</v>
      </c>
      <c r="G120" s="66" t="s">
        <v>462</v>
      </c>
      <c r="H120" s="52" t="s">
        <v>422</v>
      </c>
      <c r="I120" s="52" t="s">
        <v>417</v>
      </c>
      <c r="J120" s="52" t="s">
        <v>604</v>
      </c>
    </row>
    <row customHeight="1" ht="33.75">
      <c r="A121" s="52" t="s">
        <v>380</v>
      </c>
      <c r="B121" s="52" t="s">
        <v>598</v>
      </c>
      <c r="C121" s="52" t="s">
        <v>412</v>
      </c>
      <c r="D121" s="52" t="s">
        <v>424</v>
      </c>
      <c r="E121" s="52" t="s">
        <v>605</v>
      </c>
      <c r="F121" s="52" t="s">
        <v>415</v>
      </c>
      <c r="G121" s="66" t="s">
        <v>421</v>
      </c>
      <c r="H121" s="52" t="s">
        <v>422</v>
      </c>
      <c r="I121" s="52" t="s">
        <v>417</v>
      </c>
      <c r="J121" s="52" t="s">
        <v>605</v>
      </c>
    </row>
    <row customHeight="1" ht="33.75">
      <c r="A122" s="52" t="s">
        <v>380</v>
      </c>
      <c r="B122" s="52" t="s">
        <v>598</v>
      </c>
      <c r="C122" s="52" t="s">
        <v>427</v>
      </c>
      <c r="D122" s="52" t="s">
        <v>428</v>
      </c>
      <c r="E122" s="52" t="s">
        <v>606</v>
      </c>
      <c r="F122" s="52" t="s">
        <v>436</v>
      </c>
      <c r="G122" s="66" t="s">
        <v>529</v>
      </c>
      <c r="H122" s="52" t="s">
        <v>422</v>
      </c>
      <c r="I122" s="52" t="s">
        <v>417</v>
      </c>
      <c r="J122" s="52" t="s">
        <v>606</v>
      </c>
    </row>
    <row customHeight="1" ht="33.75">
      <c r="A123" s="52" t="s">
        <v>380</v>
      </c>
      <c r="B123" s="52" t="s">
        <v>598</v>
      </c>
      <c r="C123" s="52" t="s">
        <v>427</v>
      </c>
      <c r="D123" s="52" t="s">
        <v>428</v>
      </c>
      <c r="E123" s="52" t="s">
        <v>607</v>
      </c>
      <c r="F123" s="52" t="s">
        <v>436</v>
      </c>
      <c r="G123" s="66" t="s">
        <v>522</v>
      </c>
      <c r="H123" s="52"/>
      <c r="I123" s="52" t="s">
        <v>431</v>
      </c>
      <c r="J123" s="52" t="s">
        <v>608</v>
      </c>
    </row>
    <row customHeight="1" ht="33.75">
      <c r="A124" s="52" t="s">
        <v>380</v>
      </c>
      <c r="B124" s="52" t="s">
        <v>598</v>
      </c>
      <c r="C124" s="52" t="s">
        <v>433</v>
      </c>
      <c r="D124" s="52" t="s">
        <v>434</v>
      </c>
      <c r="E124" s="52" t="s">
        <v>609</v>
      </c>
      <c r="F124" s="52" t="s">
        <v>436</v>
      </c>
      <c r="G124" s="66" t="s">
        <v>449</v>
      </c>
      <c r="H124" s="52" t="s">
        <v>422</v>
      </c>
      <c r="I124" s="52" t="s">
        <v>417</v>
      </c>
      <c r="J124" s="52" t="s">
        <v>609</v>
      </c>
    </row>
    <row customHeight="1" ht="33.75">
      <c r="A125" s="52" t="s">
        <v>370</v>
      </c>
      <c r="B125" s="52" t="s">
        <v>610</v>
      </c>
      <c r="C125" s="52" t="s">
        <v>412</v>
      </c>
      <c r="D125" s="52" t="s">
        <v>413</v>
      </c>
      <c r="E125" s="52" t="s">
        <v>611</v>
      </c>
      <c r="F125" s="52" t="s">
        <v>454</v>
      </c>
      <c r="G125" s="66" t="s">
        <v>58</v>
      </c>
      <c r="H125" s="52" t="s">
        <v>486</v>
      </c>
      <c r="I125" s="52" t="s">
        <v>417</v>
      </c>
      <c r="J125" s="52" t="s">
        <v>612</v>
      </c>
    </row>
    <row customHeight="1" ht="33.75">
      <c r="A126" s="52" t="s">
        <v>370</v>
      </c>
      <c r="B126" s="52" t="s">
        <v>610</v>
      </c>
      <c r="C126" s="52" t="s">
        <v>412</v>
      </c>
      <c r="D126" s="52" t="s">
        <v>419</v>
      </c>
      <c r="E126" s="52" t="s">
        <v>613</v>
      </c>
      <c r="F126" s="52" t="s">
        <v>415</v>
      </c>
      <c r="G126" s="66" t="s">
        <v>421</v>
      </c>
      <c r="H126" s="52" t="s">
        <v>422</v>
      </c>
      <c r="I126" s="52" t="s">
        <v>417</v>
      </c>
      <c r="J126" s="52" t="s">
        <v>614</v>
      </c>
    </row>
    <row customHeight="1" ht="33.75">
      <c r="A127" s="52" t="s">
        <v>370</v>
      </c>
      <c r="B127" s="52" t="s">
        <v>610</v>
      </c>
      <c r="C127" s="52" t="s">
        <v>412</v>
      </c>
      <c r="D127" s="52" t="s">
        <v>424</v>
      </c>
      <c r="E127" s="52" t="s">
        <v>615</v>
      </c>
      <c r="F127" s="52" t="s">
        <v>415</v>
      </c>
      <c r="G127" s="66" t="s">
        <v>55</v>
      </c>
      <c r="H127" s="52" t="s">
        <v>616</v>
      </c>
      <c r="I127" s="52" t="s">
        <v>417</v>
      </c>
      <c r="J127" s="52" t="s">
        <v>617</v>
      </c>
    </row>
    <row customHeight="1" ht="33.75">
      <c r="A128" s="52" t="s">
        <v>370</v>
      </c>
      <c r="B128" s="52" t="s">
        <v>610</v>
      </c>
      <c r="C128" s="52" t="s">
        <v>427</v>
      </c>
      <c r="D128" s="52" t="s">
        <v>577</v>
      </c>
      <c r="E128" s="52" t="s">
        <v>618</v>
      </c>
      <c r="F128" s="52" t="s">
        <v>440</v>
      </c>
      <c r="G128" s="66" t="s">
        <v>619</v>
      </c>
      <c r="H128" s="52" t="s">
        <v>422</v>
      </c>
      <c r="I128" s="52" t="s">
        <v>431</v>
      </c>
      <c r="J128" s="52" t="s">
        <v>620</v>
      </c>
    </row>
    <row customHeight="1" ht="33.75">
      <c r="A129" s="52" t="s">
        <v>370</v>
      </c>
      <c r="B129" s="52" t="s">
        <v>610</v>
      </c>
      <c r="C129" s="52" t="s">
        <v>433</v>
      </c>
      <c r="D129" s="52" t="s">
        <v>434</v>
      </c>
      <c r="E129" s="52" t="s">
        <v>621</v>
      </c>
      <c r="F129" s="52" t="s">
        <v>440</v>
      </c>
      <c r="G129" s="66" t="s">
        <v>460</v>
      </c>
      <c r="H129" s="52" t="s">
        <v>422</v>
      </c>
      <c r="I129" s="52" t="s">
        <v>417</v>
      </c>
      <c r="J129" s="52" t="s">
        <v>622</v>
      </c>
    </row>
    <row customHeight="1" ht="33.75">
      <c r="A130" s="52" t="s">
        <v>333</v>
      </c>
      <c r="B130" s="52" t="s">
        <v>623</v>
      </c>
      <c r="C130" s="52" t="s">
        <v>412</v>
      </c>
      <c r="D130" s="52" t="s">
        <v>413</v>
      </c>
      <c r="E130" s="52" t="s">
        <v>624</v>
      </c>
      <c r="F130" s="52" t="s">
        <v>415</v>
      </c>
      <c r="G130" s="66" t="s">
        <v>46</v>
      </c>
      <c r="H130" s="52" t="s">
        <v>416</v>
      </c>
      <c r="I130" s="52" t="s">
        <v>417</v>
      </c>
      <c r="J130" s="52" t="s">
        <v>625</v>
      </c>
    </row>
    <row customHeight="1" ht="33.75">
      <c r="A131" s="52" t="s">
        <v>333</v>
      </c>
      <c r="B131" s="52" t="s">
        <v>623</v>
      </c>
      <c r="C131" s="52" t="s">
        <v>412</v>
      </c>
      <c r="D131" s="52" t="s">
        <v>424</v>
      </c>
      <c r="E131" s="52" t="s">
        <v>626</v>
      </c>
      <c r="F131" s="52" t="s">
        <v>415</v>
      </c>
      <c r="G131" s="66" t="s">
        <v>421</v>
      </c>
      <c r="H131" s="52" t="s">
        <v>422</v>
      </c>
      <c r="I131" s="52" t="s">
        <v>417</v>
      </c>
      <c r="J131" s="52" t="s">
        <v>627</v>
      </c>
    </row>
    <row customHeight="1" ht="33.75">
      <c r="A132" s="52" t="s">
        <v>333</v>
      </c>
      <c r="B132" s="52" t="s">
        <v>623</v>
      </c>
      <c r="C132" s="52" t="s">
        <v>427</v>
      </c>
      <c r="D132" s="52" t="s">
        <v>458</v>
      </c>
      <c r="E132" s="52" t="s">
        <v>628</v>
      </c>
      <c r="F132" s="52" t="s">
        <v>415</v>
      </c>
      <c r="G132" s="66" t="s">
        <v>421</v>
      </c>
      <c r="H132" s="52" t="s">
        <v>422</v>
      </c>
      <c r="I132" s="52" t="s">
        <v>417</v>
      </c>
      <c r="J132" s="52" t="s">
        <v>629</v>
      </c>
    </row>
    <row customHeight="1" ht="33.75">
      <c r="A133" s="52" t="s">
        <v>333</v>
      </c>
      <c r="B133" s="52" t="s">
        <v>623</v>
      </c>
      <c r="C133" s="52" t="s">
        <v>427</v>
      </c>
      <c r="D133" s="52" t="s">
        <v>458</v>
      </c>
      <c r="E133" s="52" t="s">
        <v>630</v>
      </c>
      <c r="F133" s="52" t="s">
        <v>415</v>
      </c>
      <c r="G133" s="66" t="s">
        <v>421</v>
      </c>
      <c r="H133" s="52" t="s">
        <v>422</v>
      </c>
      <c r="I133" s="52" t="s">
        <v>417</v>
      </c>
      <c r="J133" s="52" t="s">
        <v>629</v>
      </c>
    </row>
    <row customHeight="1" ht="33.75">
      <c r="A134" s="52" t="s">
        <v>333</v>
      </c>
      <c r="B134" s="52" t="s">
        <v>623</v>
      </c>
      <c r="C134" s="52" t="s">
        <v>433</v>
      </c>
      <c r="D134" s="52" t="s">
        <v>434</v>
      </c>
      <c r="E134" s="52" t="s">
        <v>631</v>
      </c>
      <c r="F134" s="52" t="s">
        <v>436</v>
      </c>
      <c r="G134" s="66" t="s">
        <v>460</v>
      </c>
      <c r="H134" s="52" t="s">
        <v>422</v>
      </c>
      <c r="I134" s="52" t="s">
        <v>417</v>
      </c>
      <c r="J134" s="52" t="s">
        <v>632</v>
      </c>
    </row>
    <row customHeight="1" ht="33.75">
      <c r="A135" s="52" t="s">
        <v>322</v>
      </c>
      <c r="B135" s="52" t="s">
        <v>633</v>
      </c>
      <c r="C135" s="52" t="s">
        <v>412</v>
      </c>
      <c r="D135" s="52" t="s">
        <v>413</v>
      </c>
      <c r="E135" s="52" t="s">
        <v>465</v>
      </c>
      <c r="F135" s="52" t="s">
        <v>415</v>
      </c>
      <c r="G135" s="66" t="s">
        <v>465</v>
      </c>
      <c r="H135" s="52" t="s">
        <v>491</v>
      </c>
      <c r="I135" s="52" t="s">
        <v>417</v>
      </c>
      <c r="J135" s="52" t="s">
        <v>465</v>
      </c>
    </row>
    <row customHeight="1" ht="33.75">
      <c r="A136" s="52" t="s">
        <v>322</v>
      </c>
      <c r="B136" s="52" t="s">
        <v>633</v>
      </c>
      <c r="C136" s="52" t="s">
        <v>412</v>
      </c>
      <c r="D136" s="52" t="s">
        <v>419</v>
      </c>
      <c r="E136" s="52" t="s">
        <v>465</v>
      </c>
      <c r="F136" s="52" t="s">
        <v>415</v>
      </c>
      <c r="G136" s="66" t="s">
        <v>465</v>
      </c>
      <c r="H136" s="52" t="s">
        <v>422</v>
      </c>
      <c r="I136" s="52" t="s">
        <v>417</v>
      </c>
      <c r="J136" s="52" t="s">
        <v>465</v>
      </c>
    </row>
    <row customHeight="1" ht="33.75">
      <c r="A137" s="52" t="s">
        <v>322</v>
      </c>
      <c r="B137" s="52" t="s">
        <v>633</v>
      </c>
      <c r="C137" s="52" t="s">
        <v>412</v>
      </c>
      <c r="D137" s="52" t="s">
        <v>424</v>
      </c>
      <c r="E137" s="52" t="s">
        <v>465</v>
      </c>
      <c r="F137" s="52" t="s">
        <v>415</v>
      </c>
      <c r="G137" s="66" t="s">
        <v>465</v>
      </c>
      <c r="H137" s="52" t="s">
        <v>422</v>
      </c>
      <c r="I137" s="52" t="s">
        <v>417</v>
      </c>
      <c r="J137" s="52" t="s">
        <v>465</v>
      </c>
    </row>
    <row customHeight="1" ht="33.75">
      <c r="A138" s="52" t="s">
        <v>322</v>
      </c>
      <c r="B138" s="52" t="s">
        <v>633</v>
      </c>
      <c r="C138" s="52" t="s">
        <v>412</v>
      </c>
      <c r="D138" s="52" t="s">
        <v>441</v>
      </c>
      <c r="E138" s="52" t="s">
        <v>442</v>
      </c>
      <c r="F138" s="52" t="s">
        <v>415</v>
      </c>
      <c r="G138" s="66" t="s">
        <v>465</v>
      </c>
      <c r="H138" s="52" t="s">
        <v>422</v>
      </c>
      <c r="I138" s="52" t="s">
        <v>417</v>
      </c>
      <c r="J138" s="52" t="s">
        <v>465</v>
      </c>
    </row>
    <row customHeight="1" ht="33.75">
      <c r="A139" s="52" t="s">
        <v>322</v>
      </c>
      <c r="B139" s="52" t="s">
        <v>633</v>
      </c>
      <c r="C139" s="52" t="s">
        <v>427</v>
      </c>
      <c r="D139" s="52" t="s">
        <v>458</v>
      </c>
      <c r="E139" s="52" t="s">
        <v>465</v>
      </c>
      <c r="F139" s="52" t="s">
        <v>415</v>
      </c>
      <c r="G139" s="66" t="s">
        <v>465</v>
      </c>
      <c r="H139" s="52" t="s">
        <v>422</v>
      </c>
      <c r="I139" s="52" t="s">
        <v>417</v>
      </c>
      <c r="J139" s="52" t="s">
        <v>465</v>
      </c>
    </row>
    <row customHeight="1" ht="33.75">
      <c r="A140" s="52" t="s">
        <v>322</v>
      </c>
      <c r="B140" s="52" t="s">
        <v>633</v>
      </c>
      <c r="C140" s="52" t="s">
        <v>433</v>
      </c>
      <c r="D140" s="52" t="s">
        <v>434</v>
      </c>
      <c r="E140" s="52" t="s">
        <v>465</v>
      </c>
      <c r="F140" s="52" t="s">
        <v>415</v>
      </c>
      <c r="G140" s="66" t="s">
        <v>465</v>
      </c>
      <c r="H140" s="52" t="s">
        <v>422</v>
      </c>
      <c r="I140" s="52" t="s">
        <v>417</v>
      </c>
      <c r="J140" s="52" t="s">
        <v>465</v>
      </c>
    </row>
    <row customHeight="1" ht="33.75">
      <c r="A141" s="52" t="s">
        <v>326</v>
      </c>
      <c r="B141" s="52" t="s">
        <v>634</v>
      </c>
      <c r="C141" s="52" t="s">
        <v>412</v>
      </c>
      <c r="D141" s="52" t="s">
        <v>413</v>
      </c>
      <c r="E141" s="52" t="s">
        <v>465</v>
      </c>
      <c r="F141" s="52" t="s">
        <v>415</v>
      </c>
      <c r="G141" s="66" t="s">
        <v>465</v>
      </c>
      <c r="H141" s="52" t="s">
        <v>422</v>
      </c>
      <c r="I141" s="52" t="s">
        <v>417</v>
      </c>
      <c r="J141" s="52" t="s">
        <v>465</v>
      </c>
    </row>
    <row customHeight="1" ht="33.75">
      <c r="A142" s="52" t="s">
        <v>326</v>
      </c>
      <c r="B142" s="52" t="s">
        <v>634</v>
      </c>
      <c r="C142" s="52" t="s">
        <v>412</v>
      </c>
      <c r="D142" s="52" t="s">
        <v>419</v>
      </c>
      <c r="E142" s="52" t="s">
        <v>465</v>
      </c>
      <c r="F142" s="52" t="s">
        <v>415</v>
      </c>
      <c r="G142" s="66" t="s">
        <v>465</v>
      </c>
      <c r="H142" s="52" t="s">
        <v>422</v>
      </c>
      <c r="I142" s="52" t="s">
        <v>417</v>
      </c>
      <c r="J142" s="52" t="s">
        <v>465</v>
      </c>
    </row>
    <row customHeight="1" ht="33.75">
      <c r="A143" s="52" t="s">
        <v>326</v>
      </c>
      <c r="B143" s="52" t="s">
        <v>634</v>
      </c>
      <c r="C143" s="52" t="s">
        <v>412</v>
      </c>
      <c r="D143" s="52" t="s">
        <v>424</v>
      </c>
      <c r="E143" s="52" t="s">
        <v>465</v>
      </c>
      <c r="F143" s="52" t="s">
        <v>454</v>
      </c>
      <c r="G143" s="66" t="s">
        <v>465</v>
      </c>
      <c r="H143" s="52" t="s">
        <v>466</v>
      </c>
      <c r="I143" s="52" t="s">
        <v>417</v>
      </c>
      <c r="J143" s="52" t="s">
        <v>465</v>
      </c>
    </row>
    <row customHeight="1" ht="33.75">
      <c r="A144" s="52" t="s">
        <v>326</v>
      </c>
      <c r="B144" s="52" t="s">
        <v>634</v>
      </c>
      <c r="C144" s="52" t="s">
        <v>427</v>
      </c>
      <c r="D144" s="52" t="s">
        <v>458</v>
      </c>
      <c r="E144" s="52" t="s">
        <v>465</v>
      </c>
      <c r="F144" s="52" t="s">
        <v>415</v>
      </c>
      <c r="G144" s="66" t="s">
        <v>465</v>
      </c>
      <c r="H144" s="52" t="s">
        <v>467</v>
      </c>
      <c r="I144" s="52" t="s">
        <v>431</v>
      </c>
      <c r="J144" s="52" t="s">
        <v>465</v>
      </c>
    </row>
    <row customHeight="1" ht="33.75">
      <c r="A145" s="52" t="s">
        <v>326</v>
      </c>
      <c r="B145" s="52" t="s">
        <v>634</v>
      </c>
      <c r="C145" s="52" t="s">
        <v>433</v>
      </c>
      <c r="D145" s="52" t="s">
        <v>434</v>
      </c>
      <c r="E145" s="52" t="s">
        <v>465</v>
      </c>
      <c r="F145" s="52" t="s">
        <v>436</v>
      </c>
      <c r="G145" s="66" t="s">
        <v>465</v>
      </c>
      <c r="H145" s="52" t="s">
        <v>422</v>
      </c>
      <c r="I145" s="52" t="s">
        <v>417</v>
      </c>
      <c r="J145" s="52" t="s">
        <v>465</v>
      </c>
    </row>
  </sheetData>
  <mergeCells count="48">
    <mergeCell ref="A2:J2"/>
    <mergeCell ref="A3:H3"/>
    <mergeCell ref="A7:A11"/>
    <mergeCell ref="B7:B11"/>
    <mergeCell ref="A12:A16"/>
    <mergeCell ref="B12:B16"/>
    <mergeCell ref="A17:A23"/>
    <mergeCell ref="B17:B23"/>
    <mergeCell ref="A24:A28"/>
    <mergeCell ref="B24:B28"/>
    <mergeCell ref="A29:A34"/>
    <mergeCell ref="B29:B34"/>
    <mergeCell ref="A35:A39"/>
    <mergeCell ref="B35:B39"/>
    <mergeCell ref="A40:A45"/>
    <mergeCell ref="B40:B45"/>
    <mergeCell ref="A46:A50"/>
    <mergeCell ref="B46:B50"/>
    <mergeCell ref="A51:A56"/>
    <mergeCell ref="B51:B56"/>
    <mergeCell ref="A57:A61"/>
    <mergeCell ref="B57:B61"/>
    <mergeCell ref="A62:A66"/>
    <mergeCell ref="B62:B66"/>
    <mergeCell ref="A67:A71"/>
    <mergeCell ref="B67:B71"/>
    <mergeCell ref="A72:A83"/>
    <mergeCell ref="B72:B83"/>
    <mergeCell ref="A84:A90"/>
    <mergeCell ref="B84:B90"/>
    <mergeCell ref="A91:A98"/>
    <mergeCell ref="B91:B98"/>
    <mergeCell ref="A99:A104"/>
    <mergeCell ref="B99:B104"/>
    <mergeCell ref="A105:A109"/>
    <mergeCell ref="B105:B109"/>
    <mergeCell ref="A110:A114"/>
    <mergeCell ref="B110:B114"/>
    <mergeCell ref="A115:A124"/>
    <mergeCell ref="B115:B124"/>
    <mergeCell ref="A125:A129"/>
    <mergeCell ref="B125:B129"/>
    <mergeCell ref="A130:A134"/>
    <mergeCell ref="B130:B134"/>
    <mergeCell ref="A135:A140"/>
    <mergeCell ref="B135:B140"/>
    <mergeCell ref="A141:A145"/>
    <mergeCell ref="B141:B145"/>
  </mergeCells>
  <pageSetup paperSize="9" scale="0"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7DC6-71E1-C149-9258-858FCA57D08A}" mc:Ignorable="x14ac xr xr2 xr3">
  <sheetPr>
    <outlinePr summaryRight="0"/>
  </sheetPr>
  <dimension ref="A1:F16"/>
  <sheetViews>
    <sheetView topLeftCell="B1" showZeros="0" workbookViewId="0" tabSelected="1"/>
  </sheetViews>
  <sheetFormatPr defaultColWidth="9.140625" customHeight="1" defaultRowHeight="14.25"/>
  <cols>
    <col min="1" max="1" width="29.03125" customWidth="1"/>
    <col min="2" max="2" width="28.6015625" customWidth="1"/>
    <col min="3" max="3" width="31.6015625" customWidth="1"/>
    <col min="4" max="6" width="33.453125" customWidth="1"/>
  </cols>
  <sheetData>
    <row customHeight="1" ht="15.75">
      <c r="B1" s="29"/>
      <c r="F1" s="32" t="s">
        <v>635</v>
      </c>
    </row>
    <row customHeight="1" ht="28.5">
      <c r="A2" s="33" t="s">
        <v>636</v>
      </c>
      <c r="B2" s="33"/>
      <c r="C2" s="33"/>
      <c r="D2" s="33"/>
      <c r="E2" s="33"/>
      <c r="F2" s="33"/>
    </row>
    <row customHeight="1" ht="15">
      <c r="A3" s="67">
        <f>"单位名称："&amp;"玉溪市发展和改革委员会"</f>
      </c>
      <c r="B3" s="68"/>
      <c r="C3" s="68"/>
      <c r="D3" s="69"/>
      <c r="E3" s="69"/>
      <c r="F3" s="38" t="s">
        <v>637</v>
      </c>
    </row>
    <row customHeight="1" ht="18.75">
      <c r="A4" s="70" t="s">
        <v>156</v>
      </c>
      <c r="B4" s="70" t="s">
        <v>67</v>
      </c>
      <c r="C4" s="70" t="s">
        <v>68</v>
      </c>
      <c r="D4" s="71" t="s">
        <v>638</v>
      </c>
      <c r="E4" s="72"/>
      <c r="F4" s="72"/>
    </row>
    <row customHeight="1" ht="30">
      <c r="A5" s="73"/>
      <c r="B5" s="73"/>
      <c r="C5" s="73"/>
      <c r="D5" s="71" t="s">
        <v>30</v>
      </c>
      <c r="E5" s="72" t="s">
        <v>71</v>
      </c>
      <c r="F5" s="72" t="s">
        <v>72</v>
      </c>
    </row>
    <row customHeight="1" ht="16.5">
      <c r="A6" s="72">
        <v>1</v>
      </c>
      <c r="B6" s="72">
        <v>2</v>
      </c>
      <c r="C6" s="72">
        <v>3</v>
      </c>
      <c r="D6" s="72">
        <v>4</v>
      </c>
      <c r="E6" s="72">
        <v>5</v>
      </c>
      <c r="F6" s="72">
        <v>6</v>
      </c>
    </row>
    <row customHeight="1" ht="20.25">
      <c r="A7" s="66" t="s">
        <v>64</v>
      </c>
      <c r="B7" s="66" t="s">
        <v>108</v>
      </c>
      <c r="C7" s="66" t="s">
        <v>639</v>
      </c>
      <c r="D7" s="74">
        <v>100000000</v>
      </c>
      <c r="E7" s="75"/>
      <c r="F7" s="75">
        <v>100000000</v>
      </c>
    </row>
    <row customHeight="1" ht="20.25">
      <c r="A8" s="66" t="s">
        <v>64</v>
      </c>
      <c r="B8" s="76" t="s">
        <v>109</v>
      </c>
      <c r="C8" s="76" t="s">
        <v>640</v>
      </c>
      <c r="D8" s="74">
        <v>100000000</v>
      </c>
      <c r="E8" s="75"/>
      <c r="F8" s="75">
        <v>100000000</v>
      </c>
    </row>
    <row customHeight="1" ht="20.25">
      <c r="A9" s="66" t="s">
        <v>64</v>
      </c>
      <c r="B9" s="77" t="s">
        <v>110</v>
      </c>
      <c r="C9" s="77" t="s">
        <v>341</v>
      </c>
      <c r="D9" s="74">
        <v>100000000</v>
      </c>
      <c r="E9" s="75"/>
      <c r="F9" s="75">
        <v>100000000</v>
      </c>
    </row>
    <row customHeight="1" ht="20.25">
      <c r="A10" s="66" t="s">
        <v>64</v>
      </c>
      <c r="B10" s="66" t="s">
        <v>111</v>
      </c>
      <c r="C10" s="66" t="s">
        <v>641</v>
      </c>
      <c r="D10" s="74">
        <v>24513545</v>
      </c>
      <c r="E10" s="75"/>
      <c r="F10" s="75">
        <v>24513545</v>
      </c>
    </row>
    <row customHeight="1" ht="20.25">
      <c r="A11" s="66" t="s">
        <v>64</v>
      </c>
      <c r="B11" s="76" t="s">
        <v>113</v>
      </c>
      <c r="C11" s="76" t="s">
        <v>642</v>
      </c>
      <c r="D11" s="74">
        <v>1139545</v>
      </c>
      <c r="E11" s="75"/>
      <c r="F11" s="75">
        <v>1139545</v>
      </c>
    </row>
    <row customHeight="1" ht="20.25">
      <c r="A12" s="66" t="s">
        <v>64</v>
      </c>
      <c r="B12" s="77" t="s">
        <v>114</v>
      </c>
      <c r="C12" s="77" t="s">
        <v>301</v>
      </c>
      <c r="D12" s="74">
        <v>1139545</v>
      </c>
      <c r="E12" s="75"/>
      <c r="F12" s="75">
        <v>1139545</v>
      </c>
    </row>
    <row customHeight="1" ht="20.25">
      <c r="A13" s="66" t="s">
        <v>64</v>
      </c>
      <c r="B13" s="76" t="s">
        <v>115</v>
      </c>
      <c r="C13" s="76" t="s">
        <v>643</v>
      </c>
      <c r="D13" s="74">
        <v>23374000</v>
      </c>
      <c r="E13" s="75"/>
      <c r="F13" s="75">
        <v>23374000</v>
      </c>
    </row>
    <row customHeight="1" ht="20.25">
      <c r="A14" s="66" t="s">
        <v>64</v>
      </c>
      <c r="B14" s="77" t="s">
        <v>116</v>
      </c>
      <c r="C14" s="77" t="s">
        <v>393</v>
      </c>
      <c r="D14" s="74">
        <v>17244000</v>
      </c>
      <c r="E14" s="75"/>
      <c r="F14" s="75">
        <v>17244000</v>
      </c>
    </row>
    <row customHeight="1" ht="20.25">
      <c r="A15" s="66" t="s">
        <v>64</v>
      </c>
      <c r="B15" s="77" t="s">
        <v>117</v>
      </c>
      <c r="C15" s="77" t="s">
        <v>394</v>
      </c>
      <c r="D15" s="74">
        <v>6130000</v>
      </c>
      <c r="E15" s="75"/>
      <c r="F15" s="75">
        <v>6130000</v>
      </c>
    </row>
    <row customHeight="1" ht="17.25">
      <c r="A16" s="78" t="s">
        <v>398</v>
      </c>
      <c r="B16" s="79"/>
      <c r="C16" s="79" t="s">
        <v>398</v>
      </c>
      <c r="D16" s="75">
        <v>124513545</v>
      </c>
      <c r="E16" s="75"/>
      <c r="F16" s="75">
        <v>124513545</v>
      </c>
    </row>
  </sheetData>
  <mergeCells count="7">
    <mergeCell ref="A2:F2"/>
    <mergeCell ref="A16:C16"/>
    <mergeCell ref="A4:A5"/>
    <mergeCell ref="C4:C5"/>
    <mergeCell ref="B4:B5"/>
    <mergeCell ref="D4:F4"/>
    <mergeCell ref="A3:E3"/>
  </mergeCells>
  <pageSetup paperSize="9" scale="0"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EC2E2-1C13-1EFB-5266-461BCDC52FE1}" mc:Ignorable="x14ac xr xr2 xr3">
  <sheetPr>
    <outlinePr summaryRight="0"/>
  </sheetPr>
  <dimension ref="A1:Q15"/>
  <sheetViews>
    <sheetView topLeftCell="D1" showZeros="0" workbookViewId="0" tabSelected="1"/>
  </sheetViews>
  <sheetFormatPr defaultColWidth="9.140625" customHeight="1" defaultRowHeight="14.25"/>
  <cols>
    <col min="1" max="1" width="29.57421875" customWidth="1"/>
    <col min="2" max="2" width="21.7109375" customWidth="1"/>
    <col min="3" max="3" width="35.28125" customWidth="1"/>
    <col min="4" max="4" width="7.7109375" customWidth="1"/>
    <col min="5" max="5" width="10.28125" customWidth="1"/>
    <col min="6" max="6" width="14.84375" customWidth="1"/>
    <col min="7" max="7" width="14.1328125" customWidth="1"/>
    <col min="8" max="11" width="14.7421875" customWidth="1"/>
    <col min="12" max="16" width="12.57421875" customWidth="1"/>
    <col min="17" max="17" width="10.421875" customWidth="1"/>
  </cols>
  <sheetData>
    <row customHeight="1" ht="13.5">
      <c r="A1" s="80" t="s">
        <v>644</v>
      </c>
      <c r="B1" s="80"/>
      <c r="C1" s="80"/>
      <c r="D1" s="80"/>
      <c r="E1" s="80"/>
      <c r="F1" s="80"/>
      <c r="G1" s="80"/>
      <c r="H1" s="80"/>
      <c r="I1" s="80"/>
      <c r="J1" s="80"/>
      <c r="K1" s="80"/>
      <c r="L1" s="80"/>
      <c r="M1" s="80"/>
      <c r="N1" s="80"/>
      <c r="O1" s="81"/>
      <c r="P1" s="81"/>
      <c r="Q1" s="80"/>
    </row>
    <row customHeight="1" ht="27.75">
      <c r="A2" s="82" t="s">
        <v>645</v>
      </c>
      <c r="B2" s="33"/>
      <c r="C2" s="33"/>
      <c r="D2" s="33"/>
      <c r="E2" s="33"/>
      <c r="F2" s="33"/>
      <c r="G2" s="33"/>
      <c r="H2" s="33"/>
      <c r="I2" s="33"/>
      <c r="J2" s="33"/>
      <c r="K2" s="60"/>
      <c r="L2" s="33"/>
      <c r="M2" s="33"/>
      <c r="N2" s="33"/>
      <c r="O2" s="60"/>
      <c r="P2" s="60"/>
      <c r="Q2" s="33"/>
    </row>
    <row customHeight="1" ht="18.75">
      <c r="A3" s="83">
        <f>"单位名称："&amp;"玉溪市发展和改革委员会"</f>
      </c>
      <c r="B3" s="37"/>
      <c r="C3" s="37"/>
      <c r="D3" s="37"/>
      <c r="E3" s="37"/>
      <c r="F3" s="37"/>
      <c r="G3" s="37"/>
      <c r="H3" s="37"/>
      <c r="I3" s="37"/>
      <c r="J3" s="37"/>
      <c r="O3" s="84"/>
      <c r="P3" s="84"/>
      <c r="Q3" s="85" t="s">
        <v>2</v>
      </c>
    </row>
    <row customHeight="1" ht="15.75">
      <c r="A4" s="70" t="s">
        <v>646</v>
      </c>
      <c r="B4" s="86" t="s">
        <v>647</v>
      </c>
      <c r="C4" s="86" t="s">
        <v>648</v>
      </c>
      <c r="D4" s="86" t="s">
        <v>649</v>
      </c>
      <c r="E4" s="86" t="s">
        <v>650</v>
      </c>
      <c r="F4" s="86" t="s">
        <v>651</v>
      </c>
      <c r="G4" s="87" t="s">
        <v>163</v>
      </c>
      <c r="H4" s="87"/>
      <c r="I4" s="87"/>
      <c r="J4" s="87"/>
      <c r="K4" s="88"/>
      <c r="L4" s="87"/>
      <c r="M4" s="87"/>
      <c r="N4" s="87"/>
      <c r="O4" s="89"/>
      <c r="P4" s="88"/>
      <c r="Q4" s="90"/>
    </row>
    <row customHeight="1" ht="17.25">
      <c r="A5" s="91"/>
      <c r="B5" s="92"/>
      <c r="C5" s="92"/>
      <c r="D5" s="92"/>
      <c r="E5" s="92"/>
      <c r="F5" s="92"/>
      <c r="G5" s="92" t="s">
        <v>30</v>
      </c>
      <c r="H5" s="92" t="s">
        <v>33</v>
      </c>
      <c r="I5" s="92" t="s">
        <v>652</v>
      </c>
      <c r="J5" s="92" t="s">
        <v>653</v>
      </c>
      <c r="K5" s="93" t="s">
        <v>654</v>
      </c>
      <c r="L5" s="94" t="s">
        <v>655</v>
      </c>
      <c r="M5" s="94"/>
      <c r="N5" s="94"/>
      <c r="O5" s="95"/>
      <c r="P5" s="96"/>
      <c r="Q5" s="97"/>
    </row>
    <row customHeight="1" ht="54">
      <c r="A6" s="98"/>
      <c r="B6" s="97"/>
      <c r="C6" s="97"/>
      <c r="D6" s="97"/>
      <c r="E6" s="97"/>
      <c r="F6" s="97"/>
      <c r="G6" s="97"/>
      <c r="H6" s="97" t="s">
        <v>32</v>
      </c>
      <c r="I6" s="97"/>
      <c r="J6" s="97"/>
      <c r="K6" s="99"/>
      <c r="L6" s="97" t="s">
        <v>32</v>
      </c>
      <c r="M6" s="97" t="s">
        <v>39</v>
      </c>
      <c r="N6" s="97" t="s">
        <v>170</v>
      </c>
      <c r="O6" s="100" t="s">
        <v>41</v>
      </c>
      <c r="P6" s="99" t="s">
        <v>42</v>
      </c>
      <c r="Q6" s="97" t="s">
        <v>43</v>
      </c>
    </row>
    <row customHeight="1" ht="15">
      <c r="A7" s="73">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customHeight="1" ht="21">
      <c r="A8" s="103" t="s">
        <v>64</v>
      </c>
      <c r="B8" s="104"/>
      <c r="C8" s="104"/>
      <c r="D8" s="104"/>
      <c r="E8" s="105"/>
      <c r="F8" s="106">
        <v>1184000</v>
      </c>
      <c r="G8" s="54">
        <v>1184000</v>
      </c>
      <c r="H8" s="54">
        <v>1184000</v>
      </c>
      <c r="I8" s="54"/>
      <c r="J8" s="54"/>
      <c r="K8" s="54"/>
      <c r="L8" s="54"/>
      <c r="M8" s="54"/>
      <c r="N8" s="54"/>
      <c r="O8" s="54"/>
      <c r="P8" s="54"/>
      <c r="Q8" s="54"/>
    </row>
    <row customHeight="1" ht="21">
      <c r="A9" s="103">
        <f>"      "&amp;"物业管理费"</f>
      </c>
      <c r="B9" s="104" t="s">
        <v>656</v>
      </c>
      <c r="C9" s="104">
        <f>"C21040000"&amp;"  "&amp;"物业管理服务"</f>
      </c>
      <c r="D9" s="107" t="s">
        <v>467</v>
      </c>
      <c r="E9" s="108">
        <v>1</v>
      </c>
      <c r="F9" s="74">
        <v>720000</v>
      </c>
      <c r="G9" s="54">
        <v>720000</v>
      </c>
      <c r="H9" s="54">
        <v>720000</v>
      </c>
      <c r="I9" s="54"/>
      <c r="J9" s="54"/>
      <c r="K9" s="54"/>
      <c r="L9" s="54"/>
      <c r="M9" s="54"/>
      <c r="N9" s="54"/>
      <c r="O9" s="54"/>
      <c r="P9" s="54"/>
      <c r="Q9" s="54"/>
    </row>
    <row customHeight="1" ht="21">
      <c r="A10" s="103">
        <f>"      "&amp;"一般公用经费"</f>
      </c>
      <c r="B10" s="104" t="s">
        <v>657</v>
      </c>
      <c r="C10" s="104">
        <f>"A05010504"&amp;"  "&amp;"保密柜"</f>
      </c>
      <c r="D10" s="107" t="s">
        <v>658</v>
      </c>
      <c r="E10" s="108">
        <v>6</v>
      </c>
      <c r="F10" s="74">
        <v>21000</v>
      </c>
      <c r="G10" s="54">
        <v>21000</v>
      </c>
      <c r="H10" s="54">
        <v>21000</v>
      </c>
      <c r="I10" s="54"/>
      <c r="J10" s="54"/>
      <c r="K10" s="54"/>
      <c r="L10" s="54"/>
      <c r="M10" s="54"/>
      <c r="N10" s="54"/>
      <c r="O10" s="54"/>
      <c r="P10" s="54"/>
      <c r="Q10" s="54"/>
    </row>
    <row customHeight="1" ht="21">
      <c r="A11" s="103">
        <f>"      "&amp;"一般公用经费"</f>
      </c>
      <c r="B11" s="104" t="s">
        <v>659</v>
      </c>
      <c r="C11" s="104">
        <f>"A02021002"&amp;"  "&amp;"A3彩色打印机"</f>
      </c>
      <c r="D11" s="107" t="s">
        <v>660</v>
      </c>
      <c r="E11" s="108">
        <v>1</v>
      </c>
      <c r="F11" s="74">
        <v>15000</v>
      </c>
      <c r="G11" s="54">
        <v>15000</v>
      </c>
      <c r="H11" s="54">
        <v>15000</v>
      </c>
      <c r="I11" s="54"/>
      <c r="J11" s="54"/>
      <c r="K11" s="54"/>
      <c r="L11" s="54"/>
      <c r="M11" s="54"/>
      <c r="N11" s="54"/>
      <c r="O11" s="54"/>
      <c r="P11" s="54"/>
      <c r="Q11" s="54"/>
    </row>
    <row customHeight="1" ht="21">
      <c r="A12" s="103">
        <f>"      "&amp;"一般公用经费"</f>
      </c>
      <c r="B12" s="104" t="s">
        <v>661</v>
      </c>
      <c r="C12" s="104">
        <f>"A05040101"&amp;"  "&amp;"复印纸"</f>
      </c>
      <c r="D12" s="107" t="s">
        <v>662</v>
      </c>
      <c r="E12" s="108">
        <v>1</v>
      </c>
      <c r="F12" s="74">
        <v>5000</v>
      </c>
      <c r="G12" s="54">
        <v>5000</v>
      </c>
      <c r="H12" s="54">
        <v>5000</v>
      </c>
      <c r="I12" s="54"/>
      <c r="J12" s="54"/>
      <c r="K12" s="54"/>
      <c r="L12" s="54"/>
      <c r="M12" s="54"/>
      <c r="N12" s="54"/>
      <c r="O12" s="54"/>
      <c r="P12" s="54"/>
      <c r="Q12" s="54"/>
    </row>
    <row customHeight="1" ht="21">
      <c r="A13" s="103">
        <f>"      "&amp;"一般公用经费"</f>
      </c>
      <c r="B13" s="104" t="s">
        <v>663</v>
      </c>
      <c r="C13" s="104">
        <f>"A02020400"&amp;"  "&amp;"多功能一体机"</f>
      </c>
      <c r="D13" s="107" t="s">
        <v>660</v>
      </c>
      <c r="E13" s="108">
        <v>1</v>
      </c>
      <c r="F13" s="74">
        <v>3000</v>
      </c>
      <c r="G13" s="54">
        <v>3000</v>
      </c>
      <c r="H13" s="54">
        <v>3000</v>
      </c>
      <c r="I13" s="54"/>
      <c r="J13" s="54"/>
      <c r="K13" s="54"/>
      <c r="L13" s="54"/>
      <c r="M13" s="54"/>
      <c r="N13" s="54"/>
      <c r="O13" s="54"/>
      <c r="P13" s="54"/>
      <c r="Q13" s="54"/>
    </row>
    <row customHeight="1" ht="21">
      <c r="A14" s="103">
        <f>"      "&amp;"机关后勤购买服务经费"</f>
      </c>
      <c r="B14" s="104" t="s">
        <v>664</v>
      </c>
      <c r="C14" s="104">
        <f>"C22040000"&amp;"  "&amp;"餐饮服务"</f>
      </c>
      <c r="D14" s="107" t="s">
        <v>467</v>
      </c>
      <c r="E14" s="108">
        <v>1</v>
      </c>
      <c r="F14" s="74">
        <v>420000</v>
      </c>
      <c r="G14" s="54">
        <v>420000</v>
      </c>
      <c r="H14" s="54">
        <v>420000</v>
      </c>
      <c r="I14" s="54"/>
      <c r="J14" s="54"/>
      <c r="K14" s="54"/>
      <c r="L14" s="54"/>
      <c r="M14" s="54"/>
      <c r="N14" s="54"/>
      <c r="O14" s="54"/>
      <c r="P14" s="54"/>
      <c r="Q14" s="54"/>
    </row>
    <row customHeight="1" ht="21">
      <c r="A15" s="109" t="s">
        <v>398</v>
      </c>
      <c r="B15" s="110"/>
      <c r="C15" s="110"/>
      <c r="D15" s="110"/>
      <c r="E15" s="105"/>
      <c r="F15" s="106">
        <v>1184000</v>
      </c>
      <c r="G15" s="54">
        <v>1184000</v>
      </c>
      <c r="H15" s="54">
        <v>1184000</v>
      </c>
      <c r="I15" s="54"/>
      <c r="J15" s="54"/>
      <c r="K15" s="54"/>
      <c r="L15" s="54"/>
      <c r="M15" s="54"/>
      <c r="N15" s="54"/>
      <c r="O15" s="54"/>
      <c r="P15" s="54"/>
      <c r="Q15" s="54"/>
    </row>
  </sheetData>
  <mergeCells count="17">
    <mergeCell ref="A15:E15"/>
    <mergeCell ref="H5:H6"/>
    <mergeCell ref="A2:Q2"/>
    <mergeCell ref="A4:A6"/>
    <mergeCell ref="B4:B6"/>
    <mergeCell ref="C4:C6"/>
    <mergeCell ref="D4:D6"/>
    <mergeCell ref="E4:E6"/>
    <mergeCell ref="G4:Q4"/>
    <mergeCell ref="I5:I6"/>
    <mergeCell ref="J5:J6"/>
    <mergeCell ref="A3:E3"/>
    <mergeCell ref="K5:K6"/>
    <mergeCell ref="G5:G6"/>
    <mergeCell ref="L5:Q5"/>
    <mergeCell ref="F4:F6"/>
    <mergeCell ref="A1:Q1"/>
  </mergeCells>
  <pageSetup paperSize="9" scale="0"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25304-1853-412A-1A8F-6DF12B58B1E4}" mc:Ignorable="x14ac xr xr2 xr3">
  <sheetPr>
    <outlinePr summaryRight="0"/>
  </sheetPr>
  <dimension ref="A1:N11"/>
  <sheetViews>
    <sheetView topLeftCell="D1" showZeros="0" workbookViewId="0" tabSelected="1"/>
  </sheetViews>
  <sheetFormatPr defaultColWidth="9.140625" customHeight="1" defaultRowHeight="14.25"/>
  <cols>
    <col min="1" max="1" width="31.421875" customWidth="1"/>
    <col min="2" max="2" width="21.7109375" customWidth="1"/>
    <col min="3" max="3" width="26.7109375" customWidth="1"/>
    <col min="4" max="14" width="16.6015625" customWidth="1"/>
  </cols>
  <sheetData>
    <row customHeight="1" ht="13.5">
      <c r="A1" s="111" t="s">
        <v>665</v>
      </c>
      <c r="B1" s="111"/>
      <c r="C1" s="111"/>
      <c r="D1" s="111"/>
      <c r="E1" s="111"/>
      <c r="F1" s="111"/>
      <c r="G1" s="111"/>
      <c r="H1" s="112"/>
      <c r="I1" s="111"/>
      <c r="J1" s="111"/>
      <c r="K1" s="111"/>
      <c r="L1" s="113"/>
      <c r="M1" s="112"/>
      <c r="N1" s="114"/>
    </row>
    <row customHeight="1" ht="27.75">
      <c r="A2" s="82" t="s">
        <v>666</v>
      </c>
      <c r="B2" s="115"/>
      <c r="C2" s="115"/>
      <c r="D2" s="115"/>
      <c r="E2" s="115"/>
      <c r="F2" s="115"/>
      <c r="G2" s="115"/>
      <c r="H2" s="116"/>
      <c r="I2" s="115"/>
      <c r="J2" s="115"/>
      <c r="K2" s="115"/>
      <c r="L2" s="60"/>
      <c r="M2" s="116"/>
      <c r="N2" s="115"/>
    </row>
    <row customHeight="1" ht="18.75">
      <c r="A3" s="117">
        <f>"单位名称："&amp;"玉溪市发展和改革委员会"</f>
      </c>
      <c r="B3" s="69"/>
      <c r="C3" s="69"/>
      <c r="D3" s="69"/>
      <c r="E3" s="69"/>
      <c r="F3" s="69"/>
      <c r="G3" s="69"/>
      <c r="H3" s="118"/>
      <c r="I3" s="119"/>
      <c r="J3" s="119"/>
      <c r="K3" s="119"/>
      <c r="L3" s="84"/>
      <c r="M3" s="120"/>
      <c r="N3" s="121" t="s">
        <v>2</v>
      </c>
    </row>
    <row customHeight="1" ht="15.75">
      <c r="A4" s="122" t="s">
        <v>646</v>
      </c>
      <c r="B4" s="123" t="s">
        <v>667</v>
      </c>
      <c r="C4" s="123" t="s">
        <v>668</v>
      </c>
      <c r="D4" s="124" t="s">
        <v>163</v>
      </c>
      <c r="E4" s="124"/>
      <c r="F4" s="124"/>
      <c r="G4" s="124"/>
      <c r="H4" s="125"/>
      <c r="I4" s="124"/>
      <c r="J4" s="124"/>
      <c r="K4" s="124"/>
      <c r="L4" s="126"/>
      <c r="M4" s="125"/>
      <c r="N4" s="127"/>
    </row>
    <row customHeight="1" ht="17.25">
      <c r="A5" s="128"/>
      <c r="B5" s="129"/>
      <c r="C5" s="129"/>
      <c r="D5" s="129" t="s">
        <v>30</v>
      </c>
      <c r="E5" s="129" t="s">
        <v>33</v>
      </c>
      <c r="F5" s="129" t="s">
        <v>652</v>
      </c>
      <c r="G5" s="129" t="s">
        <v>653</v>
      </c>
      <c r="H5" s="130" t="s">
        <v>654</v>
      </c>
      <c r="I5" s="131" t="s">
        <v>655</v>
      </c>
      <c r="J5" s="131"/>
      <c r="K5" s="131"/>
      <c r="L5" s="132"/>
      <c r="M5" s="133"/>
      <c r="N5" s="134"/>
    </row>
    <row customHeight="1" ht="54">
      <c r="A6" s="135"/>
      <c r="B6" s="134"/>
      <c r="C6" s="134"/>
      <c r="D6" s="134"/>
      <c r="E6" s="134"/>
      <c r="F6" s="134"/>
      <c r="G6" s="134"/>
      <c r="H6" s="136"/>
      <c r="I6" s="134" t="s">
        <v>32</v>
      </c>
      <c r="J6" s="134" t="s">
        <v>39</v>
      </c>
      <c r="K6" s="134" t="s">
        <v>170</v>
      </c>
      <c r="L6" s="137" t="s">
        <v>41</v>
      </c>
      <c r="M6" s="136" t="s">
        <v>42</v>
      </c>
      <c r="N6" s="134" t="s">
        <v>43</v>
      </c>
    </row>
    <row customHeight="1" ht="15">
      <c r="A7" s="135">
        <v>1</v>
      </c>
      <c r="B7" s="134">
        <v>2</v>
      </c>
      <c r="C7" s="134">
        <v>3</v>
      </c>
      <c r="D7" s="136">
        <v>4</v>
      </c>
      <c r="E7" s="136">
        <v>5</v>
      </c>
      <c r="F7" s="136">
        <v>6</v>
      </c>
      <c r="G7" s="136">
        <v>7</v>
      </c>
      <c r="H7" s="136">
        <v>8</v>
      </c>
      <c r="I7" s="136">
        <v>9</v>
      </c>
      <c r="J7" s="136">
        <v>10</v>
      </c>
      <c r="K7" s="136">
        <v>11</v>
      </c>
      <c r="L7" s="136">
        <v>12</v>
      </c>
      <c r="M7" s="136">
        <v>13</v>
      </c>
      <c r="N7" s="136">
        <v>14</v>
      </c>
    </row>
    <row customHeight="1" ht="21">
      <c r="A8" s="103" t="s">
        <v>64</v>
      </c>
      <c r="B8" s="104"/>
      <c r="C8" s="104"/>
      <c r="D8" s="54">
        <v>1140000</v>
      </c>
      <c r="E8" s="54">
        <v>1140000</v>
      </c>
      <c r="F8" s="54"/>
      <c r="G8" s="54"/>
      <c r="H8" s="54"/>
      <c r="I8" s="54"/>
      <c r="J8" s="54"/>
      <c r="K8" s="54"/>
      <c r="L8" s="54"/>
      <c r="M8" s="54"/>
      <c r="N8" s="54"/>
    </row>
    <row customHeight="1" ht="21">
      <c r="A9" s="103">
        <f>"    "&amp;"物业管理费"</f>
      </c>
      <c r="B9" s="104" t="s">
        <v>656</v>
      </c>
      <c r="C9" s="104" t="s">
        <v>669</v>
      </c>
      <c r="D9" s="54">
        <v>720000</v>
      </c>
      <c r="E9" s="54">
        <v>720000</v>
      </c>
      <c r="F9" s="54"/>
      <c r="G9" s="54"/>
      <c r="H9" s="54"/>
      <c r="I9" s="54"/>
      <c r="J9" s="54"/>
      <c r="K9" s="54"/>
      <c r="L9" s="54"/>
      <c r="M9" s="54"/>
      <c r="N9" s="54"/>
    </row>
    <row customHeight="1" ht="21">
      <c r="A10" s="103">
        <f>"    "&amp;"机关后勤购买服务经费"</f>
      </c>
      <c r="B10" s="104" t="s">
        <v>670</v>
      </c>
      <c r="C10" s="104" t="s">
        <v>671</v>
      </c>
      <c r="D10" s="54">
        <v>420000</v>
      </c>
      <c r="E10" s="54">
        <v>420000</v>
      </c>
      <c r="F10" s="54"/>
      <c r="G10" s="54"/>
      <c r="H10" s="54"/>
      <c r="I10" s="54"/>
      <c r="J10" s="54"/>
      <c r="K10" s="54"/>
      <c r="L10" s="54"/>
      <c r="M10" s="54"/>
      <c r="N10" s="54"/>
    </row>
    <row customHeight="1" ht="21">
      <c r="A11" s="109" t="s">
        <v>398</v>
      </c>
      <c r="B11" s="110"/>
      <c r="C11" s="138"/>
      <c r="D11" s="54">
        <v>1140000</v>
      </c>
      <c r="E11" s="54">
        <v>1140000</v>
      </c>
      <c r="F11" s="54"/>
      <c r="G11" s="54"/>
      <c r="H11" s="54"/>
      <c r="I11" s="54"/>
      <c r="J11" s="54"/>
      <c r="K11" s="54"/>
      <c r="L11" s="54"/>
      <c r="M11" s="54"/>
      <c r="N11" s="54"/>
    </row>
  </sheetData>
  <mergeCells count="14">
    <mergeCell ref="A11:C11"/>
    <mergeCell ref="E5:E6"/>
    <mergeCell ref="A2:N2"/>
    <mergeCell ref="A4:A6"/>
    <mergeCell ref="B4:B6"/>
    <mergeCell ref="C4:C6"/>
    <mergeCell ref="D4:N4"/>
    <mergeCell ref="F5:F6"/>
    <mergeCell ref="G5:G6"/>
    <mergeCell ref="A3:C3"/>
    <mergeCell ref="H5:H6"/>
    <mergeCell ref="D5:D6"/>
    <mergeCell ref="I5:N5"/>
    <mergeCell ref="A1:N1"/>
  </mergeCells>
  <pageSetup paperSize="9" scale="0"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7BF9F-4C8C-CAB4-BB86-6F186E6C4994}" mc:Ignorable="x14ac xr xr2 xr3">
  <sheetPr>
    <outlinePr summaryRight="0"/>
  </sheetPr>
  <dimension ref="A1:N9"/>
  <sheetViews>
    <sheetView topLeftCell="A1" showZeros="0" workbookViewId="0" tabSelected="1"/>
  </sheetViews>
  <sheetFormatPr defaultColWidth="9.140625" customHeight="1" defaultRowHeight="14.25"/>
  <cols>
    <col min="1" max="1" width="76.2734375" customWidth="1"/>
    <col min="2" max="13" width="17.171875" customWidth="1"/>
    <col min="14" max="14" width="17.03125" customWidth="1"/>
  </cols>
  <sheetData>
    <row customHeight="1" ht="13.5">
      <c r="A1" s="80" t="s">
        <v>672</v>
      </c>
      <c r="B1" s="80"/>
      <c r="C1" s="80"/>
      <c r="D1" s="80"/>
      <c r="E1" s="80"/>
      <c r="F1" s="80"/>
      <c r="G1" s="80"/>
      <c r="H1" s="80"/>
      <c r="I1" s="80"/>
      <c r="J1" s="80"/>
      <c r="K1" s="80"/>
      <c r="L1" s="80"/>
      <c r="M1" s="80"/>
      <c r="N1" s="81"/>
    </row>
    <row customHeight="1" ht="27.75">
      <c r="A2" s="82" t="s">
        <v>673</v>
      </c>
      <c r="B2" s="33"/>
      <c r="C2" s="33"/>
      <c r="D2" s="33"/>
      <c r="E2" s="33"/>
      <c r="F2" s="33"/>
      <c r="G2" s="33"/>
      <c r="H2" s="33"/>
      <c r="I2" s="33"/>
      <c r="J2" s="33"/>
      <c r="K2" s="33"/>
      <c r="L2" s="33"/>
      <c r="M2" s="33"/>
      <c r="N2" s="33"/>
    </row>
    <row customHeight="1" ht="18">
      <c r="A3" s="117">
        <f>"单位名称："&amp;"玉溪市发展和改革委员会"</f>
      </c>
      <c r="B3" s="69"/>
      <c r="C3" s="69"/>
      <c r="D3" s="139"/>
      <c r="E3" s="119"/>
      <c r="F3" s="119"/>
      <c r="G3" s="119"/>
      <c r="H3" s="119"/>
      <c r="I3" s="119"/>
      <c r="N3" s="84" t="s">
        <v>2</v>
      </c>
    </row>
    <row customHeight="1" ht="19.5">
      <c r="A4" s="71" t="s">
        <v>674</v>
      </c>
      <c r="B4" s="140" t="s">
        <v>163</v>
      </c>
      <c r="C4" s="141"/>
      <c r="D4" s="141"/>
      <c r="E4" s="140" t="s">
        <v>675</v>
      </c>
      <c r="F4" s="141"/>
      <c r="G4" s="141"/>
      <c r="H4" s="141"/>
      <c r="I4" s="141"/>
      <c r="J4" s="141"/>
      <c r="K4" s="141"/>
      <c r="L4" s="141"/>
      <c r="M4" s="141"/>
      <c r="N4" s="141"/>
    </row>
    <row customHeight="1" ht="40.5">
      <c r="A5" s="73"/>
      <c r="B5" s="142" t="s">
        <v>30</v>
      </c>
      <c r="C5" s="70" t="s">
        <v>33</v>
      </c>
      <c r="D5" s="143" t="s">
        <v>676</v>
      </c>
      <c r="E5" s="72" t="s">
        <v>677</v>
      </c>
      <c r="F5" s="72" t="s">
        <v>678</v>
      </c>
      <c r="G5" s="72" t="s">
        <v>679</v>
      </c>
      <c r="H5" s="72" t="s">
        <v>680</v>
      </c>
      <c r="I5" s="72" t="s">
        <v>681</v>
      </c>
      <c r="J5" s="72" t="s">
        <v>682</v>
      </c>
      <c r="K5" s="72" t="s">
        <v>683</v>
      </c>
      <c r="L5" s="72" t="s">
        <v>684</v>
      </c>
      <c r="M5" s="72" t="s">
        <v>685</v>
      </c>
      <c r="N5" s="72" t="s">
        <v>686</v>
      </c>
    </row>
    <row customHeight="1" ht="19.5">
      <c r="A6" s="72">
        <v>1</v>
      </c>
      <c r="B6" s="72">
        <v>2</v>
      </c>
      <c r="C6" s="72">
        <v>3</v>
      </c>
      <c r="D6" s="140">
        <v>4</v>
      </c>
      <c r="E6" s="72">
        <v>5</v>
      </c>
      <c r="F6" s="72">
        <v>6</v>
      </c>
      <c r="G6" s="72">
        <v>7</v>
      </c>
      <c r="H6" s="140">
        <v>8</v>
      </c>
      <c r="I6" s="72">
        <v>9</v>
      </c>
      <c r="J6" s="72">
        <v>10</v>
      </c>
      <c r="K6" s="72">
        <v>11</v>
      </c>
      <c r="L6" s="140">
        <v>12</v>
      </c>
      <c r="M6" s="72">
        <v>13</v>
      </c>
      <c r="N6" s="72">
        <v>14</v>
      </c>
    </row>
    <row customHeight="1" ht="20.25">
      <c r="A7" s="66" t="s">
        <v>64</v>
      </c>
      <c r="B7" s="54">
        <v>60000000</v>
      </c>
      <c r="C7" s="54"/>
      <c r="D7" s="54">
        <v>60000000</v>
      </c>
      <c r="E7" s="54">
        <v>6000000</v>
      </c>
      <c r="F7" s="54">
        <v>6000000</v>
      </c>
      <c r="G7" s="54">
        <v>6000000</v>
      </c>
      <c r="H7" s="54">
        <v>6000000</v>
      </c>
      <c r="I7" s="54">
        <v>6000000</v>
      </c>
      <c r="J7" s="54">
        <v>6000000</v>
      </c>
      <c r="K7" s="54">
        <v>6000000</v>
      </c>
      <c r="L7" s="54">
        <v>6000000</v>
      </c>
      <c r="M7" s="54">
        <v>6000000</v>
      </c>
      <c r="N7" s="54">
        <v>6000000</v>
      </c>
    </row>
    <row customHeight="1" ht="20.25">
      <c r="A8" s="66">
        <f>"      "&amp;"市对下重点项目前期工作专项经费"</f>
      </c>
      <c r="B8" s="54">
        <v>60000000</v>
      </c>
      <c r="C8" s="54"/>
      <c r="D8" s="54">
        <v>60000000</v>
      </c>
      <c r="E8" s="54">
        <v>6000000</v>
      </c>
      <c r="F8" s="54">
        <v>6000000</v>
      </c>
      <c r="G8" s="54">
        <v>6000000</v>
      </c>
      <c r="H8" s="54">
        <v>6000000</v>
      </c>
      <c r="I8" s="54">
        <v>6000000</v>
      </c>
      <c r="J8" s="54">
        <v>6000000</v>
      </c>
      <c r="K8" s="54">
        <v>6000000</v>
      </c>
      <c r="L8" s="54">
        <v>6000000</v>
      </c>
      <c r="M8" s="54">
        <v>6000000</v>
      </c>
      <c r="N8" s="54">
        <v>6000000</v>
      </c>
    </row>
    <row customHeight="1" ht="20.25">
      <c r="A9" s="64" t="s">
        <v>30</v>
      </c>
      <c r="B9" s="54">
        <v>60000000</v>
      </c>
      <c r="C9" s="54"/>
      <c r="D9" s="54">
        <v>60000000</v>
      </c>
      <c r="E9" s="54">
        <v>6000000</v>
      </c>
      <c r="F9" s="54">
        <v>6000000</v>
      </c>
      <c r="G9" s="54">
        <v>6000000</v>
      </c>
      <c r="H9" s="54">
        <v>6000000</v>
      </c>
      <c r="I9" s="54">
        <v>6000000</v>
      </c>
      <c r="J9" s="54">
        <v>6000000</v>
      </c>
      <c r="K9" s="54">
        <v>6000000</v>
      </c>
      <c r="L9" s="54">
        <v>6000000</v>
      </c>
      <c r="M9" s="54">
        <v>6000000</v>
      </c>
      <c r="N9" s="54">
        <v>6000000</v>
      </c>
    </row>
  </sheetData>
  <mergeCells count="6">
    <mergeCell ref="A2:N2"/>
    <mergeCell ref="A4:A5"/>
    <mergeCell ref="B4:D4"/>
    <mergeCell ref="E4:N4"/>
    <mergeCell ref="A3:I3"/>
    <mergeCell ref="A1:N1"/>
  </mergeCells>
  <pageSetup paperSize="9" scale="0"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3137D-F28A-D39A-7FE9-9DA8FC3ED2AC}" mc:Ignorable="x14ac xr xr2 xr3">
  <sheetPr>
    <outlinePr summaryRight="0"/>
  </sheetPr>
  <dimension ref="A1:J11"/>
  <sheetViews>
    <sheetView topLeftCell="A4" showZeros="0" workbookViewId="0" tabSelected="1"/>
  </sheetViews>
  <sheetFormatPr defaultColWidth="9.140625" customHeight="1" defaultRowHeight="12"/>
  <cols>
    <col min="1" max="1" width="34.28125" customWidth="1"/>
    <col min="2" max="2" width="29.00390625" customWidth="1"/>
    <col min="3" max="3" width="17.171875" customWidth="1"/>
    <col min="4" max="4" width="21.03125" customWidth="1"/>
    <col min="5" max="5" width="23.57421875" customWidth="1"/>
    <col min="6" max="6" width="11.28125" customWidth="1"/>
    <col min="7" max="7" width="10.3125" customWidth="1"/>
    <col min="8" max="8" width="9.3125" customWidth="1"/>
    <col min="9" max="9" width="13.421875" customWidth="1"/>
    <col min="10" max="10" width="27.453125" customWidth="1"/>
  </cols>
  <sheetData>
    <row customHeight="1" ht="12">
      <c r="A1" s="80" t="s">
        <v>687</v>
      </c>
      <c r="B1" s="80"/>
      <c r="C1" s="80"/>
      <c r="D1" s="80"/>
      <c r="E1" s="80"/>
      <c r="F1" s="80"/>
      <c r="G1" s="80"/>
      <c r="H1" s="80"/>
      <c r="I1" s="80"/>
      <c r="J1" s="81"/>
    </row>
    <row customHeight="1" ht="28.5">
      <c r="A2" s="144" t="s">
        <v>688</v>
      </c>
      <c r="B2" s="145"/>
      <c r="C2" s="145"/>
      <c r="D2" s="145"/>
      <c r="E2" s="145"/>
      <c r="F2" s="146"/>
      <c r="G2" s="145"/>
      <c r="H2" s="146"/>
      <c r="I2" s="146"/>
      <c r="J2" s="145"/>
    </row>
    <row customHeight="1" ht="15">
      <c r="A3" s="34">
        <f>"单位名称："&amp;"玉溪市发展和改革委员会"</f>
      </c>
    </row>
    <row customHeight="1" ht="14.25">
      <c r="A4" s="61" t="s">
        <v>401</v>
      </c>
      <c r="B4" s="61" t="s">
        <v>402</v>
      </c>
      <c r="C4" s="61" t="s">
        <v>403</v>
      </c>
      <c r="D4" s="61" t="s">
        <v>404</v>
      </c>
      <c r="E4" s="61" t="s">
        <v>405</v>
      </c>
      <c r="F4" s="62" t="s">
        <v>406</v>
      </c>
      <c r="G4" s="61" t="s">
        <v>407</v>
      </c>
      <c r="H4" s="62" t="s">
        <v>408</v>
      </c>
      <c r="I4" s="62" t="s">
        <v>409</v>
      </c>
      <c r="J4" s="61" t="s">
        <v>410</v>
      </c>
    </row>
    <row customHeight="1" ht="14.25">
      <c r="A5" s="61">
        <v>1</v>
      </c>
      <c r="B5" s="61">
        <v>2</v>
      </c>
      <c r="C5" s="61">
        <v>3</v>
      </c>
      <c r="D5" s="61">
        <v>4</v>
      </c>
      <c r="E5" s="61">
        <v>5</v>
      </c>
      <c r="F5" s="62">
        <v>6</v>
      </c>
      <c r="G5" s="61">
        <v>7</v>
      </c>
      <c r="H5" s="62">
        <v>8</v>
      </c>
      <c r="I5" s="62">
        <v>9</v>
      </c>
      <c r="J5" s="61">
        <v>10</v>
      </c>
    </row>
    <row customHeight="1" ht="15">
      <c r="A6" s="52" t="s">
        <v>64</v>
      </c>
      <c r="B6" s="63"/>
      <c r="C6" s="63"/>
      <c r="D6" s="63"/>
      <c r="E6" s="64"/>
      <c r="F6" s="65"/>
      <c r="G6" s="64"/>
      <c r="H6" s="65"/>
      <c r="I6" s="65"/>
      <c r="J6" s="64"/>
    </row>
    <row customHeight="1" ht="33.75">
      <c r="A7" s="52" t="s">
        <v>343</v>
      </c>
      <c r="B7" s="52" t="s">
        <v>411</v>
      </c>
      <c r="C7" s="52" t="s">
        <v>412</v>
      </c>
      <c r="D7" s="52" t="s">
        <v>413</v>
      </c>
      <c r="E7" s="52" t="s">
        <v>414</v>
      </c>
      <c r="F7" s="52" t="s">
        <v>415</v>
      </c>
      <c r="G7" s="66" t="s">
        <v>53</v>
      </c>
      <c r="H7" s="52" t="s">
        <v>416</v>
      </c>
      <c r="I7" s="52" t="s">
        <v>417</v>
      </c>
      <c r="J7" s="52" t="s">
        <v>418</v>
      </c>
    </row>
    <row customHeight="1" ht="33.75">
      <c r="A8" s="52" t="s">
        <v>343</v>
      </c>
      <c r="B8" s="52" t="s">
        <v>411</v>
      </c>
      <c r="C8" s="52" t="s">
        <v>412</v>
      </c>
      <c r="D8" s="52" t="s">
        <v>419</v>
      </c>
      <c r="E8" s="52" t="s">
        <v>420</v>
      </c>
      <c r="F8" s="52" t="s">
        <v>415</v>
      </c>
      <c r="G8" s="66" t="s">
        <v>421</v>
      </c>
      <c r="H8" s="52" t="s">
        <v>422</v>
      </c>
      <c r="I8" s="52" t="s">
        <v>417</v>
      </c>
      <c r="J8" s="52" t="s">
        <v>423</v>
      </c>
    </row>
    <row customHeight="1" ht="33.75">
      <c r="A9" s="52" t="s">
        <v>343</v>
      </c>
      <c r="B9" s="52" t="s">
        <v>411</v>
      </c>
      <c r="C9" s="52" t="s">
        <v>412</v>
      </c>
      <c r="D9" s="52" t="s">
        <v>424</v>
      </c>
      <c r="E9" s="52" t="s">
        <v>425</v>
      </c>
      <c r="F9" s="52" t="s">
        <v>415</v>
      </c>
      <c r="G9" s="66" t="s">
        <v>421</v>
      </c>
      <c r="H9" s="52" t="s">
        <v>422</v>
      </c>
      <c r="I9" s="52" t="s">
        <v>417</v>
      </c>
      <c r="J9" s="52" t="s">
        <v>426</v>
      </c>
    </row>
    <row customHeight="1" ht="33.75">
      <c r="A10" s="52" t="s">
        <v>343</v>
      </c>
      <c r="B10" s="52" t="s">
        <v>411</v>
      </c>
      <c r="C10" s="52" t="s">
        <v>427</v>
      </c>
      <c r="D10" s="52" t="s">
        <v>428</v>
      </c>
      <c r="E10" s="52" t="s">
        <v>429</v>
      </c>
      <c r="F10" s="52" t="s">
        <v>415</v>
      </c>
      <c r="G10" s="66" t="s">
        <v>430</v>
      </c>
      <c r="H10" s="52" t="s">
        <v>422</v>
      </c>
      <c r="I10" s="52" t="s">
        <v>431</v>
      </c>
      <c r="J10" s="52" t="s">
        <v>432</v>
      </c>
    </row>
    <row customHeight="1" ht="33.75">
      <c r="A11" s="52" t="s">
        <v>343</v>
      </c>
      <c r="B11" s="52" t="s">
        <v>411</v>
      </c>
      <c r="C11" s="52" t="s">
        <v>433</v>
      </c>
      <c r="D11" s="52" t="s">
        <v>434</v>
      </c>
      <c r="E11" s="52" t="s">
        <v>435</v>
      </c>
      <c r="F11" s="52" t="s">
        <v>436</v>
      </c>
      <c r="G11" s="66" t="s">
        <v>437</v>
      </c>
      <c r="H11" s="52" t="s">
        <v>422</v>
      </c>
      <c r="I11" s="52" t="s">
        <v>417</v>
      </c>
      <c r="J11" s="52" t="s">
        <v>438</v>
      </c>
    </row>
  </sheetData>
  <mergeCells count="5">
    <mergeCell ref="A2:J2"/>
    <mergeCell ref="A3:H3"/>
    <mergeCell ref="A1:J1"/>
    <mergeCell ref="A7:A11"/>
    <mergeCell ref="B7:B11"/>
  </mergeCells>
  <pageSetup paperSize="9" scale="0"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D58A1-F875-8B5E-8E81-5E6FBBE666B3}" mc:Ignorable="x14ac xr xr2 xr3">
  <sheetPr>
    <outlinePr summaryRight="0"/>
  </sheetPr>
  <dimension ref="A1:H10"/>
  <sheetViews>
    <sheetView topLeftCell="A1" showZeros="0" workbookViewId="0" tabSelected="1"/>
  </sheetViews>
  <sheetFormatPr defaultColWidth="8.8515625" customHeight="1" defaultRowHeight="15"/>
  <cols>
    <col min="1" max="1" width="36.03125" customWidth="1"/>
    <col min="2" max="2" width="19.7421875" customWidth="1"/>
    <col min="3" max="3" width="33.3125" customWidth="1"/>
    <col min="4" max="4" width="34.7421875" customWidth="1"/>
    <col min="5" max="6" width="8.98046875" customWidth="1"/>
    <col min="7" max="8" width="15.1328125" customWidth="1"/>
  </cols>
  <sheetData>
    <row customHeight="1" ht="18.75">
      <c r="A1" s="147" t="s">
        <v>689</v>
      </c>
      <c r="B1" s="147"/>
      <c r="C1" s="147"/>
      <c r="D1" s="147"/>
      <c r="E1" s="147"/>
      <c r="F1" s="147"/>
      <c r="G1" s="147"/>
      <c r="H1" s="147" t="s">
        <v>689</v>
      </c>
    </row>
    <row customHeight="1" ht="28.5">
      <c r="A2" s="148" t="s">
        <v>690</v>
      </c>
      <c r="B2" s="148"/>
      <c r="C2" s="148"/>
      <c r="D2" s="148"/>
      <c r="E2" s="148"/>
      <c r="F2" s="148"/>
      <c r="G2" s="148"/>
      <c r="H2" s="148"/>
    </row>
    <row customHeight="1" ht="18.75">
      <c r="A3" s="149">
        <f>"单位名称："&amp;"玉溪市发展和改革委员会"</f>
      </c>
      <c r="B3" s="149"/>
      <c r="C3" s="149"/>
      <c r="D3" s="149"/>
      <c r="E3" s="149"/>
      <c r="F3" s="149"/>
      <c r="G3" s="149"/>
      <c r="H3" s="149"/>
    </row>
    <row customHeight="1" ht="18.75">
      <c r="A4" s="27" t="s">
        <v>156</v>
      </c>
      <c r="B4" s="27" t="s">
        <v>691</v>
      </c>
      <c r="C4" s="27" t="s">
        <v>692</v>
      </c>
      <c r="D4" s="27" t="s">
        <v>693</v>
      </c>
      <c r="E4" s="27" t="s">
        <v>694</v>
      </c>
      <c r="F4" s="27" t="s">
        <v>695</v>
      </c>
      <c r="G4" s="27"/>
      <c r="H4" s="27"/>
    </row>
    <row customHeight="1" ht="18.75">
      <c r="A5" s="27"/>
      <c r="B5" s="27"/>
      <c r="C5" s="27"/>
      <c r="D5" s="27"/>
      <c r="E5" s="27"/>
      <c r="F5" s="27" t="s">
        <v>650</v>
      </c>
      <c r="G5" s="27" t="s">
        <v>696</v>
      </c>
      <c r="H5" s="27" t="s">
        <v>697</v>
      </c>
    </row>
    <row customHeight="1" ht="18.75">
      <c r="A6" s="150" t="s">
        <v>44</v>
      </c>
      <c r="B6" s="150" t="s">
        <v>45</v>
      </c>
      <c r="C6" s="150" t="s">
        <v>46</v>
      </c>
      <c r="D6" s="150" t="s">
        <v>47</v>
      </c>
      <c r="E6" s="150" t="s">
        <v>48</v>
      </c>
      <c r="F6" s="150" t="s">
        <v>49</v>
      </c>
      <c r="G6" s="150" t="s">
        <v>50</v>
      </c>
      <c r="H6" s="150" t="s">
        <v>51</v>
      </c>
    </row>
    <row customHeight="1" ht="18">
      <c r="A7" s="17" t="s">
        <v>64</v>
      </c>
      <c r="B7" s="17" t="s">
        <v>698</v>
      </c>
      <c r="C7" s="17" t="s">
        <v>699</v>
      </c>
      <c r="D7" s="17" t="s">
        <v>700</v>
      </c>
      <c r="E7" s="151" t="s">
        <v>660</v>
      </c>
      <c r="F7" s="152">
        <v>1</v>
      </c>
      <c r="G7" s="23">
        <v>15000</v>
      </c>
      <c r="H7" s="23">
        <v>15000</v>
      </c>
    </row>
    <row customHeight="1" ht="18">
      <c r="A8" s="17" t="s">
        <v>64</v>
      </c>
      <c r="B8" s="17" t="s">
        <v>698</v>
      </c>
      <c r="C8" s="17" t="s">
        <v>701</v>
      </c>
      <c r="D8" s="17" t="s">
        <v>663</v>
      </c>
      <c r="E8" s="151" t="s">
        <v>660</v>
      </c>
      <c r="F8" s="152">
        <v>1</v>
      </c>
      <c r="G8" s="23">
        <v>3000</v>
      </c>
      <c r="H8" s="23">
        <v>3000</v>
      </c>
    </row>
    <row customHeight="1" ht="18">
      <c r="A9" s="17" t="s">
        <v>64</v>
      </c>
      <c r="B9" s="17" t="s">
        <v>702</v>
      </c>
      <c r="C9" s="17" t="s">
        <v>703</v>
      </c>
      <c r="D9" s="17" t="s">
        <v>657</v>
      </c>
      <c r="E9" s="151" t="s">
        <v>658</v>
      </c>
      <c r="F9" s="152">
        <v>6</v>
      </c>
      <c r="G9" s="23">
        <v>3500</v>
      </c>
      <c r="H9" s="23">
        <v>21000</v>
      </c>
    </row>
    <row customHeight="1" ht="18">
      <c r="A10" s="151" t="s">
        <v>30</v>
      </c>
      <c r="B10" s="151"/>
      <c r="C10" s="151"/>
      <c r="D10" s="151"/>
      <c r="E10" s="151"/>
      <c r="F10" s="152">
        <v>8</v>
      </c>
      <c r="G10" s="23"/>
      <c r="H10" s="23">
        <v>39000</v>
      </c>
    </row>
  </sheetData>
  <mergeCells count="10">
    <mergeCell ref="A2:H2"/>
    <mergeCell ref="A4:A5"/>
    <mergeCell ref="B4:B5"/>
    <mergeCell ref="C4:C5"/>
    <mergeCell ref="D4:D5"/>
    <mergeCell ref="E4:E5"/>
    <mergeCell ref="F4:H4"/>
    <mergeCell ref="A10:E10"/>
    <mergeCell ref="A3:H3"/>
    <mergeCell ref="A1:H1"/>
  </mergeCells>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99D61-F7FB-A194-963C-876CED54B7A8}" mc:Ignorable="x14ac xr xr2 xr3">
  <sheetPr>
    <outlinePr summaryRight="0"/>
  </sheetPr>
  <dimension ref="A1:K14"/>
  <sheetViews>
    <sheetView topLeftCell="A1" showZeros="0" workbookViewId="0" tabSelected="1"/>
  </sheetViews>
  <sheetFormatPr defaultColWidth="9.140625" customHeight="1" defaultRowHeight="14.25"/>
  <cols>
    <col min="1" max="1" width="16.3125" customWidth="1"/>
    <col min="2" max="2" width="29.03125" customWidth="1"/>
    <col min="3" max="3" width="23.8515625" customWidth="1"/>
    <col min="4" max="7" width="19.6015625" customWidth="1"/>
    <col min="8" max="8" width="15.421875" customWidth="1"/>
    <col min="9" max="11" width="19.6015625" customWidth="1"/>
  </cols>
  <sheetData>
    <row customHeight="1" ht="13.5">
      <c r="A1" s="80" t="s">
        <v>704</v>
      </c>
      <c r="B1" s="80"/>
      <c r="C1" s="80"/>
      <c r="D1" s="153"/>
      <c r="E1" s="153"/>
      <c r="F1" s="153"/>
      <c r="G1" s="153"/>
      <c r="H1" s="80"/>
      <c r="I1" s="80"/>
      <c r="J1" s="80"/>
      <c r="K1" s="81"/>
    </row>
    <row customHeight="1" ht="28.5">
      <c r="A2" s="33" t="s">
        <v>705</v>
      </c>
      <c r="B2" s="33"/>
      <c r="C2" s="33"/>
      <c r="D2" s="33"/>
      <c r="E2" s="33"/>
      <c r="F2" s="33"/>
      <c r="G2" s="33"/>
      <c r="H2" s="33"/>
      <c r="I2" s="33"/>
      <c r="J2" s="33"/>
      <c r="K2" s="33"/>
    </row>
    <row customHeight="1" ht="13.5">
      <c r="A3" s="34">
        <f>"单位名称："&amp;"玉溪市发展和改革委员会"</f>
      </c>
      <c r="B3" s="154"/>
      <c r="C3" s="154"/>
      <c r="D3" s="154"/>
      <c r="E3" s="154"/>
      <c r="F3" s="154"/>
      <c r="G3" s="154"/>
      <c r="H3" s="37"/>
      <c r="I3" s="37"/>
      <c r="J3" s="37"/>
      <c r="K3" s="155" t="s">
        <v>2</v>
      </c>
    </row>
    <row customHeight="1" ht="21.75">
      <c r="A4" s="156" t="s">
        <v>293</v>
      </c>
      <c r="B4" s="156" t="s">
        <v>158</v>
      </c>
      <c r="C4" s="156" t="s">
        <v>294</v>
      </c>
      <c r="D4" s="70" t="s">
        <v>159</v>
      </c>
      <c r="E4" s="70" t="s">
        <v>160</v>
      </c>
      <c r="F4" s="70" t="s">
        <v>161</v>
      </c>
      <c r="G4" s="70" t="s">
        <v>162</v>
      </c>
      <c r="H4" s="71" t="s">
        <v>30</v>
      </c>
      <c r="I4" s="140" t="s">
        <v>706</v>
      </c>
      <c r="J4" s="141"/>
      <c r="K4" s="157"/>
    </row>
    <row customHeight="1" ht="21.75">
      <c r="A5" s="158"/>
      <c r="B5" s="158"/>
      <c r="C5" s="158"/>
      <c r="D5" s="91"/>
      <c r="E5" s="91"/>
      <c r="F5" s="91"/>
      <c r="G5" s="91"/>
      <c r="H5" s="142"/>
      <c r="I5" s="70" t="s">
        <v>33</v>
      </c>
      <c r="J5" s="70" t="s">
        <v>34</v>
      </c>
      <c r="K5" s="70" t="s">
        <v>35</v>
      </c>
    </row>
    <row customHeight="1" ht="40.5">
      <c r="A6" s="159"/>
      <c r="B6" s="159"/>
      <c r="C6" s="159"/>
      <c r="D6" s="98"/>
      <c r="E6" s="98"/>
      <c r="F6" s="98"/>
      <c r="G6" s="98"/>
      <c r="H6" s="73"/>
      <c r="I6" s="98" t="s">
        <v>32</v>
      </c>
      <c r="J6" s="98"/>
      <c r="K6" s="98"/>
    </row>
    <row customHeight="1" ht="15">
      <c r="A7" s="72">
        <v>1</v>
      </c>
      <c r="B7" s="72">
        <v>2</v>
      </c>
      <c r="C7" s="72">
        <v>3</v>
      </c>
      <c r="D7" s="72">
        <v>4</v>
      </c>
      <c r="E7" s="72">
        <v>5</v>
      </c>
      <c r="F7" s="72">
        <v>6</v>
      </c>
      <c r="G7" s="72">
        <v>7</v>
      </c>
      <c r="H7" s="72">
        <v>8</v>
      </c>
      <c r="I7" s="72">
        <v>9</v>
      </c>
      <c r="J7" s="62">
        <v>10</v>
      </c>
      <c r="K7" s="62">
        <v>11</v>
      </c>
    </row>
    <row customHeight="1" ht="30.664306640625">
      <c r="A8" s="66"/>
      <c r="B8" s="160" t="s">
        <v>383</v>
      </c>
      <c r="C8" s="66"/>
      <c r="D8" s="66"/>
      <c r="E8" s="66"/>
      <c r="F8" s="66"/>
      <c r="G8" s="66"/>
      <c r="H8" s="54">
        <v>2140000</v>
      </c>
      <c r="I8" s="54">
        <v>2140000</v>
      </c>
      <c r="J8" s="54"/>
      <c r="K8" s="54"/>
    </row>
    <row customHeight="1" ht="30.664306640625">
      <c r="A9" s="160" t="s">
        <v>305</v>
      </c>
      <c r="B9" s="160" t="s">
        <v>383</v>
      </c>
      <c r="C9" s="160" t="s">
        <v>64</v>
      </c>
      <c r="D9" s="160" t="s">
        <v>89</v>
      </c>
      <c r="E9" s="160" t="s">
        <v>348</v>
      </c>
      <c r="F9" s="160" t="s">
        <v>324</v>
      </c>
      <c r="G9" s="160" t="s">
        <v>325</v>
      </c>
      <c r="H9" s="54">
        <v>2140000</v>
      </c>
      <c r="I9" s="54">
        <v>2140000</v>
      </c>
      <c r="J9" s="54"/>
      <c r="K9" s="54"/>
    </row>
    <row customHeight="1" ht="30.664306640625">
      <c r="A10" s="52"/>
      <c r="B10" s="160" t="s">
        <v>385</v>
      </c>
      <c r="C10" s="52"/>
      <c r="D10" s="52"/>
      <c r="E10" s="52"/>
      <c r="F10" s="52"/>
      <c r="G10" s="52"/>
      <c r="H10" s="54">
        <v>1200000</v>
      </c>
      <c r="I10" s="54">
        <v>1200000</v>
      </c>
      <c r="J10" s="54"/>
      <c r="K10" s="54"/>
    </row>
    <row customHeight="1" ht="30.664306640625">
      <c r="A11" s="160" t="s">
        <v>305</v>
      </c>
      <c r="B11" s="160" t="s">
        <v>385</v>
      </c>
      <c r="C11" s="160" t="s">
        <v>64</v>
      </c>
      <c r="D11" s="160" t="s">
        <v>89</v>
      </c>
      <c r="E11" s="160" t="s">
        <v>348</v>
      </c>
      <c r="F11" s="160" t="s">
        <v>324</v>
      </c>
      <c r="G11" s="160" t="s">
        <v>325</v>
      </c>
      <c r="H11" s="54">
        <v>1200000</v>
      </c>
      <c r="I11" s="54">
        <v>1200000</v>
      </c>
      <c r="J11" s="54"/>
      <c r="K11" s="54"/>
    </row>
    <row customHeight="1" ht="30.664306640625">
      <c r="A12" s="52"/>
      <c r="B12" s="160" t="s">
        <v>387</v>
      </c>
      <c r="C12" s="52"/>
      <c r="D12" s="52"/>
      <c r="E12" s="52"/>
      <c r="F12" s="52"/>
      <c r="G12" s="52"/>
      <c r="H12" s="54">
        <v>800000</v>
      </c>
      <c r="I12" s="54">
        <v>800000</v>
      </c>
      <c r="J12" s="54"/>
      <c r="K12" s="54"/>
    </row>
    <row customHeight="1" ht="30.664306640625">
      <c r="A13" s="160" t="s">
        <v>305</v>
      </c>
      <c r="B13" s="160" t="s">
        <v>387</v>
      </c>
      <c r="C13" s="160" t="s">
        <v>64</v>
      </c>
      <c r="D13" s="160" t="s">
        <v>89</v>
      </c>
      <c r="E13" s="160" t="s">
        <v>348</v>
      </c>
      <c r="F13" s="160" t="s">
        <v>328</v>
      </c>
      <c r="G13" s="160" t="s">
        <v>329</v>
      </c>
      <c r="H13" s="54">
        <v>800000</v>
      </c>
      <c r="I13" s="54">
        <v>800000</v>
      </c>
      <c r="J13" s="54"/>
      <c r="K13" s="54"/>
    </row>
    <row customHeight="1" ht="18.75">
      <c r="A14" s="55" t="s">
        <v>398</v>
      </c>
      <c r="B14" s="56"/>
      <c r="C14" s="56"/>
      <c r="D14" s="56"/>
      <c r="E14" s="56"/>
      <c r="F14" s="56"/>
      <c r="G14" s="57"/>
      <c r="H14" s="54">
        <v>4140000</v>
      </c>
      <c r="I14" s="54">
        <v>4140000</v>
      </c>
      <c r="J14" s="54"/>
      <c r="K14" s="54"/>
    </row>
  </sheetData>
  <mergeCells count="16">
    <mergeCell ref="A14:G14"/>
    <mergeCell ref="I5:I6"/>
    <mergeCell ref="A2:K2"/>
    <mergeCell ref="E4:E6"/>
    <mergeCell ref="A4:A6"/>
    <mergeCell ref="B4:B6"/>
    <mergeCell ref="A3:G3"/>
    <mergeCell ref="K5:K6"/>
    <mergeCell ref="I4:K4"/>
    <mergeCell ref="C4:C6"/>
    <mergeCell ref="F4:F6"/>
    <mergeCell ref="G4:G6"/>
    <mergeCell ref="H4:H6"/>
    <mergeCell ref="J5:J6"/>
    <mergeCell ref="D4:D6"/>
    <mergeCell ref="A1:K1"/>
  </mergeCells>
  <pageSetup paperSize="9" scale="0"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BE0BF-429A-AEAA-1EDD-ABE19B77F597}" mc:Ignorable="x14ac xr xr2 xr3">
  <sheetPr>
    <outlinePr summaryRight="0"/>
  </sheetPr>
  <dimension ref="A1:G22"/>
  <sheetViews>
    <sheetView topLeftCell="A1" showZeros="0" workbookViewId="0" tabSelected="1"/>
  </sheetViews>
  <sheetFormatPr defaultColWidth="9.140625" customHeight="1" defaultRowHeight="14.25"/>
  <cols>
    <col min="1" max="1" width="37.7421875" customWidth="1"/>
    <col min="2" max="2" width="15.5625" customWidth="1"/>
    <col min="3" max="3" width="57.4140625" customWidth="1"/>
    <col min="4" max="4" width="9.703125" customWidth="1"/>
    <col min="5" max="7" width="19.84375" customWidth="1"/>
  </cols>
  <sheetData>
    <row customHeight="1" ht="13.5">
      <c r="A1" s="161" t="s">
        <v>707</v>
      </c>
      <c r="B1" s="161"/>
      <c r="C1" s="161"/>
      <c r="D1" s="162"/>
      <c r="E1" s="161"/>
      <c r="F1" s="161"/>
      <c r="G1" s="163"/>
    </row>
    <row customHeight="1" ht="27.75">
      <c r="A2" s="164" t="s">
        <v>708</v>
      </c>
      <c r="B2" s="164"/>
      <c r="C2" s="164"/>
      <c r="D2" s="164"/>
      <c r="E2" s="164"/>
      <c r="F2" s="164"/>
      <c r="G2" s="164"/>
    </row>
    <row customHeight="1" ht="13.5">
      <c r="A3" s="34">
        <f>"单位名称："&amp;"玉溪市发展和改革委员会"</f>
      </c>
      <c r="B3" s="154"/>
      <c r="C3" s="154"/>
      <c r="D3" s="154"/>
      <c r="E3" s="37"/>
      <c r="F3" s="37"/>
      <c r="G3" s="165" t="s">
        <v>2</v>
      </c>
    </row>
    <row customHeight="1" ht="21.75">
      <c r="A4" s="39" t="s">
        <v>294</v>
      </c>
      <c r="B4" s="39" t="s">
        <v>293</v>
      </c>
      <c r="C4" s="39" t="s">
        <v>158</v>
      </c>
      <c r="D4" s="40" t="s">
        <v>709</v>
      </c>
      <c r="E4" s="42" t="s">
        <v>33</v>
      </c>
      <c r="F4" s="43"/>
      <c r="G4" s="44"/>
    </row>
    <row customHeight="1" ht="21.75">
      <c r="A5" s="45"/>
      <c r="B5" s="45"/>
      <c r="C5" s="45"/>
      <c r="D5" s="46"/>
      <c r="E5" s="166" t="s">
        <v>710</v>
      </c>
      <c r="F5" s="40" t="s">
        <v>711</v>
      </c>
      <c r="G5" s="40" t="s">
        <v>712</v>
      </c>
    </row>
    <row customHeight="1" ht="40.5">
      <c r="A6" s="48"/>
      <c r="B6" s="48"/>
      <c r="C6" s="48"/>
      <c r="D6" s="49"/>
      <c r="E6" s="50"/>
      <c r="F6" s="49" t="s">
        <v>32</v>
      </c>
      <c r="G6" s="49"/>
    </row>
    <row customHeight="1" ht="15">
      <c r="A7" s="41">
        <v>1</v>
      </c>
      <c r="B7" s="41">
        <v>2</v>
      </c>
      <c r="C7" s="41">
        <v>3</v>
      </c>
      <c r="D7" s="41">
        <v>4</v>
      </c>
      <c r="E7" s="41">
        <v>5</v>
      </c>
      <c r="F7" s="41">
        <v>6</v>
      </c>
      <c r="G7" s="41">
        <v>7</v>
      </c>
    </row>
    <row customHeight="1" ht="21">
      <c r="A8" s="167" t="s">
        <v>64</v>
      </c>
      <c r="B8" s="168"/>
      <c r="C8" s="168"/>
      <c r="D8" s="169"/>
      <c r="E8" s="74">
        <v>6101200</v>
      </c>
      <c r="F8" s="74"/>
      <c r="G8" s="74"/>
    </row>
    <row customHeight="1" ht="21">
      <c r="A9" s="167"/>
      <c r="B9" s="167" t="s">
        <v>713</v>
      </c>
      <c r="C9" s="167" t="s">
        <v>315</v>
      </c>
      <c r="D9" s="170" t="s">
        <v>714</v>
      </c>
      <c r="E9" s="74">
        <v>171500</v>
      </c>
      <c r="F9" s="74"/>
      <c r="G9" s="74"/>
    </row>
    <row customHeight="1" ht="21">
      <c r="A10" s="52"/>
      <c r="B10" s="167" t="s">
        <v>715</v>
      </c>
      <c r="C10" s="167" t="s">
        <v>330</v>
      </c>
      <c r="D10" s="170" t="s">
        <v>714</v>
      </c>
      <c r="E10" s="74">
        <v>200000</v>
      </c>
      <c r="F10" s="74"/>
      <c r="G10" s="74"/>
    </row>
    <row customHeight="1" ht="21">
      <c r="A11" s="52"/>
      <c r="B11" s="167" t="s">
        <v>713</v>
      </c>
      <c r="C11" s="167" t="s">
        <v>376</v>
      </c>
      <c r="D11" s="170" t="s">
        <v>714</v>
      </c>
      <c r="E11" s="74">
        <v>946670</v>
      </c>
      <c r="F11" s="74"/>
      <c r="G11" s="74"/>
    </row>
    <row customHeight="1" ht="21">
      <c r="A12" s="52"/>
      <c r="B12" s="167" t="s">
        <v>713</v>
      </c>
      <c r="C12" s="167" t="s">
        <v>374</v>
      </c>
      <c r="D12" s="170" t="s">
        <v>714</v>
      </c>
      <c r="E12" s="74">
        <v>600000</v>
      </c>
      <c r="F12" s="74"/>
      <c r="G12" s="74"/>
    </row>
    <row customHeight="1" ht="21">
      <c r="A13" s="52"/>
      <c r="B13" s="167" t="s">
        <v>713</v>
      </c>
      <c r="C13" s="167" t="s">
        <v>362</v>
      </c>
      <c r="D13" s="170" t="s">
        <v>714</v>
      </c>
      <c r="E13" s="74">
        <v>250000</v>
      </c>
      <c r="F13" s="74"/>
      <c r="G13" s="74"/>
    </row>
    <row customHeight="1" ht="21">
      <c r="A14" s="52"/>
      <c r="B14" s="167" t="s">
        <v>713</v>
      </c>
      <c r="C14" s="167" t="s">
        <v>312</v>
      </c>
      <c r="D14" s="170" t="s">
        <v>714</v>
      </c>
      <c r="E14" s="74">
        <v>197000</v>
      </c>
      <c r="F14" s="74"/>
      <c r="G14" s="74"/>
    </row>
    <row customHeight="1" ht="21">
      <c r="A15" s="52"/>
      <c r="B15" s="167" t="s">
        <v>713</v>
      </c>
      <c r="C15" s="167" t="s">
        <v>366</v>
      </c>
      <c r="D15" s="170" t="s">
        <v>714</v>
      </c>
      <c r="E15" s="74">
        <v>300000</v>
      </c>
      <c r="F15" s="74"/>
      <c r="G15" s="74"/>
    </row>
    <row customHeight="1" ht="21">
      <c r="A16" s="52"/>
      <c r="B16" s="167" t="s">
        <v>713</v>
      </c>
      <c r="C16" s="167" t="s">
        <v>320</v>
      </c>
      <c r="D16" s="170" t="s">
        <v>714</v>
      </c>
      <c r="E16" s="74">
        <v>402800</v>
      </c>
      <c r="F16" s="74"/>
      <c r="G16" s="74"/>
    </row>
    <row customHeight="1" ht="21">
      <c r="A17" s="52"/>
      <c r="B17" s="167" t="s">
        <v>713</v>
      </c>
      <c r="C17" s="167" t="s">
        <v>378</v>
      </c>
      <c r="D17" s="170" t="s">
        <v>714</v>
      </c>
      <c r="E17" s="74">
        <v>150000</v>
      </c>
      <c r="F17" s="74"/>
      <c r="G17" s="74"/>
    </row>
    <row customHeight="1" ht="21">
      <c r="A18" s="52"/>
      <c r="B18" s="167" t="s">
        <v>713</v>
      </c>
      <c r="C18" s="167" t="s">
        <v>370</v>
      </c>
      <c r="D18" s="170" t="s">
        <v>714</v>
      </c>
      <c r="E18" s="74">
        <v>450000</v>
      </c>
      <c r="F18" s="74"/>
      <c r="G18" s="74"/>
    </row>
    <row customHeight="1" ht="21">
      <c r="A19" s="52"/>
      <c r="B19" s="167" t="s">
        <v>716</v>
      </c>
      <c r="C19" s="167" t="s">
        <v>333</v>
      </c>
      <c r="D19" s="170" t="s">
        <v>714</v>
      </c>
      <c r="E19" s="74">
        <v>270000</v>
      </c>
      <c r="F19" s="74"/>
      <c r="G19" s="74"/>
    </row>
    <row customHeight="1" ht="21">
      <c r="A20" s="52"/>
      <c r="B20" s="167" t="s">
        <v>713</v>
      </c>
      <c r="C20" s="167" t="s">
        <v>322</v>
      </c>
      <c r="D20" s="170" t="s">
        <v>714</v>
      </c>
      <c r="E20" s="74">
        <v>163230</v>
      </c>
      <c r="F20" s="74"/>
      <c r="G20" s="74"/>
    </row>
    <row customHeight="1" ht="21">
      <c r="A21" s="52"/>
      <c r="B21" s="167" t="s">
        <v>716</v>
      </c>
      <c r="C21" s="167" t="s">
        <v>326</v>
      </c>
      <c r="D21" s="170" t="s">
        <v>714</v>
      </c>
      <c r="E21" s="74">
        <v>2000000</v>
      </c>
      <c r="F21" s="74"/>
      <c r="G21" s="74"/>
    </row>
    <row customHeight="1" ht="21">
      <c r="A22" s="171" t="s">
        <v>30</v>
      </c>
      <c r="B22" s="172" t="s">
        <v>717</v>
      </c>
      <c r="C22" s="172"/>
      <c r="D22" s="173"/>
      <c r="E22" s="74">
        <v>6101200</v>
      </c>
      <c r="F22" s="74"/>
      <c r="G22" s="74"/>
    </row>
  </sheetData>
  <mergeCells count="12">
    <mergeCell ref="A2:G2"/>
    <mergeCell ref="A3:D3"/>
    <mergeCell ref="F5:F6"/>
    <mergeCell ref="E5:E6"/>
    <mergeCell ref="E4:G4"/>
    <mergeCell ref="A22:D22"/>
    <mergeCell ref="B4:B6"/>
    <mergeCell ref="C4:C6"/>
    <mergeCell ref="A4:A6"/>
    <mergeCell ref="G5:G6"/>
    <mergeCell ref="D4:D6"/>
    <mergeCell ref="A1:G1"/>
  </mergeCells>
  <pageSetup paperSize="9" scale="0" pageOrder="downThenOver" orientation="portrait"/>
  <headerFooter>
    <oddHeader>&amp;L&amp;C&amp;R</oddHeader>
    <oddFooter>&amp;L&amp;C&amp;R</oddFooter>
    <evenHeader>&amp;L&amp;C&amp;R</evenHeader>
    <evenFooter>&amp;L&amp;C&amp;R</evenFooter>
  </headerFooter>
</worksheet>
</file>