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13" activeTab="14"/>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<sst xmlns="http://schemas.openxmlformats.org/spreadsheetml/2006/main" count="1163" uniqueCount="475">
  <si>
    <t>预算01-1表</t>
  </si>
  <si>
    <t>2025年财务收支预算总表部门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</si>
  <si>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</si>
  <si>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</si>
  <si>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</si>
  <si>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</si>
  <si>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</si>
  <si>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</si>
  <si>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</si>
  <si>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</si>
  <si>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</si>
  <si>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</si>
  <si>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</si>
  <si>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</si>
  <si>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</si>
  <si>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</si>
  <si>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</si>
  <si>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</si>
  <si>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</si>
  <si>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</si>
  <si>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</si>
  <si>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</si>
  <si>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</si>
  <si>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</si>
  <si>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</si>
  <si>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</si>
  <si>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</si>
  <si>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</si>
  <si>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</si>
  <si>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</si>
  <si>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</si>
  <si>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</si>
  <si>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</si>
  <si>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</si>
  <si>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</si>
  <si>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</si>
  <si>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</si>
  <si>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</si>
  <si>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</si>
  <si>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</si>
  <si>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</si>
  <si>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</si>
  <si>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</si>
  <si>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</si>
  <si>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</si>
  <si>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</si>
  <si>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</si>
  <si>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</si>
  <si>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</si>
  <si>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</si>
  <si>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</si>
  <si>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</si>
  <si>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</si>
  <si>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10</t>
  </si>
  <si>
    <t>11</t>
  </si>
  <si>
    <t>12</t>
  </si>
  <si>
    <t>13</t>
  </si>
  <si>
    <t>14</t>
  </si>
  <si>
    <t>15</t>
  </si>
  <si>
    <t>16</t>
  </si>
  <si>
    <t>17</t>
  </si>
  <si>
    <t>18</t>
  </si>
  <si>
    <t>19</t>
  </si>
  <si>
    <t>128</t>
  </si>
  <si>
    <t>玉溪市商务局</t>
  </si>
  <si>
    <t>128001</t>
  </si>
  <si>
    <t>预算01-3表</t>
  </si>
  <si>
    <t>2025年部门支出预算表</t>
  </si>
  <si>
    <t>科目编码</t>
  </si>
  <si>
    <t>科目名称</t>
  </si>
  <si>
    <t>财政专户管理的支出</t>
  </si>
  <si>
    <t>单位自有资金</t>
  </si>
  <si>
    <t>基本支出</t>
  </si>
  <si>
    <t>项目支出</t>
  </si>
  <si>
    <t>事业支出</t>
  </si>
  <si>
    <t>事业单位
经营支出</t>
  </si>
  <si>
    <t>上级补助支出</t>
  </si>
  <si>
    <t>附属单位补助支出</t>
  </si>
  <si>
    <t>其他支出</t>
  </si>
  <si>
    <t>201</t>
  </si>
  <si>
    <t>20113</t>
  </si>
  <si>
    <t>2011301</t>
  </si>
  <si>
    <t>2011302</t>
  </si>
  <si>
    <t>2011304</t>
  </si>
  <si>
    <t>2011350</t>
  </si>
  <si>
    <t>208</t>
  </si>
  <si>
    <t>20805</t>
  </si>
  <si>
    <t>2080501</t>
  </si>
  <si>
    <t>2080505</t>
  </si>
  <si>
    <t>20808</t>
  </si>
  <si>
    <t>2080801</t>
  </si>
  <si>
    <t>210</t>
  </si>
  <si>
    <t>21011</t>
  </si>
  <si>
    <t>2101101</t>
  </si>
  <si>
    <t>2101102</t>
  </si>
  <si>
    <t>2101103</t>
  </si>
  <si>
    <t>2101199</t>
  </si>
  <si>
    <t>216</t>
  </si>
  <si>
    <t>21602</t>
  </si>
  <si>
    <t>2160299</t>
  </si>
  <si>
    <t>21606</t>
  </si>
  <si>
    <t>2160699</t>
  </si>
  <si>
    <t>221</t>
  </si>
  <si>
    <t>22102</t>
  </si>
  <si>
    <t>2210201</t>
  </si>
  <si>
    <t>2210203</t>
  </si>
  <si>
    <t>222</t>
  </si>
  <si>
    <t>22205</t>
  </si>
  <si>
    <t>2220503</t>
  </si>
  <si>
    <t>230</t>
  </si>
  <si>
    <t>23002</t>
  </si>
  <si>
    <t>2300229</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</si>
  <si>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</si>
  <si>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</si>
  <si>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</si>
  <si>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</si>
  <si>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</si>
  <si>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</si>
  <si>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</si>
  <si>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</si>
  <si>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</si>
  <si>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</si>
  <si>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</si>
  <si>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</si>
  <si>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</si>
  <si>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</si>
  <si>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</si>
  <si>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</si>
  <si>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</si>
  <si>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</si>
  <si>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</si>
  <si>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</si>
  <si>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公务用车购置</t>
  </si>
  <si>
    <t>公务用车运行费</t>
  </si>
  <si>
    <t>公务接待费</t>
  </si>
  <si>
    <t>预算04表</t>
  </si>
  <si>
    <t>2025年部门基本支出预算表</t>
  </si>
  <si>
    <t>2025年初预算项目初选表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</si>
  <si>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</si>
  <si>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</si>
  <si>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</si>
  <si>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</si>
  <si>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</si>
  <si>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</si>
  <si>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</si>
  <si>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</si>
  <si>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</si>
  <si>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</si>
  <si>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</si>
  <si>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</si>
  <si>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</si>
  <si>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</si>
  <si>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</si>
  <si>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20</t>
  </si>
  <si>
    <t>21</t>
  </si>
  <si>
    <t>22</t>
  </si>
  <si>
    <t>23</t>
  </si>
  <si>
    <t>530400210000000629197</t>
  </si>
  <si>
    <t>行政人员工资支出</t>
  </si>
  <si>
    <t>行政运行</t>
  </si>
  <si>
    <t>30101</t>
  </si>
  <si>
    <t>基本工资</t>
  </si>
  <si>
    <t>30102</t>
  </si>
  <si>
    <t>津贴补贴</t>
  </si>
  <si>
    <t>购房补贴</t>
  </si>
  <si>
    <t>530400210000000629198</t>
  </si>
  <si>
    <t>事业人员工资支出</t>
  </si>
  <si>
    <t>事业运行</t>
  </si>
  <si>
    <t>30107</t>
  </si>
  <si>
    <t>绩效工资</t>
  </si>
  <si>
    <t>530400210000000629199</t>
  </si>
  <si>
    <t>社会保障缴费</t>
  </si>
  <si>
    <t>30112</t>
  </si>
  <si>
    <t>其他社会保障缴费</t>
  </si>
  <si>
    <t>机关事业单位基本养老保险缴费支出</t>
  </si>
  <si>
    <t>30108</t>
  </si>
  <si>
    <t>机关事业单位基本养老保险缴费</t>
  </si>
  <si>
    <t>行政单位医疗</t>
  </si>
  <si>
    <t>30110</t>
  </si>
  <si>
    <t>职工基本医疗保险缴费</t>
  </si>
  <si>
    <t>事业单位医疗</t>
  </si>
  <si>
    <t>公务员医疗补助</t>
  </si>
  <si>
    <t>30111</t>
  </si>
  <si>
    <t>公务员医疗补助缴费</t>
  </si>
  <si>
    <t>其他行政事业单位医疗支出</t>
  </si>
  <si>
    <t>530400210000000629200</t>
  </si>
  <si>
    <t>住房公积金</t>
  </si>
  <si>
    <t>30113</t>
  </si>
  <si>
    <t>530400210000000629201</t>
  </si>
  <si>
    <t>对个人和家庭的补助</t>
  </si>
  <si>
    <t>行政单位离退休</t>
  </si>
  <si>
    <t>30305</t>
  </si>
  <si>
    <t>生活补助</t>
  </si>
  <si>
    <t>530400210000000629202</t>
  </si>
  <si>
    <t>其他工资福利支出</t>
  </si>
  <si>
    <t>30103</t>
  </si>
  <si>
    <t>奖金</t>
  </si>
  <si>
    <t>530400210000000629204</t>
  </si>
  <si>
    <t>公车购置及运维费</t>
  </si>
  <si>
    <t>30231</t>
  </si>
  <si>
    <t>公务用车运行维护费</t>
  </si>
  <si>
    <t>530400210000000629205</t>
  </si>
  <si>
    <t>行政人员公务交通补贴</t>
  </si>
  <si>
    <t>30239</t>
  </si>
  <si>
    <t>其他交通费用</t>
  </si>
  <si>
    <t>530400210000000629206</t>
  </si>
  <si>
    <t>工会经费</t>
  </si>
  <si>
    <t>30228</t>
  </si>
  <si>
    <t>530400210000000629208</t>
  </si>
  <si>
    <t>一般公用经费</t>
  </si>
  <si>
    <t>30201</t>
  </si>
  <si>
    <t>办公费</t>
  </si>
  <si>
    <t>30207</t>
  </si>
  <si>
    <t>邮电费</t>
  </si>
  <si>
    <t>30211</t>
  </si>
  <si>
    <t>差旅费</t>
  </si>
  <si>
    <t>30215</t>
  </si>
  <si>
    <t>会议费</t>
  </si>
  <si>
    <t>30216</t>
  </si>
  <si>
    <t>培训费</t>
  </si>
  <si>
    <t>30226</t>
  </si>
  <si>
    <t>劳务费</t>
  </si>
  <si>
    <t>30227</t>
  </si>
  <si>
    <t>委托业务费</t>
  </si>
  <si>
    <t>30229</t>
  </si>
  <si>
    <t>福利费</t>
  </si>
  <si>
    <t>30299</t>
  </si>
  <si>
    <t>其他商品和服务支出</t>
  </si>
  <si>
    <t>30205</t>
  </si>
  <si>
    <t>水费</t>
  </si>
  <si>
    <t>30206</t>
  </si>
  <si>
    <t>电费</t>
  </si>
  <si>
    <t>530400221100000628714</t>
  </si>
  <si>
    <t>30217</t>
  </si>
  <si>
    <t>530400241100002386306</t>
  </si>
  <si>
    <t>年终一次性奖金</t>
  </si>
  <si>
    <t>530400241100002388178</t>
  </si>
  <si>
    <t>奖励性绩效工资（工资部分）经费</t>
  </si>
  <si>
    <t>530400241100002388187</t>
  </si>
  <si>
    <t>工作业务经费</t>
  </si>
  <si>
    <t>一般行政管理事务</t>
  </si>
  <si>
    <t>530400241100002388204</t>
  </si>
  <si>
    <t>奖励性绩效工资（高于部分）经费</t>
  </si>
  <si>
    <t>530400241100002389804</t>
  </si>
  <si>
    <t>编外临聘人员经费</t>
  </si>
  <si>
    <t>30199</t>
  </si>
  <si>
    <t>预算05-1表</t>
  </si>
  <si>
    <t>2025年部门项目支出预算表</t>
  </si>
  <si>
    <t>项目分类</t>
  </si>
  <si>
    <t>项目单位</t>
  </si>
  <si>
    <t>本年拨款</t>
  </si>
  <si>
    <t>单位资金</t>
  </si>
  <si>
    <t>其中：本次下达</t>
  </si>
  <si>
    <t>市级猪肉储备补助资金</t>
  </si>
  <si>
    <t>事业发展类</t>
  </si>
  <si>
    <t>530400210000000626087</t>
  </si>
  <si>
    <t>肉类储备</t>
  </si>
  <si>
    <t>31204</t>
  </si>
  <si>
    <t>费用补贴</t>
  </si>
  <si>
    <t>中央、省外贸发展专项资金</t>
  </si>
  <si>
    <t>530400210000000631190</t>
  </si>
  <si>
    <t>其他涉外发展服务支出</t>
  </si>
  <si>
    <t>驻外商务代表处工作经费</t>
  </si>
  <si>
    <t>530400221100000216997</t>
  </si>
  <si>
    <t>对外贸易管理</t>
  </si>
  <si>
    <t>境外罂粟替代种植发展（省对下）专项资金</t>
  </si>
  <si>
    <t>530400221100000893198</t>
  </si>
  <si>
    <t>生活补助资金</t>
  </si>
  <si>
    <t>民生类</t>
  </si>
  <si>
    <t>530400231100001231442</t>
  </si>
  <si>
    <t>死亡抚恤</t>
  </si>
  <si>
    <t>南博会展位搭建项目资金</t>
  </si>
  <si>
    <t>530400241100002113440</t>
  </si>
  <si>
    <t>彩云市集展销资金</t>
  </si>
  <si>
    <t>530400241100003289830</t>
  </si>
  <si>
    <t>其他商业流通事务支出</t>
  </si>
  <si>
    <t>红塔区北城街道大营社区北城集贸市场改造提升项目支持资金</t>
  </si>
  <si>
    <t>专项业务类</t>
  </si>
  <si>
    <t>530400251100004054206</t>
  </si>
  <si>
    <t>民族地区转移支付支出</t>
  </si>
  <si>
    <t>39999</t>
  </si>
  <si>
    <t>合  计</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</si>
  <si>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</si>
  <si>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</si>
  <si>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</si>
  <si>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</si>
  <si>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</si>
  <si>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</si>
  <si>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</si>
  <si>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</si>
  <si>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</si>
  <si>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</si>
  <si>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</si>
  <si>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</si>
  <si>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推进红塔区民族团结进步示范县（区）建设，实施“北城集贸市场改造提升项目”，在大营社区原集贸市场地块上新建一栋综合楼，一层为农贸市场，建筑面积约5000平方米，可作为大型农贸市场使用，部分可分隔为商铺使用；二层、三层为大空间宴客厅，可满足当地居民日常宴请，预计可同时供1200人使用；配套设有厨房、洗手间等公共设施。</t>
  </si>
  <si>
    <t>产出指标</t>
  </si>
  <si>
    <t>数量指标</t>
  </si>
  <si>
    <t>新建1栋综合楼</t>
  </si>
  <si>
    <t>&gt;=</t>
  </si>
  <si>
    <t>4000</t>
  </si>
  <si>
    <t>平方米</t>
  </si>
  <si>
    <t>定量指标</t>
  </si>
  <si>
    <t>反映项目用地情况。</t>
  </si>
  <si>
    <t>机动车停车位</t>
  </si>
  <si>
    <t>5000</t>
  </si>
  <si>
    <t>反映项目工程量完成情况。</t>
  </si>
  <si>
    <t>质量指标</t>
  </si>
  <si>
    <t>竣工验收合格率</t>
  </si>
  <si>
    <t>=</t>
  </si>
  <si>
    <t>100</t>
  </si>
  <si>
    <t>%</t>
  </si>
  <si>
    <t>定性指标</t>
  </si>
  <si>
    <t>反映项目验收情况。
竣工验收合格率=（验收合格单元工程数量/完工单元工程总数）×100%。</t>
  </si>
  <si>
    <t>主体工程完成率</t>
  </si>
  <si>
    <t>反映主体工程完成情况。
主体工程完成率=（按计划完成主体工程的工程量/计划完成主体工程量）*100%。</t>
  </si>
  <si>
    <t>配套设施完成率</t>
  </si>
  <si>
    <t>反映配套设施完成情况。
配套设施完成率=（按计划完成配套设施的工程量/计划完成配套设施工程量）*100%。</t>
  </si>
  <si>
    <t>效益指标</t>
  </si>
  <si>
    <t>社会效益</t>
  </si>
  <si>
    <t>改善卫生环境，保障食品安全</t>
  </si>
  <si>
    <t>1000</t>
  </si>
  <si>
    <t>人</t>
  </si>
  <si>
    <t>反映项目投入使用后服务人员的数量。</t>
  </si>
  <si>
    <t>满意度指标</t>
  </si>
  <si>
    <t>服务对象满意度</t>
  </si>
  <si>
    <t>服务对象对支持项目的满意度</t>
  </si>
  <si>
    <t>85</t>
  </si>
  <si>
    <t>反映服务对象对提供服务的整体满意情况。
服务对象满意度=（对提供服务的整体满意的人数/问卷调查人数）*100%</t>
  </si>
  <si>
    <t>做好本部门人员、公用经费保障，按规定落实干部职工各项待遇，支持部门正常履职。</t>
  </si>
  <si>
    <t>工资福利发放行政人数</t>
  </si>
  <si>
    <t>32</t>
  </si>
  <si>
    <t>反映部门（单位）实际发放工资人员数量。工资福利包括：行政人员工资、社会保险、住房公积金、职业年金等。</t>
  </si>
  <si>
    <t>工资福利发放事业人数</t>
  </si>
  <si>
    <t>反映部门（单位）实际发放事业编制人员数量。工资福利包括：事业人员工资、社会保险、住房公积金、职业年金等。</t>
  </si>
  <si>
    <t>供养离（退）休人员数</t>
  </si>
  <si>
    <t>38</t>
  </si>
  <si>
    <t>反映财政供养部门（单位）离（退）休人员数量。</t>
  </si>
  <si>
    <t>部门运转</t>
  </si>
  <si>
    <t>正常运转</t>
  </si>
  <si>
    <t>反映部门（单位）运转情况。</t>
  </si>
  <si>
    <t>单位人员满意度</t>
  </si>
  <si>
    <t>90</t>
  </si>
  <si>
    <t>反映部门（单位）人员对工资福利发放的满意程度。</t>
  </si>
  <si>
    <t>社会公众满意度</t>
  </si>
  <si>
    <t>反映社会公众对部门（单位）履职情况的满意程度。</t>
  </si>
  <si>
    <t>为充分履行好部门职能，保障好民生需求,做好“六稳”工作、落实“六保”任务，按市猪肉储备联席会确定标准，2025年计划完成冻猪肉收储200吨，按省级补贴标准需财政补贴资金200吨×2400元/吨/年=48万，确保在发生重大自然灾害、公共卫生事件、动物疫情或者其它突发事件引发的猪肉市场波动时紧急调用，保障我市猪肉市场供应，避免出现不足或短缺在较大范围内引起抢购和商品脱销情况，保障民生猪肉需求。</t>
  </si>
  <si>
    <t>储备数量</t>
  </si>
  <si>
    <t>200</t>
  </si>
  <si>
    <t>吨</t>
  </si>
  <si>
    <t>反映市级冻猪肉储备数量的情况。</t>
  </si>
  <si>
    <t>猪肉质量合格率</t>
  </si>
  <si>
    <t>反映储备猪肉的肉类和质量情况。</t>
  </si>
  <si>
    <t>时效指标</t>
  </si>
  <si>
    <t>完成时效</t>
  </si>
  <si>
    <t>年</t>
  </si>
  <si>
    <t>反映猪肉储备时间的情况。</t>
  </si>
  <si>
    <t>应急动用猪肉储备所用时间</t>
  </si>
  <si>
    <t>&lt;=</t>
  </si>
  <si>
    <t>36</t>
  </si>
  <si>
    <t>小时</t>
  </si>
  <si>
    <t>反映应急动用猪肉储备的及时性。</t>
  </si>
  <si>
    <t>客户评价满意度</t>
  </si>
  <si>
    <t>反映客户对企业储备管理的满意度评价的情况。</t>
  </si>
  <si>
    <t>玉溪市商务局玉溪市财政局玉溪市人民政府外事办公室关于印发玉溪市人民政府驻境外商务代表处管理办法》的通知（玉商发〔2023〕23号）结合第四章 第八条 ——市级财政原则上对批准的各个驻外商务代表处给予一定数额的工作经费补助，用于保障各驻外商务代表处的设立和日常业务开展等支出；补助金额由市商务局逐年进行预算申报。2025年根据代表处上年度工作业绩、经费使用和管理情况及检查考核结果，进行统筹安排，用于补助玉溪市驻泰国、老挝、越南、柬埔寨、缅甸、马来西亚共6个代表处工作经费以保障开展工作。依托我市6个驻外商务代表处，推进5项工作:1、加强与驻在国（地区）政府部门、商会、行业协会及我驻当地使领馆、经商处（室）的联络，共组织6次以上为驻在国玉溪企业提供投资、经贸合作交流、信息沟通和增进联系机会的座谈会或联谊活动。2、广泛收集驻在国（地区）的经济贸易状况、投资政策以及商业项目信息，共完成24篇驻在国（地区）的经贸状况、投资政策以及重点商业项目信息。3、为市政府及我市企业人员、货物、资金往来及其项目服务等提供便利与业务咨询服务，积极协调解决和及时反馈经贸交往中出现的问题。为玉溪企业共提供6次以上业务咨询服务或协调解决问题。4、对市政府确定的重大对外合作项目进行跟踪服务，协助对我市其他驻在国企业的对外投资贸易活动进行管理，加强对驻外人员、劳务人员的管理和国家安全、安全生产宣传教育，促进完成2个玉溪与境外双向投资合作项目。5、协助承担由市政府批准的境外重要经贸活动的组办工作，为我市经贸团组在境外开展活动提供必要的协助、协调服务。</t>
  </si>
  <si>
    <t>补助驻外商务代表处数量</t>
  </si>
  <si>
    <t>个</t>
  </si>
  <si>
    <t>反映补助驻外商务代表处数量的情况。</t>
  </si>
  <si>
    <t>经贸信息报送数量</t>
  </si>
  <si>
    <t>24</t>
  </si>
  <si>
    <t>篇</t>
  </si>
  <si>
    <t>反映报送经贸信息数量的情况。</t>
  </si>
  <si>
    <t>组织座谈会或联谊会数量</t>
  </si>
  <si>
    <t>次</t>
  </si>
  <si>
    <t>反映组织座谈会或联谊会数量的情况。</t>
  </si>
  <si>
    <t>提供服务或解决问题数量</t>
  </si>
  <si>
    <t>反映提供咨询服务或解决问题数量的情况。</t>
  </si>
  <si>
    <t>经济效益</t>
  </si>
  <si>
    <t>促进玉溪与境外双向投资合作项目数量</t>
  </si>
  <si>
    <t>反映玉溪与境外双向投资合作项目数量的情况</t>
  </si>
  <si>
    <t>促进我市与驻在国经贸信息交流情况</t>
  </si>
  <si>
    <t>得到促进</t>
  </si>
  <si>
    <t>反映我市与驻在国（地区）经贸信息交流情况</t>
  </si>
  <si>
    <t>企业对代表处工作的满意度</t>
  </si>
  <si>
    <t>反映外经贸企业对驻外商务代表处工作的满意度的情况。</t>
  </si>
  <si>
    <t>围绕玉溪市经济社会发展总体思路，发挥资源、产业、区位等优势，将玉溪市打造成为区域性国际商贸物流枢纽、国际农业合作先行区，不断增强外需对我市经济发展的支撑作用，加快对外开放步伐。健全完善外向型经济保障和支撑体系，落实稳外贸政策，强化出口企业服务，推动外贸稳中提质促进外经外贸联动发展，挖掘外贸增长潜力，扩大服务贸易规模，推动全市外向型经济发展。深化对“政府搭台、企业唱戏、团结协作、共谋发展”的南博会办会主旨的认识，对南博会参展组展方案做好思考谋划，统一提高展位设计质量、展现展区鲜明特色、加强形象宣传和平台作用挖掘、充分把握商机。</t>
  </si>
  <si>
    <t>场地面积</t>
  </si>
  <si>
    <t>反映年度举办（参加）展览、展会的场地面积情况。</t>
  </si>
  <si>
    <t>举办天数</t>
  </si>
  <si>
    <t>天</t>
  </si>
  <si>
    <t>反映年度举办（参加）展览、展会的天数情况。</t>
  </si>
  <si>
    <t>展示产品数</t>
  </si>
  <si>
    <t>50</t>
  </si>
  <si>
    <t>种</t>
  </si>
  <si>
    <t>反映展览、展会展示品目种类情况。</t>
  </si>
  <si>
    <t>达成意向金额</t>
  </si>
  <si>
    <t>2000</t>
  </si>
  <si>
    <t>万元</t>
  </si>
  <si>
    <t>反映展览、展会达成意向金额的情况。</t>
  </si>
  <si>
    <t>现场交易金额</t>
  </si>
  <si>
    <t>反映展会现场交易金额达成的情况。</t>
  </si>
  <si>
    <t>促成合作项目数</t>
  </si>
  <si>
    <t>反映展览、展会促成合作项目数的情况。</t>
  </si>
  <si>
    <t>参加主体数量</t>
  </si>
  <si>
    <t>40</t>
  </si>
  <si>
    <t>反映参加展览、展会的单位、组织等主体数量情况。
（实际运用时根据项目内容具体设置，如参展企业数等。）</t>
  </si>
  <si>
    <t>参展主体满意度</t>
  </si>
  <si>
    <t>反映参加展览、展会人员的满意程度。</t>
  </si>
  <si>
    <t>预算06表</t>
  </si>
  <si>
    <t>2025年部门政府性基金预算支出预算表</t>
  </si>
  <si>
    <t>单位:元</t>
  </si>
  <si>
    <t>政府性基金预算支出</t>
  </si>
  <si>
    <t>备注：玉溪市商务局2025年无政府性基金预算支出预算，此表为空。</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</si>
  <si>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</si>
  <si>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</si>
  <si>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</si>
  <si>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</si>
  <si>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</si>
  <si>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</si>
  <si>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</si>
  <si>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</si>
  <si>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</si>
  <si>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</si>
  <si>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</si>
  <si>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</si>
  <si>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复印纸</t>
  </si>
  <si>
    <t>元</t>
  </si>
  <si>
    <t>车辆保险</t>
  </si>
  <si>
    <t>车辆加油</t>
  </si>
  <si>
    <t>预算08表</t>
  </si>
  <si>
    <t>2025年部门政府购买服务预算表</t>
  </si>
  <si>
    <t>政府购买服务项目</t>
  </si>
  <si>
    <t>政府购买服务目录</t>
  </si>
  <si>
    <t>备注：玉溪市商务局2025年无政府购买服务预算，此表为空。</t>
  </si>
  <si>
    <t>预算09-1表</t>
  </si>
  <si>
    <t>2025年市对下转移支付预算表</t>
  </si>
  <si>
    <t>单位名称（项目）</t>
  </si>
  <si>
    <t>地区</t>
  </si>
  <si>
    <t>政府性基金</t>
  </si>
  <si>
    <t>红塔区</t>
  </si>
  <si>
    <t>江川区</t>
  </si>
  <si>
    <t>澄江市</t>
  </si>
  <si>
    <t>通海县</t>
  </si>
  <si>
    <t>华宁县</t>
  </si>
  <si>
    <t>易门县</t>
  </si>
  <si>
    <t>峨山县</t>
  </si>
  <si>
    <t>新平县</t>
  </si>
  <si>
    <t>元江县</t>
  </si>
  <si>
    <t>高新区</t>
  </si>
  <si>
    <t>备注：玉溪市商务局2025年无市对下转移支付预算，此表为空。</t>
  </si>
  <si>
    <t>预算09-2表</t>
  </si>
  <si>
    <t>2025年市对下转移支付绩效目标表</t>
  </si>
  <si>
    <t>预算10表</t>
  </si>
  <si>
    <t>2025年新增资产配置表</t>
  </si>
  <si>
    <t>资产类别</t>
  </si>
  <si>
    <t>资产分类代码.名称</t>
  </si>
  <si>
    <t>资产名称</t>
  </si>
  <si>
    <t>计量单位</t>
  </si>
  <si>
    <t>财政部门批复数（元）</t>
  </si>
  <si>
    <t>单价</t>
  </si>
  <si>
    <t>金额</t>
  </si>
  <si>
    <t>备注：玉溪市商务局2025年无新增资产配置，此表为空。</t>
  </si>
  <si>
    <t>预算11表</t>
  </si>
  <si>
    <t>2025年上级补助项目支出预算表</t>
  </si>
  <si>
    <t>上级补助</t>
  </si>
  <si>
    <t>备注：玉溪市商务局2025年无上级补助项目支出预算，此表为空。</t>
  </si>
  <si>
    <t>预算12表</t>
  </si>
  <si>
    <t>2025年部门项目支出中期规划预算表</t>
  </si>
  <si>
    <t>项目级次</t>
  </si>
  <si>
    <t>2025年</t>
  </si>
  <si>
    <t>2026年</t>
  </si>
  <si>
    <t>2027年</t>
  </si>
  <si>
    <t>312 民生类</t>
  </si>
  <si>
    <t>本级</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</si>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</sst>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5">
    <font>
      <sz val="11"/>
      <color rgb="FF000000"/>
      <name val="宋体"/>
      <charset val="134"/>
      <scheme val="minor"/>
    </font>
    <font>
      <sz val="9.75"/>
      <color rgb="FF000000"/>
      <name val="SimSun"/>
      <charset val="134"/>
    </font>
    <font>
      <b/>
      <sz val="21"/>
      <color rgb="FF000000"/>
      <name val="宋体"/>
      <charset val="134"/>
    </font>
    <font>
      <sz val="9"/>
      <color rgb="FF000000"/>
      <name val="宋体"/>
      <charset val="134"/>
    </font>
    <font>
      <sz val="11"/>
      <color rgb="FF000000"/>
      <name val="宋体"/>
      <charset val="134"/>
    </font>
    <font>
      <sz val="10"/>
      <color rgb="FF000000"/>
      <name val="SimSun"/>
      <charset val="134"/>
    </font>
    <font>
      <sz val="9"/>
      <color rgb="FF000000"/>
      <name val="SimSun"/>
      <charset val="134"/>
    </font>
    <font>
      <sz val="9"/>
      <color theme="1"/>
      <name val="宋体"/>
      <charset val="134"/>
    </font>
    <font>
      <sz val="9"/>
      <name val="宋体"/>
      <charset val="1"/>
    </font>
    <font>
      <b/>
      <sz val="23"/>
      <color rgb="FF000000"/>
      <name val="宋体"/>
      <charset val="134"/>
    </font>
    <font>
      <sz val="9.75"/>
      <color rgb="FF000000"/>
      <name val="宋体"/>
      <charset val="134"/>
    </font>
    <font>
      <sz val="10"/>
      <color rgb="FF000000"/>
      <name val="宋体"/>
      <charset val="134"/>
    </font>
    <font>
      <sz val="10"/>
      <name val="宋体"/>
      <charset val="1"/>
    </font>
    <font>
      <sz val="9"/>
      <name val="宋体"/>
      <charset val="134"/>
    </font>
    <font>
      <b/>
      <sz val="23.25"/>
      <name val="宋体"/>
      <charset val="134"/>
    </font>
    <font>
      <sz val="9.75"/>
      <name val="宋体"/>
      <charset val="134"/>
    </font>
    <font>
      <sz val="9.75"/>
      <name val="SimSun"/>
      <charset val="134"/>
    </font>
    <font>
      <b/>
      <sz val="23.25"/>
      <color rgb="FF000000"/>
      <name val="宋体"/>
      <charset val="134"/>
    </font>
    <font>
      <b/>
      <sz val="24"/>
      <color rgb="FF000000"/>
      <name val="宋体"/>
      <charset val="134"/>
    </font>
    <font>
      <b/>
      <sz val="22"/>
      <color rgb="FF000000"/>
      <name val="宋体"/>
      <charset val="134"/>
    </font>
    <font>
      <sz val="8.25"/>
      <color rgb="FF000000"/>
      <name val="宋体"/>
      <charset val="134"/>
    </font>
    <font>
      <sz val="11"/>
      <color theme="1"/>
      <name val="宋体"/>
      <charset val="134"/>
      <scheme val="minor"/>
    </font>
    <font>
      <sz val="9"/>
      <name val="SimSun"/>
      <charset val="134"/>
    </font>
    <font>
      <b/>
      <sz val="9"/>
      <name val="宋体"/>
      <charset val="134"/>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微软雅黑"/>
      <charset val="1"/>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xf>
    <xf numFmtId="43" fontId="24" fillId="0" borderId="0" applyFont="0" applyFill="0" applyBorder="0" applyAlignment="0" applyProtection="0">
      <alignment vertical="center"/>
    </xf>
    <xf numFmtId="44" fontId="24" fillId="0" borderId="0" applyFont="0" applyFill="0" applyBorder="0" applyAlignment="0" applyProtection="0">
      <alignment vertical="center"/>
    </xf>
    <xf numFmtId="9" fontId="24" fillId="0" borderId="0" applyFont="0" applyFill="0" applyBorder="0" applyAlignment="0" applyProtection="0">
      <alignment vertical="center"/>
    </xf>
    <xf numFmtId="41" fontId="24" fillId="0" borderId="0" applyFont="0" applyFill="0" applyBorder="0" applyAlignment="0" applyProtection="0">
      <alignment vertical="center"/>
    </xf>
    <xf numFmtId="42" fontId="24"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2" borderId="14"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5" applyNumberFormat="0" applyFill="0" applyAlignment="0" applyProtection="0">
      <alignment vertical="center"/>
    </xf>
    <xf numFmtId="0" fontId="31" fillId="0" borderId="15" applyNumberFormat="0" applyFill="0" applyAlignment="0" applyProtection="0">
      <alignment vertical="center"/>
    </xf>
    <xf numFmtId="0" fontId="32" fillId="0" borderId="16" applyNumberFormat="0" applyFill="0" applyAlignment="0" applyProtection="0">
      <alignment vertical="center"/>
    </xf>
    <xf numFmtId="0" fontId="32" fillId="0" borderId="0" applyNumberFormat="0" applyFill="0" applyBorder="0" applyAlignment="0" applyProtection="0">
      <alignment vertical="center"/>
    </xf>
    <xf numFmtId="0" fontId="33" fillId="3" borderId="17" applyNumberFormat="0" applyAlignment="0" applyProtection="0">
      <alignment vertical="center"/>
    </xf>
    <xf numFmtId="0" fontId="34" fillId="4" borderId="18" applyNumberFormat="0" applyAlignment="0" applyProtection="0">
      <alignment vertical="center"/>
    </xf>
    <xf numFmtId="0" fontId="35" fillId="4" borderId="17" applyNumberFormat="0" applyAlignment="0" applyProtection="0">
      <alignment vertical="center"/>
    </xf>
    <xf numFmtId="0" fontId="36" fillId="5" borderId="19" applyNumberFormat="0" applyAlignment="0" applyProtection="0">
      <alignment vertical="center"/>
    </xf>
    <xf numFmtId="0" fontId="37" fillId="0" borderId="20" applyNumberFormat="0" applyFill="0" applyAlignment="0" applyProtection="0">
      <alignment vertical="center"/>
    </xf>
    <xf numFmtId="0" fontId="38" fillId="0" borderId="21" applyNumberFormat="0" applyFill="0" applyAlignment="0" applyProtection="0">
      <alignment vertical="center"/>
    </xf>
    <xf numFmtId="0" fontId="39" fillId="6" borderId="0" applyNumberFormat="0" applyBorder="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3" fillId="11" borderId="0" applyNumberFormat="0" applyBorder="0" applyAlignment="0" applyProtection="0">
      <alignment vertical="center"/>
    </xf>
    <xf numFmtId="0" fontId="42" fillId="12" borderId="0" applyNumberFormat="0" applyBorder="0" applyAlignment="0" applyProtection="0">
      <alignment vertical="center"/>
    </xf>
    <xf numFmtId="0" fontId="42"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2" fillId="32" borderId="0" applyNumberFormat="0" applyBorder="0" applyAlignment="0" applyProtection="0">
      <alignment vertical="center"/>
    </xf>
    <xf numFmtId="176" fontId="13" fillId="0" borderId="7">
      <alignment horizontal="right" vertical="center"/>
    </xf>
    <xf numFmtId="49" fontId="13" fillId="0" borderId="7">
      <alignment horizontal="left" vertical="center" wrapText="1"/>
    </xf>
    <xf numFmtId="176" fontId="13" fillId="0" borderId="7">
      <alignment horizontal="right" vertical="center"/>
    </xf>
    <xf numFmtId="177" fontId="13" fillId="0" borderId="7">
      <alignment horizontal="right" vertical="center"/>
    </xf>
    <xf numFmtId="178" fontId="13" fillId="0" borderId="7">
      <alignment horizontal="right" vertical="center"/>
    </xf>
    <xf numFmtId="179" fontId="13" fillId="0" borderId="7">
      <alignment horizontal="right" vertical="center"/>
    </xf>
    <xf numFmtId="10" fontId="13" fillId="0" borderId="7">
      <alignment horizontal="right" vertical="center"/>
    </xf>
    <xf numFmtId="180" fontId="13" fillId="0" borderId="7">
      <alignment horizontal="right" vertical="center"/>
    </xf>
    <xf numFmtId="0" fontId="44" fillId="0" borderId="0">
      <alignment vertical="top"/>
      <protection locked="0"/>
    </xf>
  </cellStyleXfs>
  <cellXfs count="170">
    <xf numFmtId="0" fontId="0" fillId="0" borderId="0" xfId="0" applyFont="1">
      <alignment vertical="top"/>
    </xf>
    <xf numFmtId="0" fontId="1" fillId="0" borderId="0" xfId="0" applyFont="1" applyBorder="1" applyAlignment="1">
      <alignment horizontal="right" vertical="center"/>
    </xf>
    <xf numFmtId="49" fontId="1" fillId="0" borderId="0" xfId="0" applyNumberFormat="1" applyFont="1" applyBorder="1" applyAlignment="1">
      <alignment horizontal="right" vertical="center"/>
    </xf>
    <xf numFmtId="0" fontId="1" fillId="0" borderId="0" xfId="0" applyFont="1" applyBorder="1" applyAlignment="1" applyProtection="1">
      <alignment horizontal="right" vertical="center"/>
      <protection locked="0"/>
    </xf>
    <xf numFmtId="0" fontId="2"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applyAlignment="1"/>
    <xf numFmtId="0" fontId="5" fillId="0" borderId="0" xfId="0" applyFont="1" applyBorder="1" applyAlignment="1" applyProtection="1">
      <alignment horizontal="right"/>
      <protection locked="0"/>
    </xf>
    <xf numFmtId="0" fontId="1" fillId="0" borderId="1" xfId="0" applyFont="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pplyProtection="1">
      <alignment horizontal="center" vertical="center" wrapText="1"/>
      <protection locked="0"/>
    </xf>
    <xf numFmtId="0" fontId="1" fillId="0" borderId="5" xfId="0" applyFont="1" applyBorder="1" applyAlignment="1">
      <alignment horizontal="center" vertical="center" wrapText="1"/>
    </xf>
    <xf numFmtId="0" fontId="1" fillId="0" borderId="1" xfId="0" applyFont="1" applyBorder="1" applyAlignment="1">
      <alignment horizontal="center" vertical="center"/>
    </xf>
    <xf numFmtId="0" fontId="1" fillId="0" borderId="6" xfId="0" applyFont="1" applyBorder="1" applyAlignment="1" applyProtection="1">
      <alignment horizontal="center" vertical="center" wrapText="1"/>
      <protection locked="0"/>
    </xf>
    <xf numFmtId="0" fontId="1" fillId="0" borderId="6" xfId="0" applyFont="1" applyBorder="1" applyAlignment="1">
      <alignment horizontal="center" vertical="center" wrapTex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6" fillId="0" borderId="7" xfId="0" applyFont="1" applyBorder="1" applyAlignment="1" applyProtection="1">
      <alignment horizontal="left" vertical="center" wrapText="1"/>
      <protection locked="0"/>
    </xf>
    <xf numFmtId="0" fontId="6" fillId="0" borderId="7" xfId="0" applyFont="1" applyBorder="1" applyAlignment="1" applyProtection="1">
      <alignment horizontal="left" vertical="center"/>
      <protection locked="0"/>
    </xf>
    <xf numFmtId="49" fontId="6" fillId="0" borderId="7" xfId="50" applyNumberFormat="1" applyFont="1" applyBorder="1">
      <alignment horizontal="left" vertical="center" wrapText="1"/>
    </xf>
    <xf numFmtId="176" fontId="7" fillId="0" borderId="7" xfId="0" applyNumberFormat="1" applyFont="1" applyBorder="1" applyAlignment="1">
      <alignment horizontal="right" vertical="center"/>
    </xf>
    <xf numFmtId="0" fontId="6" fillId="0" borderId="7" xfId="0" applyFont="1" applyBorder="1" applyAlignment="1" applyProtection="1">
      <alignment horizontal="left" vertical="center" wrapText="1" indent="2"/>
      <protection locked="0"/>
    </xf>
    <xf numFmtId="49" fontId="6" fillId="0" borderId="7" xfId="0" applyNumberFormat="1" applyFont="1" applyBorder="1" applyAlignment="1">
      <alignment horizontal="center" vertical="center" wrapText="1"/>
    </xf>
    <xf numFmtId="49" fontId="7" fillId="0" borderId="7" xfId="50" applyNumberFormat="1" applyFont="1" applyBorder="1">
      <alignment horizontal="left" vertical="center" wrapText="1"/>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8" fillId="0" borderId="0" xfId="57" applyFont="1" applyFill="1" applyBorder="1" applyAlignment="1" applyProtection="1">
      <alignment vertical="top"/>
      <protection locked="0"/>
    </xf>
    <xf numFmtId="0" fontId="6" fillId="0" borderId="0" xfId="0" applyFont="1" applyBorder="1" applyAlignment="1">
      <alignment horizontal="right" vertical="center"/>
    </xf>
    <xf numFmtId="49" fontId="6" fillId="0" borderId="0" xfId="0" applyNumberFormat="1" applyFont="1" applyBorder="1" applyAlignment="1">
      <alignment horizontal="right" vertical="center"/>
    </xf>
    <xf numFmtId="0" fontId="9" fillId="0" borderId="0" xfId="0" applyFont="1" applyBorder="1" applyAlignment="1">
      <alignment horizontal="center" vertical="center"/>
    </xf>
    <xf numFmtId="0" fontId="10" fillId="0" borderId="1" xfId="0" applyFont="1" applyBorder="1" applyAlignment="1" applyProtection="1">
      <alignment horizontal="center" vertical="center" wrapText="1"/>
      <protection locked="0"/>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5" xfId="0" applyFont="1" applyBorder="1" applyAlignment="1" applyProtection="1">
      <alignment horizontal="center" vertical="center" wrapText="1"/>
      <protection locked="0"/>
    </xf>
    <xf numFmtId="0" fontId="10" fillId="0" borderId="5" xfId="0" applyFont="1" applyBorder="1" applyAlignment="1">
      <alignment horizontal="center" vertical="center" wrapText="1"/>
    </xf>
    <xf numFmtId="0" fontId="10" fillId="0" borderId="5" xfId="0" applyFont="1" applyBorder="1" applyAlignment="1">
      <alignment horizontal="center" vertical="center"/>
    </xf>
    <xf numFmtId="0" fontId="10" fillId="0" borderId="6" xfId="0" applyFont="1" applyBorder="1" applyAlignment="1" applyProtection="1">
      <alignment horizontal="center" vertical="center" wrapText="1"/>
      <protection locked="0"/>
    </xf>
    <xf numFmtId="0" fontId="10" fillId="0" borderId="6" xfId="0" applyFont="1" applyBorder="1" applyAlignment="1">
      <alignment horizontal="center" vertical="center" wrapText="1"/>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3" fillId="0" borderId="7" xfId="0" applyFont="1" applyBorder="1" applyAlignment="1">
      <alignment horizontal="left" vertical="center" wrapText="1"/>
    </xf>
    <xf numFmtId="0" fontId="3" fillId="0" borderId="7" xfId="0" applyFont="1" applyBorder="1" applyAlignment="1" applyProtection="1">
      <alignment horizontal="left" vertical="center" wrapText="1"/>
      <protection locked="0"/>
    </xf>
    <xf numFmtId="176" fontId="7" fillId="0" borderId="7" xfId="0" applyNumberFormat="1" applyFont="1" applyBorder="1" applyAlignment="1">
      <alignment horizontal="right" vertical="center" wrapText="1"/>
    </xf>
    <xf numFmtId="0" fontId="11"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12" fillId="0" borderId="0" xfId="57" applyFont="1" applyFill="1" applyBorder="1" applyAlignment="1" applyProtection="1"/>
    <xf numFmtId="0" fontId="6" fillId="0" borderId="0" xfId="0" applyFont="1" applyBorder="1" applyAlignment="1" applyProtection="1">
      <alignment horizontal="right" vertical="center"/>
      <protection locked="0"/>
    </xf>
    <xf numFmtId="0" fontId="11" fillId="0" borderId="0" xfId="0" applyFont="1" applyBorder="1" applyAlignment="1" applyProtection="1">
      <alignment horizontal="right"/>
      <protection locked="0"/>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7" xfId="0" applyFont="1" applyBorder="1" applyAlignment="1" applyProtection="1">
      <alignment horizontal="center" vertical="center"/>
      <protection locked="0"/>
    </xf>
    <xf numFmtId="49" fontId="13" fillId="0" borderId="0" xfId="50" applyNumberFormat="1" applyFont="1" applyBorder="1" applyAlignment="1">
      <alignment horizontal="right" vertical="center" wrapText="1"/>
    </xf>
    <xf numFmtId="49" fontId="14" fillId="0" borderId="0" xfId="50" applyNumberFormat="1" applyFont="1" applyBorder="1" applyAlignment="1">
      <alignment horizontal="center" vertical="center" wrapText="1"/>
    </xf>
    <xf numFmtId="49" fontId="13" fillId="0" borderId="0" xfId="50" applyNumberFormat="1" applyFont="1" applyBorder="1">
      <alignment horizontal="left" vertical="center" wrapText="1"/>
    </xf>
    <xf numFmtId="49" fontId="15" fillId="0" borderId="7" xfId="0" applyNumberFormat="1" applyFont="1" applyBorder="1" applyAlignment="1">
      <alignment horizontal="center" vertical="center" wrapText="1"/>
    </xf>
    <xf numFmtId="49" fontId="16" fillId="0" borderId="7" xfId="0" applyNumberFormat="1" applyFont="1" applyBorder="1" applyAlignment="1">
      <alignment horizontal="center" vertical="center" wrapText="1"/>
    </xf>
    <xf numFmtId="49" fontId="13" fillId="0" borderId="7" xfId="0" applyNumberFormat="1" applyFont="1" applyBorder="1" applyAlignment="1">
      <alignment horizontal="left" vertical="center" wrapText="1"/>
    </xf>
    <xf numFmtId="49" fontId="13" fillId="0" borderId="7" xfId="0" applyNumberFormat="1" applyFont="1" applyBorder="1" applyAlignment="1">
      <alignment horizontal="center" vertical="center" wrapText="1"/>
    </xf>
    <xf numFmtId="180" fontId="13" fillId="0" borderId="7" xfId="0" applyNumberFormat="1" applyFont="1" applyBorder="1" applyAlignment="1">
      <alignment horizontal="right" vertical="center" wrapText="1"/>
    </xf>
    <xf numFmtId="176" fontId="13" fillId="0" borderId="7" xfId="0" applyNumberFormat="1" applyFont="1" applyBorder="1" applyAlignment="1">
      <alignment horizontal="right" vertical="center" wrapText="1"/>
    </xf>
    <xf numFmtId="0" fontId="17" fillId="0" borderId="0" xfId="0" applyFont="1" applyBorder="1" applyAlignment="1">
      <alignment horizontal="center" vertical="center"/>
    </xf>
    <xf numFmtId="0" fontId="18" fillId="0" borderId="0" xfId="0" applyFont="1" applyBorder="1" applyAlignment="1">
      <alignment horizontal="center" vertical="center"/>
    </xf>
    <xf numFmtId="0" fontId="18" fillId="0" borderId="0" xfId="0" applyFont="1" applyBorder="1" applyAlignment="1" applyProtection="1">
      <alignment horizontal="center" vertical="center"/>
      <protection locked="0"/>
    </xf>
    <xf numFmtId="0" fontId="10" fillId="0" borderId="7" xfId="0" applyFont="1" applyBorder="1" applyAlignment="1">
      <alignment horizontal="center" vertical="center" wrapText="1"/>
    </xf>
    <xf numFmtId="0" fontId="3" fillId="0" borderId="7" xfId="0" applyFont="1" applyBorder="1" applyAlignment="1">
      <alignment vertical="center" wrapText="1"/>
    </xf>
    <xf numFmtId="0" fontId="3" fillId="0" borderId="7" xfId="0" applyFont="1" applyBorder="1" applyAlignment="1">
      <alignment horizontal="center" vertical="center" wrapText="1"/>
    </xf>
    <xf numFmtId="0" fontId="3" fillId="0" borderId="7" xfId="0" applyFont="1" applyBorder="1" applyAlignment="1" applyProtection="1">
      <alignment horizontal="center" vertical="center"/>
      <protection locked="0"/>
    </xf>
    <xf numFmtId="0" fontId="19"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0" xfId="0" applyFont="1" applyBorder="1" applyAlignment="1">
      <alignment wrapText="1"/>
    </xf>
    <xf numFmtId="0" fontId="11" fillId="0" borderId="0" xfId="0" applyFont="1" applyBorder="1" applyAlignment="1">
      <alignment horizontal="right" wrapText="1"/>
    </xf>
    <xf numFmtId="0" fontId="11" fillId="0" borderId="0" xfId="0" applyFont="1" applyBorder="1" applyAlignment="1">
      <alignment wrapText="1"/>
    </xf>
    <xf numFmtId="0" fontId="10" fillId="0" borderId="8" xfId="0" applyFont="1" applyBorder="1" applyAlignment="1">
      <alignment horizontal="center" vertical="center" wrapText="1"/>
    </xf>
    <xf numFmtId="0" fontId="3" fillId="0" borderId="0" xfId="0" applyFont="1" applyBorder="1" applyAlignment="1" applyProtection="1">
      <alignment horizontal="right"/>
      <protection locked="0"/>
    </xf>
    <xf numFmtId="0" fontId="3" fillId="0" borderId="0" xfId="0" applyFont="1" applyBorder="1" applyAlignment="1">
      <alignment horizontal="right" vertical="center" wrapText="1"/>
    </xf>
    <xf numFmtId="0" fontId="20" fillId="0" borderId="0" xfId="0" applyFont="1" applyBorder="1" applyAlignment="1" applyProtection="1">
      <alignment horizontal="right" vertical="center" wrapText="1"/>
      <protection locked="0"/>
    </xf>
    <xf numFmtId="0" fontId="9" fillId="0" borderId="0" xfId="0" applyFont="1" applyBorder="1" applyAlignment="1">
      <alignment horizontal="center" vertical="center" wrapText="1"/>
    </xf>
    <xf numFmtId="0" fontId="9" fillId="0" borderId="0" xfId="0" applyFont="1" applyBorder="1" applyAlignment="1" applyProtection="1">
      <alignment horizontal="center" vertical="center" wrapText="1"/>
      <protection locked="0"/>
    </xf>
    <xf numFmtId="0" fontId="3" fillId="0" borderId="0" xfId="0" applyFont="1" applyBorder="1" applyAlignment="1" applyProtection="1">
      <alignment vertical="top" wrapText="1"/>
      <protection locked="0"/>
    </xf>
    <xf numFmtId="0" fontId="4" fillId="0" borderId="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1" xfId="0" applyFont="1" applyBorder="1" applyAlignment="1">
      <alignment horizontal="left" vertical="center"/>
    </xf>
    <xf numFmtId="0" fontId="20" fillId="0" borderId="0" xfId="0" applyFont="1" applyBorder="1" applyAlignment="1" applyProtection="1">
      <alignment horizontal="right" vertical="center"/>
      <protection locked="0"/>
    </xf>
    <xf numFmtId="0" fontId="20" fillId="0" borderId="0" xfId="0" applyFont="1" applyBorder="1" applyAlignment="1">
      <alignment horizontal="right" vertical="center" wrapText="1"/>
    </xf>
    <xf numFmtId="0" fontId="9" fillId="0" borderId="0" xfId="0" applyFont="1" applyBorder="1" applyAlignment="1" applyProtection="1">
      <alignment horizontal="center" vertical="center"/>
      <protection locked="0"/>
    </xf>
    <xf numFmtId="0" fontId="3" fillId="0" borderId="0" xfId="0" applyFont="1" applyBorder="1" applyAlignment="1" applyProtection="1">
      <alignment horizontal="right" wrapText="1"/>
      <protection locked="0"/>
    </xf>
    <xf numFmtId="0" fontId="3" fillId="0" borderId="0" xfId="0" applyFont="1" applyBorder="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3" fillId="0" borderId="0" xfId="0" applyFont="1" applyBorder="1" applyAlignment="1">
      <alignment horizontal="left" vertical="center"/>
    </xf>
    <xf numFmtId="0" fontId="10" fillId="0" borderId="9"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1" xfId="0" applyFont="1" applyBorder="1" applyAlignment="1">
      <alignment horizontal="center" vertical="center"/>
    </xf>
    <xf numFmtId="0" fontId="10" fillId="0" borderId="11" xfId="0" applyFont="1" applyBorder="1" applyAlignment="1" applyProtection="1">
      <alignment horizontal="center" vertical="center"/>
      <protection locked="0"/>
    </xf>
    <xf numFmtId="0" fontId="3" fillId="0" borderId="11" xfId="0" applyFont="1" applyBorder="1" applyAlignment="1">
      <alignment horizontal="right" vertical="center"/>
    </xf>
    <xf numFmtId="176" fontId="3" fillId="0" borderId="7" xfId="0" applyNumberFormat="1" applyFont="1" applyBorder="1" applyAlignment="1">
      <alignment horizontal="right" vertical="center"/>
    </xf>
    <xf numFmtId="0" fontId="3" fillId="0" borderId="6" xfId="0" applyFont="1" applyBorder="1" applyAlignment="1">
      <alignment horizontal="left" vertical="center" wrapText="1" indent="2"/>
    </xf>
    <xf numFmtId="0" fontId="3" fillId="0" borderId="11" xfId="0" applyFont="1" applyBorder="1" applyAlignment="1">
      <alignment horizontal="center" vertical="center" wrapText="1"/>
    </xf>
    <xf numFmtId="180" fontId="7" fillId="0" borderId="7" xfId="56" applyNumberFormat="1" applyFont="1" applyBorder="1" applyAlignment="1">
      <alignment horizontal="center" vertical="center" wrapText="1"/>
    </xf>
    <xf numFmtId="0" fontId="10" fillId="0" borderId="3"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protection locked="0"/>
    </xf>
    <xf numFmtId="0" fontId="10" fillId="0" borderId="10" xfId="0" applyFont="1" applyBorder="1" applyAlignment="1" applyProtection="1">
      <alignment horizontal="center" vertical="center" wrapText="1"/>
      <protection locked="0"/>
    </xf>
    <xf numFmtId="0" fontId="10" fillId="0" borderId="13" xfId="0" applyFont="1" applyBorder="1" applyAlignment="1">
      <alignment horizontal="center" vertical="center" wrapText="1"/>
    </xf>
    <xf numFmtId="0" fontId="10" fillId="0" borderId="13" xfId="0" applyFont="1" applyBorder="1" applyAlignment="1" applyProtection="1">
      <alignment horizontal="center" vertical="center"/>
      <protection locked="0"/>
    </xf>
    <xf numFmtId="0" fontId="10" fillId="0" borderId="13" xfId="0" applyFont="1" applyBorder="1" applyAlignment="1" applyProtection="1">
      <alignment horizontal="center" vertical="center" wrapText="1"/>
      <protection locked="0"/>
    </xf>
    <xf numFmtId="0" fontId="10" fillId="0" borderId="11" xfId="0" applyFont="1" applyBorder="1" applyAlignment="1" applyProtection="1">
      <alignment horizontal="center" vertical="center" wrapText="1"/>
      <protection locked="0"/>
    </xf>
    <xf numFmtId="0" fontId="10" fillId="0" borderId="7" xfId="0" applyFont="1" applyBorder="1" applyAlignment="1" applyProtection="1">
      <alignment horizontal="center" vertical="center" wrapText="1"/>
      <protection locked="0"/>
    </xf>
    <xf numFmtId="0" fontId="3" fillId="0" borderId="0" xfId="0" applyFont="1" applyBorder="1" applyAlignment="1">
      <alignment horizontal="right"/>
    </xf>
    <xf numFmtId="0" fontId="10" fillId="0" borderId="4" xfId="0" applyFont="1" applyBorder="1" applyAlignment="1">
      <alignment horizontal="center" vertical="center" wrapText="1"/>
    </xf>
    <xf numFmtId="0" fontId="21" fillId="0" borderId="0" xfId="0" applyFont="1" applyBorder="1" applyAlignment="1"/>
    <xf numFmtId="0" fontId="11" fillId="0" borderId="0" xfId="0" applyFont="1" applyBorder="1" applyAlignment="1">
      <alignment horizontal="right" vertical="center"/>
    </xf>
    <xf numFmtId="0" fontId="3" fillId="0" borderId="0" xfId="0" applyFont="1" applyBorder="1" applyAlignment="1" applyProtection="1">
      <alignment horizontal="left" vertical="center" wrapText="1"/>
      <protection locked="0"/>
    </xf>
    <xf numFmtId="0" fontId="4" fillId="0" borderId="0" xfId="0" applyFont="1" applyBorder="1" applyAlignment="1">
      <alignment horizontal="left" vertical="center" wrapText="1"/>
    </xf>
    <xf numFmtId="0" fontId="11" fillId="0" borderId="0" xfId="0" applyFont="1" applyBorder="1" applyAlignment="1">
      <alignment horizontal="right"/>
    </xf>
    <xf numFmtId="176" fontId="7" fillId="0" borderId="7" xfId="51" applyNumberFormat="1" applyFont="1" applyBorder="1">
      <alignment horizontal="right" vertical="center"/>
    </xf>
    <xf numFmtId="0" fontId="11" fillId="0" borderId="7" xfId="0" applyFont="1" applyBorder="1" applyAlignment="1" applyProtection="1">
      <alignment horizontal="center" vertical="center" wrapText="1"/>
      <protection locked="0"/>
    </xf>
    <xf numFmtId="0" fontId="11" fillId="0" borderId="7" xfId="0" applyFont="1" applyBorder="1" applyAlignment="1">
      <alignment horizontal="center" vertical="center" wrapText="1"/>
    </xf>
    <xf numFmtId="0" fontId="19" fillId="0" borderId="0" xfId="0" applyFont="1" applyBorder="1" applyAlignment="1">
      <alignment horizontal="center" vertical="center"/>
    </xf>
    <xf numFmtId="49" fontId="7" fillId="0" borderId="7" xfId="50" applyNumberFormat="1" applyFont="1" applyBorder="1" applyAlignment="1">
      <alignment horizontal="left" vertical="center" wrapText="1" indent="1"/>
    </xf>
    <xf numFmtId="0" fontId="3" fillId="0" borderId="0" xfId="0" applyFont="1" applyBorder="1" applyAlignment="1" applyProtection="1">
      <alignment horizontal="right" vertical="center"/>
      <protection locked="0"/>
    </xf>
    <xf numFmtId="49" fontId="11" fillId="0" borderId="0" xfId="0" applyNumberFormat="1" applyFont="1" applyBorder="1" applyAlignment="1"/>
    <xf numFmtId="0" fontId="7" fillId="0" borderId="0" xfId="0" applyFont="1" applyBorder="1" applyAlignment="1">
      <alignment horizontal="left" vertical="center"/>
    </xf>
    <xf numFmtId="0" fontId="11" fillId="0" borderId="7" xfId="0" applyFont="1" applyBorder="1" applyAlignment="1">
      <alignment horizontal="center" vertical="center"/>
    </xf>
    <xf numFmtId="49" fontId="7" fillId="0" borderId="7" xfId="0" applyNumberFormat="1" applyFont="1" applyBorder="1" applyAlignment="1">
      <alignment horizontal="left" vertical="center" wrapText="1"/>
    </xf>
    <xf numFmtId="0" fontId="1" fillId="0" borderId="7" xfId="0" applyFont="1" applyBorder="1" applyAlignment="1">
      <alignment horizontal="center" vertical="center" wrapText="1"/>
    </xf>
    <xf numFmtId="0" fontId="11" fillId="0" borderId="0" xfId="0" applyFont="1" applyBorder="1">
      <alignment vertical="top"/>
    </xf>
    <xf numFmtId="49" fontId="13" fillId="0" borderId="7" xfId="50" applyNumberFormat="1" applyFont="1" applyBorder="1" applyAlignment="1">
      <alignment horizontal="right" vertical="center" wrapText="1"/>
    </xf>
    <xf numFmtId="49" fontId="14" fillId="0" borderId="7" xfId="50" applyNumberFormat="1" applyFont="1" applyBorder="1" applyAlignment="1">
      <alignment horizontal="center" vertical="center" wrapText="1"/>
    </xf>
    <xf numFmtId="49" fontId="13" fillId="0" borderId="7" xfId="50" applyNumberFormat="1" applyFont="1" applyBorder="1">
      <alignment horizontal="left" vertical="center" wrapText="1"/>
    </xf>
    <xf numFmtId="49" fontId="15" fillId="0" borderId="7" xfId="50" applyNumberFormat="1" applyFont="1" applyBorder="1" applyAlignment="1">
      <alignment horizontal="center" vertical="center" wrapText="1"/>
    </xf>
    <xf numFmtId="49" fontId="13" fillId="0" borderId="7" xfId="50" applyNumberFormat="1" applyFont="1" applyBorder="1" applyAlignment="1">
      <alignment horizontal="center" vertical="center" wrapText="1"/>
    </xf>
    <xf numFmtId="176" fontId="13" fillId="0" borderId="7" xfId="50" applyNumberFormat="1" applyFont="1" applyBorder="1" applyAlignment="1">
      <alignment horizontal="right" vertical="center" wrapText="1"/>
    </xf>
    <xf numFmtId="180" fontId="13" fillId="0" borderId="7" xfId="56" applyNumberFormat="1" applyFont="1" applyBorder="1" applyAlignment="1">
      <alignment horizontal="center" vertical="center" wrapText="1"/>
    </xf>
    <xf numFmtId="49" fontId="22" fillId="0" borderId="7" xfId="50" applyNumberFormat="1" applyFont="1" applyBorder="1" applyAlignment="1">
      <alignment horizontal="right" vertical="center" wrapText="1"/>
    </xf>
    <xf numFmtId="49" fontId="13" fillId="0" borderId="10" xfId="50" applyNumberFormat="1" applyFont="1" applyBorder="1" applyAlignment="1">
      <alignment horizontal="right" vertical="center" wrapText="1"/>
    </xf>
    <xf numFmtId="49" fontId="13" fillId="0" borderId="7" xfId="50" applyNumberFormat="1" applyFont="1" applyBorder="1" applyAlignment="1">
      <alignment horizontal="left" vertical="center" wrapText="1" indent="2"/>
    </xf>
    <xf numFmtId="49" fontId="13" fillId="0" borderId="7" xfId="50" applyNumberFormat="1" applyFont="1" applyBorder="1" applyAlignment="1">
      <alignment horizontal="left" vertical="center" wrapText="1" indent="4"/>
    </xf>
    <xf numFmtId="49" fontId="23" fillId="0" borderId="7" xfId="0" applyNumberFormat="1" applyFont="1" applyBorder="1" applyAlignment="1">
      <alignment horizontal="right" vertical="center" wrapText="1"/>
    </xf>
    <xf numFmtId="49" fontId="14" fillId="0" borderId="7" xfId="0" applyNumberFormat="1" applyFont="1" applyBorder="1" applyAlignment="1">
      <alignment horizontal="center" vertical="center" wrapText="1"/>
    </xf>
    <xf numFmtId="49" fontId="23" fillId="0" borderId="7" xfId="50" applyNumberFormat="1" applyFont="1" applyBorder="1">
      <alignment horizontal="left" vertical="center" wrapText="1"/>
    </xf>
    <xf numFmtId="176" fontId="13" fillId="0" borderId="7" xfId="0" applyNumberFormat="1" applyFont="1" applyBorder="1" applyAlignment="1">
      <alignment horizontal="right" vertical="center"/>
    </xf>
    <xf numFmtId="176" fontId="23" fillId="0" borderId="7" xfId="0" applyNumberFormat="1" applyFont="1" applyBorder="1" applyAlignment="1">
      <alignment horizontal="left" vertical="center"/>
    </xf>
    <xf numFmtId="176" fontId="13" fillId="0" borderId="7" xfId="51" applyNumberFormat="1" applyFont="1" applyBorder="1">
      <alignment horizontal="right" vertical="center"/>
    </xf>
    <xf numFmtId="176" fontId="13" fillId="0" borderId="7" xfId="0" applyNumberFormat="1" applyFont="1" applyBorder="1" applyAlignment="1">
      <alignment horizontal="left" vertical="center"/>
    </xf>
    <xf numFmtId="49" fontId="23" fillId="0" borderId="7" xfId="0" applyNumberFormat="1" applyFont="1" applyBorder="1" applyAlignment="1">
      <alignment horizontal="center" vertical="center"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0"/>
  <sheetViews>
    <sheetView showZeros="0" workbookViewId="0">
      <selection activeCell="I6" sqref="I6"/>
    </sheetView>
  </sheetViews>
  <sheetFormatPr defaultColWidth="8.85" defaultRowHeight="15" customHeight="1" outlineLevelCol="3"/>
  <cols>
    <col min="1" max="2" width="28.575" customWidth="1"/>
    <col min="3" max="3" width="35.7" customWidth="1"/>
    <col min="4" max="4" width="28.575" customWidth="1"/>
  </cols>
  <sheetData>
    <row r="1" ht="18.75" customHeight="1" spans="1:4">
      <c r="A1" s="151" t="s">
        <v>0</v>
      </c>
      <c r="B1" s="162"/>
      <c r="C1" s="162"/>
      <c r="D1" s="162"/>
    </row>
    <row r="2" ht="28.5" customHeight="1" spans="1:4">
      <c r="A2" s="163" t="s">
        <v>1</v>
      </c>
      <c r="B2" s="163"/>
      <c r="C2" s="163"/>
      <c r="D2" s="163"/>
    </row>
    <row r="3" ht="18.75" customHeight="1" spans="1:4">
      <c r="A3" s="153" t="str">
        <f>"单位名称："&amp;"玉溪市商务局"</f>
        <v>单位名称：玉溪市商务局</v>
      </c>
      <c r="B3" s="153"/>
      <c r="C3" s="153"/>
      <c r="D3" s="151" t="s">
        <v>2</v>
      </c>
    </row>
    <row r="4" ht="18.75" customHeight="1" spans="1:4">
      <c r="A4" s="154" t="s">
        <v>3</v>
      </c>
      <c r="B4" s="154"/>
      <c r="C4" s="154" t="s">
        <v>4</v>
      </c>
      <c r="D4" s="154"/>
    </row>
    <row r="5" ht="18.75" customHeight="1" spans="1:4">
      <c r="A5" s="154" t="s">
        <v>5</v>
      </c>
      <c r="B5" s="154" t="s">
        <v>6</v>
      </c>
      <c r="C5" s="154" t="s">
        <v>7</v>
      </c>
      <c r="D5" s="154" t="s">
        <v>6</v>
      </c>
    </row>
    <row r="6" ht="18.75" customHeight="1" spans="1:4">
      <c r="A6" s="153" t="s">
        <v>8</v>
      </c>
      <c r="B6" s="167">
        <v>16945928.44</v>
      </c>
      <c r="C6" s="168" t="str">
        <f>"一"&amp;"、"&amp;"一般公共服务支出"</f>
        <v>一、一般公共服务支出</v>
      </c>
      <c r="D6" s="167">
        <v>8881955.16</v>
      </c>
    </row>
    <row r="7" ht="18.75" customHeight="1" spans="1:4">
      <c r="A7" s="153" t="s">
        <v>9</v>
      </c>
      <c r="B7" s="167"/>
      <c r="C7" s="168" t="str">
        <f>"二"&amp;"、"&amp;"社会保障和就业支出"</f>
        <v>二、社会保障和就业支出</v>
      </c>
      <c r="D7" s="167">
        <v>2022797.76</v>
      </c>
    </row>
    <row r="8" ht="18.75" customHeight="1" spans="1:4">
      <c r="A8" s="153" t="s">
        <v>10</v>
      </c>
      <c r="B8" s="167"/>
      <c r="C8" s="168" t="str">
        <f>"三"&amp;"、"&amp;"卫生健康支出"</f>
        <v>三、卫生健康支出</v>
      </c>
      <c r="D8" s="167">
        <v>816359.52</v>
      </c>
    </row>
    <row r="9" ht="18.75" customHeight="1" spans="1:4">
      <c r="A9" s="153" t="s">
        <v>11</v>
      </c>
      <c r="B9" s="167"/>
      <c r="C9" s="168" t="str">
        <f>"一"&amp;"、"&amp;"商业服务业等支出"</f>
        <v>一、商业服务业等支出</v>
      </c>
      <c r="D9" s="167">
        <v>21611344</v>
      </c>
    </row>
    <row r="10" ht="18.75" customHeight="1" spans="1:4">
      <c r="A10" s="153" t="s">
        <v>12</v>
      </c>
      <c r="B10" s="167"/>
      <c r="C10" s="168" t="str">
        <f>"四"&amp;"、"&amp;"住房保障支出"</f>
        <v>四、住房保障支出</v>
      </c>
      <c r="D10" s="167">
        <v>744816</v>
      </c>
    </row>
    <row r="11" ht="18.75" customHeight="1" spans="1:4">
      <c r="A11" s="153" t="s">
        <v>13</v>
      </c>
      <c r="B11" s="167"/>
      <c r="C11" s="168" t="str">
        <f>"五"&amp;"、"&amp;"粮油物资储备支出"</f>
        <v>五、粮油物资储备支出</v>
      </c>
      <c r="D11" s="167">
        <v>480000</v>
      </c>
    </row>
    <row r="12" ht="18.75" customHeight="1" spans="1:4">
      <c r="A12" s="153" t="s">
        <v>14</v>
      </c>
      <c r="B12" s="167"/>
      <c r="C12" s="168" t="str">
        <f>"六"&amp;"、"&amp;"转移性支出"</f>
        <v>六、转移性支出</v>
      </c>
      <c r="D12" s="167">
        <v>4000000</v>
      </c>
    </row>
    <row r="13" ht="18.75" customHeight="1" spans="1:4">
      <c r="A13" s="153" t="s">
        <v>15</v>
      </c>
      <c r="B13" s="167"/>
      <c r="C13" s="153"/>
      <c r="D13" s="153"/>
    </row>
    <row r="14" ht="18.75" customHeight="1" spans="1:4">
      <c r="A14" s="153" t="s">
        <v>16</v>
      </c>
      <c r="B14" s="167"/>
      <c r="C14" s="153"/>
      <c r="D14" s="153"/>
    </row>
    <row r="15" ht="18.75" customHeight="1" spans="1:4">
      <c r="A15" s="153" t="s">
        <v>17</v>
      </c>
      <c r="B15" s="167"/>
      <c r="C15" s="153"/>
      <c r="D15" s="153"/>
    </row>
    <row r="16" ht="18.75" customHeight="1" spans="1:4">
      <c r="A16" s="169" t="s">
        <v>18</v>
      </c>
      <c r="B16" s="167">
        <v>16945928.44</v>
      </c>
      <c r="C16" s="169" t="s">
        <v>19</v>
      </c>
      <c r="D16" s="167">
        <v>38557272.44</v>
      </c>
    </row>
    <row r="17" ht="18.75" customHeight="1" spans="1:4">
      <c r="A17" s="164" t="s">
        <v>20</v>
      </c>
      <c r="B17" s="153"/>
      <c r="C17" s="164" t="s">
        <v>21</v>
      </c>
      <c r="D17" s="153"/>
    </row>
    <row r="18" ht="18.75" customHeight="1" spans="1:4">
      <c r="A18" s="63" t="s">
        <v>22</v>
      </c>
      <c r="B18" s="167">
        <v>21611344</v>
      </c>
      <c r="C18" s="63" t="s">
        <v>22</v>
      </c>
      <c r="D18" s="167"/>
    </row>
    <row r="19" ht="18.75" customHeight="1" spans="1:4">
      <c r="A19" s="63" t="s">
        <v>23</v>
      </c>
      <c r="B19" s="167"/>
      <c r="C19" s="63" t="s">
        <v>23</v>
      </c>
      <c r="D19" s="167"/>
    </row>
    <row r="20" ht="18.75" customHeight="1" spans="1:4">
      <c r="A20" s="169" t="s">
        <v>24</v>
      </c>
      <c r="B20" s="167">
        <v>38557272.44</v>
      </c>
      <c r="C20" s="169" t="s">
        <v>25</v>
      </c>
      <c r="D20" s="167">
        <v>38557272.44</v>
      </c>
    </row>
  </sheetData>
  <mergeCells count="5">
    <mergeCell ref="A1:D1"/>
    <mergeCell ref="A2:D2"/>
    <mergeCell ref="A3:C3"/>
    <mergeCell ref="A4:B4"/>
    <mergeCell ref="C4:D4"/>
  </mergeCells>
  <pageMargins left="0.75" right="0.75" top="1" bottom="1" header="0.5" footer="0.5"/>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M11"/>
  <sheetViews>
    <sheetView showZeros="0" workbookViewId="0">
      <selection activeCell="A14" sqref="A14"/>
    </sheetView>
  </sheetViews>
  <sheetFormatPr defaultColWidth="9.14166666666667" defaultRowHeight="14.25" customHeight="1"/>
  <cols>
    <col min="1" max="1" width="29.0333333333333" customWidth="1"/>
    <col min="2" max="2" width="28.6" customWidth="1"/>
    <col min="3" max="3" width="31.6" customWidth="1"/>
    <col min="4" max="6" width="33.45" customWidth="1"/>
  </cols>
  <sheetData>
    <row r="1" ht="15.75" customHeight="1" spans="2:6">
      <c r="B1" s="134"/>
      <c r="F1" s="135" t="s">
        <v>407</v>
      </c>
    </row>
    <row r="2" ht="28.5" customHeight="1" spans="1:6">
      <c r="A2" s="34" t="s">
        <v>408</v>
      </c>
      <c r="B2" s="34"/>
      <c r="C2" s="34"/>
      <c r="D2" s="34"/>
      <c r="E2" s="34"/>
      <c r="F2" s="34"/>
    </row>
    <row r="3" ht="15" customHeight="1" spans="1:6">
      <c r="A3" s="136" t="str">
        <f>"单位名称："&amp;"玉溪市商务局"</f>
        <v>单位名称：玉溪市商务局</v>
      </c>
      <c r="B3" s="137"/>
      <c r="C3" s="137"/>
      <c r="D3" s="76"/>
      <c r="E3" s="76"/>
      <c r="F3" s="138" t="s">
        <v>409</v>
      </c>
    </row>
    <row r="4" ht="18.75" customHeight="1" spans="1:6">
      <c r="A4" s="36" t="s">
        <v>138</v>
      </c>
      <c r="B4" s="36" t="s">
        <v>68</v>
      </c>
      <c r="C4" s="36" t="s">
        <v>69</v>
      </c>
      <c r="D4" s="37" t="s">
        <v>410</v>
      </c>
      <c r="E4" s="44"/>
      <c r="F4" s="44"/>
    </row>
    <row r="5" ht="30" customHeight="1" spans="1:6">
      <c r="A5" s="43"/>
      <c r="B5" s="43"/>
      <c r="C5" s="43"/>
      <c r="D5" s="37" t="s">
        <v>30</v>
      </c>
      <c r="E5" s="44" t="s">
        <v>72</v>
      </c>
      <c r="F5" s="44" t="s">
        <v>73</v>
      </c>
    </row>
    <row r="6" ht="16.5" customHeight="1" spans="1:6">
      <c r="A6" s="44">
        <v>1</v>
      </c>
      <c r="B6" s="44">
        <v>2</v>
      </c>
      <c r="C6" s="44">
        <v>3</v>
      </c>
      <c r="D6" s="44">
        <v>4</v>
      </c>
      <c r="E6" s="44">
        <v>5</v>
      </c>
      <c r="F6" s="44">
        <v>6</v>
      </c>
    </row>
    <row r="7" ht="20.25" customHeight="1" spans="1:6">
      <c r="A7" s="45"/>
      <c r="B7" s="45"/>
      <c r="C7" s="45"/>
      <c r="D7" s="24"/>
      <c r="E7" s="139"/>
      <c r="F7" s="139"/>
    </row>
    <row r="8" ht="17.25" customHeight="1" spans="1:6">
      <c r="A8" s="140" t="s">
        <v>281</v>
      </c>
      <c r="B8" s="141"/>
      <c r="C8" s="141" t="s">
        <v>281</v>
      </c>
      <c r="D8" s="139"/>
      <c r="E8" s="139"/>
      <c r="F8" s="139"/>
    </row>
    <row r="11" s="31" customFormat="1" customHeight="1" spans="1:13">
      <c r="A11" s="51" t="s">
        <v>411</v>
      </c>
      <c r="B11" s="51"/>
      <c r="C11" s="51"/>
      <c r="D11" s="51"/>
      <c r="E11" s="51"/>
      <c r="F11" s="51"/>
      <c r="G11" s="51"/>
      <c r="H11" s="51"/>
      <c r="I11" s="51"/>
      <c r="J11" s="51"/>
      <c r="K11" s="51"/>
      <c r="L11" s="51"/>
      <c r="M11" s="51"/>
    </row>
  </sheetData>
  <mergeCells count="7">
    <mergeCell ref="A2:F2"/>
    <mergeCell ref="A3:E3"/>
    <mergeCell ref="D4:F4"/>
    <mergeCell ref="A8:C8"/>
    <mergeCell ref="A4:A5"/>
    <mergeCell ref="B4:B5"/>
    <mergeCell ref="C4:C5"/>
  </mergeCells>
  <pageMargins left="0.75" right="0.75" top="1" bottom="1" header="0.5" footer="0.5"/>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3"/>
  <sheetViews>
    <sheetView showZeros="0" topLeftCell="D1" workbookViewId="0">
      <selection activeCell="I5" sqref="I5:I6"/>
    </sheetView>
  </sheetViews>
  <sheetFormatPr defaultColWidth="9.14166666666667" defaultRowHeight="14.25" customHeight="1"/>
  <cols>
    <col min="1" max="1" width="29.575" customWidth="1"/>
    <col min="2" max="2" width="21.7083333333333" customWidth="1"/>
    <col min="3" max="3" width="35.2833333333333" customWidth="1"/>
    <col min="4" max="4" width="7.70833333333333" customWidth="1"/>
    <col min="5" max="5" width="10.2833333333333" customWidth="1"/>
    <col min="6" max="6" width="14.8416666666667" customWidth="1"/>
    <col min="7" max="7" width="14.1333333333333" customWidth="1"/>
    <col min="8" max="11" width="14.7416666666667" customWidth="1"/>
    <col min="12" max="16" width="12.575" customWidth="1"/>
    <col min="17" max="17" width="10.425" customWidth="1"/>
  </cols>
  <sheetData>
    <row r="1" ht="13.5" customHeight="1" spans="1:17">
      <c r="A1" s="32" t="s">
        <v>412</v>
      </c>
      <c r="B1" s="32"/>
      <c r="C1" s="32"/>
      <c r="D1" s="32"/>
      <c r="E1" s="32"/>
      <c r="F1" s="32"/>
      <c r="G1" s="32"/>
      <c r="H1" s="32"/>
      <c r="I1" s="32"/>
      <c r="J1" s="32"/>
      <c r="K1" s="32"/>
      <c r="L1" s="32"/>
      <c r="M1" s="32"/>
      <c r="N1" s="32"/>
      <c r="O1" s="52"/>
      <c r="P1" s="52"/>
      <c r="Q1" s="32"/>
    </row>
    <row r="2" ht="27.75" customHeight="1" spans="1:17">
      <c r="A2" s="74" t="s">
        <v>413</v>
      </c>
      <c r="B2" s="34"/>
      <c r="C2" s="34"/>
      <c r="D2" s="34"/>
      <c r="E2" s="34"/>
      <c r="F2" s="34"/>
      <c r="G2" s="34"/>
      <c r="H2" s="34"/>
      <c r="I2" s="34"/>
      <c r="J2" s="34"/>
      <c r="K2" s="103"/>
      <c r="L2" s="34"/>
      <c r="M2" s="34"/>
      <c r="N2" s="34"/>
      <c r="O2" s="103"/>
      <c r="P2" s="103"/>
      <c r="Q2" s="34"/>
    </row>
    <row r="3" ht="18.75" customHeight="1" spans="1:17">
      <c r="A3" s="112" t="str">
        <f>"单位名称："&amp;"玉溪市商务局"</f>
        <v>单位名称：玉溪市商务局</v>
      </c>
      <c r="B3" s="7"/>
      <c r="C3" s="7"/>
      <c r="D3" s="7"/>
      <c r="E3" s="7"/>
      <c r="F3" s="7"/>
      <c r="G3" s="7"/>
      <c r="H3" s="7"/>
      <c r="I3" s="7"/>
      <c r="J3" s="7"/>
      <c r="O3" s="80"/>
      <c r="P3" s="80"/>
      <c r="Q3" s="132" t="s">
        <v>2</v>
      </c>
    </row>
    <row r="4" ht="15.75" customHeight="1" spans="1:17">
      <c r="A4" s="36" t="s">
        <v>414</v>
      </c>
      <c r="B4" s="113" t="s">
        <v>415</v>
      </c>
      <c r="C4" s="113" t="s">
        <v>416</v>
      </c>
      <c r="D4" s="113" t="s">
        <v>417</v>
      </c>
      <c r="E4" s="113" t="s">
        <v>418</v>
      </c>
      <c r="F4" s="113" t="s">
        <v>419</v>
      </c>
      <c r="G4" s="114" t="s">
        <v>145</v>
      </c>
      <c r="H4" s="114"/>
      <c r="I4" s="114"/>
      <c r="J4" s="114"/>
      <c r="K4" s="124"/>
      <c r="L4" s="114"/>
      <c r="M4" s="114"/>
      <c r="N4" s="114"/>
      <c r="O4" s="125"/>
      <c r="P4" s="124"/>
      <c r="Q4" s="133"/>
    </row>
    <row r="5" ht="17.25" customHeight="1" spans="1:17">
      <c r="A5" s="39"/>
      <c r="B5" s="115"/>
      <c r="C5" s="115"/>
      <c r="D5" s="115"/>
      <c r="E5" s="115"/>
      <c r="F5" s="115"/>
      <c r="G5" s="115" t="s">
        <v>30</v>
      </c>
      <c r="H5" s="115" t="s">
        <v>33</v>
      </c>
      <c r="I5" s="115" t="s">
        <v>420</v>
      </c>
      <c r="J5" s="115" t="s">
        <v>421</v>
      </c>
      <c r="K5" s="126" t="s">
        <v>422</v>
      </c>
      <c r="L5" s="127" t="s">
        <v>423</v>
      </c>
      <c r="M5" s="127"/>
      <c r="N5" s="127"/>
      <c r="O5" s="128"/>
      <c r="P5" s="129"/>
      <c r="Q5" s="116"/>
    </row>
    <row r="6" ht="54" customHeight="1" spans="1:17">
      <c r="A6" s="42"/>
      <c r="B6" s="116"/>
      <c r="C6" s="116"/>
      <c r="D6" s="116"/>
      <c r="E6" s="116"/>
      <c r="F6" s="116"/>
      <c r="G6" s="116"/>
      <c r="H6" s="116" t="s">
        <v>32</v>
      </c>
      <c r="I6" s="116"/>
      <c r="J6" s="116"/>
      <c r="K6" s="130"/>
      <c r="L6" s="116" t="s">
        <v>32</v>
      </c>
      <c r="M6" s="116" t="s">
        <v>39</v>
      </c>
      <c r="N6" s="116" t="s">
        <v>152</v>
      </c>
      <c r="O6" s="131" t="s">
        <v>41</v>
      </c>
      <c r="P6" s="130" t="s">
        <v>42</v>
      </c>
      <c r="Q6" s="116" t="s">
        <v>43</v>
      </c>
    </row>
    <row r="7" ht="15" customHeight="1" spans="1:17">
      <c r="A7" s="43">
        <v>1</v>
      </c>
      <c r="B7" s="117">
        <v>2</v>
      </c>
      <c r="C7" s="117">
        <v>3</v>
      </c>
      <c r="D7" s="117">
        <v>4</v>
      </c>
      <c r="E7" s="117">
        <v>5</v>
      </c>
      <c r="F7" s="117">
        <v>6</v>
      </c>
      <c r="G7" s="118">
        <v>7</v>
      </c>
      <c r="H7" s="118">
        <v>8</v>
      </c>
      <c r="I7" s="118">
        <v>9</v>
      </c>
      <c r="J7" s="118">
        <v>10</v>
      </c>
      <c r="K7" s="118">
        <v>11</v>
      </c>
      <c r="L7" s="118">
        <v>12</v>
      </c>
      <c r="M7" s="118">
        <v>13</v>
      </c>
      <c r="N7" s="118">
        <v>14</v>
      </c>
      <c r="O7" s="118">
        <v>15</v>
      </c>
      <c r="P7" s="118">
        <v>16</v>
      </c>
      <c r="Q7" s="118">
        <v>17</v>
      </c>
    </row>
    <row r="8" ht="21" customHeight="1" spans="1:17">
      <c r="A8" s="96" t="s">
        <v>64</v>
      </c>
      <c r="B8" s="97"/>
      <c r="C8" s="97"/>
      <c r="D8" s="97"/>
      <c r="E8" s="119"/>
      <c r="F8" s="120"/>
      <c r="G8" s="47">
        <v>31500</v>
      </c>
      <c r="H8" s="47">
        <v>31500</v>
      </c>
      <c r="I8" s="47"/>
      <c r="J8" s="47"/>
      <c r="K8" s="47"/>
      <c r="L8" s="47"/>
      <c r="M8" s="47"/>
      <c r="N8" s="47"/>
      <c r="O8" s="47"/>
      <c r="P8" s="47"/>
      <c r="Q8" s="47"/>
    </row>
    <row r="9" ht="21" customHeight="1" spans="1:17">
      <c r="A9" s="121" t="s">
        <v>64</v>
      </c>
      <c r="B9" s="97"/>
      <c r="C9" s="97"/>
      <c r="D9" s="122"/>
      <c r="E9" s="123"/>
      <c r="F9" s="120"/>
      <c r="G9" s="47">
        <v>31500</v>
      </c>
      <c r="H9" s="47">
        <v>31500</v>
      </c>
      <c r="I9" s="47"/>
      <c r="J9" s="47"/>
      <c r="K9" s="47"/>
      <c r="L9" s="47"/>
      <c r="M9" s="47"/>
      <c r="N9" s="47"/>
      <c r="O9" s="47"/>
      <c r="P9" s="47"/>
      <c r="Q9" s="47"/>
    </row>
    <row r="10" ht="21" customHeight="1" spans="1:17">
      <c r="A10" s="96" t="str">
        <f>"      "&amp;"一般公用经费"</f>
        <v>      一般公用经费</v>
      </c>
      <c r="B10" s="97" t="s">
        <v>424</v>
      </c>
      <c r="C10" s="97" t="str">
        <f>"A05040101"&amp;"  "&amp;"复印纸"</f>
        <v>A05040101  复印纸</v>
      </c>
      <c r="D10" s="122" t="s">
        <v>425</v>
      </c>
      <c r="E10" s="123">
        <v>1</v>
      </c>
      <c r="F10" s="24"/>
      <c r="G10" s="47">
        <v>10000</v>
      </c>
      <c r="H10" s="47">
        <v>10000</v>
      </c>
      <c r="I10" s="47"/>
      <c r="J10" s="47"/>
      <c r="K10" s="47"/>
      <c r="L10" s="47"/>
      <c r="M10" s="47"/>
      <c r="N10" s="47"/>
      <c r="O10" s="47"/>
      <c r="P10" s="47"/>
      <c r="Q10" s="47"/>
    </row>
    <row r="11" ht="21" customHeight="1" spans="1:17">
      <c r="A11" s="96" t="str">
        <f>"      "&amp;"公车购置及运维费"</f>
        <v>      公车购置及运维费</v>
      </c>
      <c r="B11" s="97" t="s">
        <v>426</v>
      </c>
      <c r="C11" s="97" t="str">
        <f>"C1804010201"&amp;"  "&amp;"机动车保险服务"</f>
        <v>C1804010201  机动车保险服务</v>
      </c>
      <c r="D11" s="122" t="s">
        <v>425</v>
      </c>
      <c r="E11" s="123">
        <v>1</v>
      </c>
      <c r="F11" s="24"/>
      <c r="G11" s="47">
        <v>8600</v>
      </c>
      <c r="H11" s="47">
        <v>8600</v>
      </c>
      <c r="I11" s="47"/>
      <c r="J11" s="47"/>
      <c r="K11" s="47"/>
      <c r="L11" s="47"/>
      <c r="M11" s="47"/>
      <c r="N11" s="47"/>
      <c r="O11" s="47"/>
      <c r="P11" s="47"/>
      <c r="Q11" s="47"/>
    </row>
    <row r="12" ht="21" customHeight="1" spans="1:17">
      <c r="A12" s="96" t="str">
        <f>"      "&amp;"公车购置及运维费"</f>
        <v>      公车购置及运维费</v>
      </c>
      <c r="B12" s="97" t="s">
        <v>427</v>
      </c>
      <c r="C12" s="97" t="str">
        <f>"C23120302"&amp;"  "&amp;"车辆加油、添加燃料服务"</f>
        <v>C23120302  车辆加油、添加燃料服务</v>
      </c>
      <c r="D12" s="122" t="s">
        <v>425</v>
      </c>
      <c r="E12" s="123">
        <v>1</v>
      </c>
      <c r="F12" s="24"/>
      <c r="G12" s="47">
        <v>12900</v>
      </c>
      <c r="H12" s="47">
        <v>12900</v>
      </c>
      <c r="I12" s="47"/>
      <c r="J12" s="47"/>
      <c r="K12" s="47"/>
      <c r="L12" s="47"/>
      <c r="M12" s="47"/>
      <c r="N12" s="47"/>
      <c r="O12" s="47"/>
      <c r="P12" s="47"/>
      <c r="Q12" s="47"/>
    </row>
    <row r="13" ht="21" customHeight="1" spans="1:17">
      <c r="A13" s="98" t="s">
        <v>281</v>
      </c>
      <c r="B13" s="99"/>
      <c r="C13" s="99"/>
      <c r="D13" s="99"/>
      <c r="E13" s="119"/>
      <c r="F13" s="120"/>
      <c r="G13" s="47">
        <v>31500</v>
      </c>
      <c r="H13" s="47">
        <v>31500</v>
      </c>
      <c r="I13" s="47"/>
      <c r="J13" s="47"/>
      <c r="K13" s="47"/>
      <c r="L13" s="47"/>
      <c r="M13" s="47"/>
      <c r="N13" s="47"/>
      <c r="O13" s="47"/>
      <c r="P13" s="47"/>
      <c r="Q13" s="47"/>
    </row>
  </sheetData>
  <mergeCells count="17">
    <mergeCell ref="A1:Q1"/>
    <mergeCell ref="A2:Q2"/>
    <mergeCell ref="A3:E3"/>
    <mergeCell ref="G4:Q4"/>
    <mergeCell ref="L5:Q5"/>
    <mergeCell ref="A13:E13"/>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3"/>
  <sheetViews>
    <sheetView showZeros="0" workbookViewId="0">
      <selection activeCell="A13" sqref="A13"/>
    </sheetView>
  </sheetViews>
  <sheetFormatPr defaultColWidth="9.14166666666667" defaultRowHeight="14.25" customHeight="1"/>
  <cols>
    <col min="1" max="1" width="31.425" customWidth="1"/>
    <col min="2" max="2" width="21.7083333333333" customWidth="1"/>
    <col min="3" max="3" width="26.7083333333333" customWidth="1"/>
    <col min="4" max="14" width="16.6" customWidth="1"/>
  </cols>
  <sheetData>
    <row r="1" ht="13.5" customHeight="1" spans="1:14">
      <c r="A1" s="81" t="s">
        <v>428</v>
      </c>
      <c r="B1" s="81"/>
      <c r="C1" s="81"/>
      <c r="D1" s="81"/>
      <c r="E1" s="81"/>
      <c r="F1" s="81"/>
      <c r="G1" s="81"/>
      <c r="H1" s="82"/>
      <c r="I1" s="81"/>
      <c r="J1" s="81"/>
      <c r="K1" s="81"/>
      <c r="L1" s="101"/>
      <c r="M1" s="82"/>
      <c r="N1" s="102"/>
    </row>
    <row r="2" ht="27.75" customHeight="1" spans="1:14">
      <c r="A2" s="74" t="s">
        <v>429</v>
      </c>
      <c r="B2" s="83"/>
      <c r="C2" s="83"/>
      <c r="D2" s="83"/>
      <c r="E2" s="83"/>
      <c r="F2" s="83"/>
      <c r="G2" s="83"/>
      <c r="H2" s="84"/>
      <c r="I2" s="83"/>
      <c r="J2" s="83"/>
      <c r="K2" s="83"/>
      <c r="L2" s="103"/>
      <c r="M2" s="84"/>
      <c r="N2" s="83"/>
    </row>
    <row r="3" ht="18.75" customHeight="1" spans="1:14">
      <c r="A3" s="75" t="str">
        <f>"单位名称："&amp;"玉溪市商务局"</f>
        <v>单位名称：玉溪市商务局</v>
      </c>
      <c r="B3" s="76"/>
      <c r="C3" s="76"/>
      <c r="D3" s="76"/>
      <c r="E3" s="76"/>
      <c r="F3" s="76"/>
      <c r="G3" s="76"/>
      <c r="H3" s="85"/>
      <c r="I3" s="78"/>
      <c r="J3" s="78"/>
      <c r="K3" s="78"/>
      <c r="L3" s="80"/>
      <c r="M3" s="104"/>
      <c r="N3" s="105" t="s">
        <v>2</v>
      </c>
    </row>
    <row r="4" ht="15.75" customHeight="1" spans="1:14">
      <c r="A4" s="86" t="s">
        <v>414</v>
      </c>
      <c r="B4" s="87" t="s">
        <v>430</v>
      </c>
      <c r="C4" s="87" t="s">
        <v>431</v>
      </c>
      <c r="D4" s="88" t="s">
        <v>145</v>
      </c>
      <c r="E4" s="88"/>
      <c r="F4" s="88"/>
      <c r="G4" s="88"/>
      <c r="H4" s="89"/>
      <c r="I4" s="88"/>
      <c r="J4" s="88"/>
      <c r="K4" s="88"/>
      <c r="L4" s="106"/>
      <c r="M4" s="89"/>
      <c r="N4" s="107"/>
    </row>
    <row r="5" ht="17.25" customHeight="1" spans="1:14">
      <c r="A5" s="90"/>
      <c r="B5" s="91"/>
      <c r="C5" s="91"/>
      <c r="D5" s="91" t="s">
        <v>30</v>
      </c>
      <c r="E5" s="91" t="s">
        <v>33</v>
      </c>
      <c r="F5" s="91" t="s">
        <v>420</v>
      </c>
      <c r="G5" s="91" t="s">
        <v>421</v>
      </c>
      <c r="H5" s="92" t="s">
        <v>422</v>
      </c>
      <c r="I5" s="108" t="s">
        <v>423</v>
      </c>
      <c r="J5" s="108"/>
      <c r="K5" s="108"/>
      <c r="L5" s="109"/>
      <c r="M5" s="110"/>
      <c r="N5" s="94"/>
    </row>
    <row r="6" ht="54" customHeight="1" spans="1:14">
      <c r="A6" s="93"/>
      <c r="B6" s="94"/>
      <c r="C6" s="94"/>
      <c r="D6" s="94"/>
      <c r="E6" s="94"/>
      <c r="F6" s="94"/>
      <c r="G6" s="94"/>
      <c r="H6" s="95"/>
      <c r="I6" s="94" t="s">
        <v>32</v>
      </c>
      <c r="J6" s="94" t="s">
        <v>39</v>
      </c>
      <c r="K6" s="94" t="s">
        <v>152</v>
      </c>
      <c r="L6" s="111" t="s">
        <v>41</v>
      </c>
      <c r="M6" s="95" t="s">
        <v>42</v>
      </c>
      <c r="N6" s="94" t="s">
        <v>43</v>
      </c>
    </row>
    <row r="7" ht="15" customHeight="1" spans="1:14">
      <c r="A7" s="93">
        <v>1</v>
      </c>
      <c r="B7" s="94">
        <v>2</v>
      </c>
      <c r="C7" s="94">
        <v>3</v>
      </c>
      <c r="D7" s="95">
        <v>4</v>
      </c>
      <c r="E7" s="95">
        <v>5</v>
      </c>
      <c r="F7" s="95">
        <v>6</v>
      </c>
      <c r="G7" s="95">
        <v>7</v>
      </c>
      <c r="H7" s="95">
        <v>8</v>
      </c>
      <c r="I7" s="95">
        <v>9</v>
      </c>
      <c r="J7" s="95">
        <v>10</v>
      </c>
      <c r="K7" s="95">
        <v>11</v>
      </c>
      <c r="L7" s="95">
        <v>12</v>
      </c>
      <c r="M7" s="95">
        <v>13</v>
      </c>
      <c r="N7" s="95">
        <v>14</v>
      </c>
    </row>
    <row r="8" ht="21" customHeight="1" spans="1:14">
      <c r="A8" s="96"/>
      <c r="B8" s="97"/>
      <c r="C8" s="97"/>
      <c r="D8" s="47"/>
      <c r="E8" s="47"/>
      <c r="F8" s="47"/>
      <c r="G8" s="47"/>
      <c r="H8" s="47"/>
      <c r="I8" s="47"/>
      <c r="J8" s="47"/>
      <c r="K8" s="47"/>
      <c r="L8" s="47"/>
      <c r="M8" s="47"/>
      <c r="N8" s="47"/>
    </row>
    <row r="9" ht="21" customHeight="1" spans="1:14">
      <c r="A9" s="96"/>
      <c r="B9" s="97"/>
      <c r="C9" s="97"/>
      <c r="D9" s="47"/>
      <c r="E9" s="47"/>
      <c r="F9" s="47"/>
      <c r="G9" s="47"/>
      <c r="H9" s="47"/>
      <c r="I9" s="47"/>
      <c r="J9" s="47"/>
      <c r="K9" s="47"/>
      <c r="L9" s="47"/>
      <c r="M9" s="47"/>
      <c r="N9" s="47"/>
    </row>
    <row r="10" ht="21" customHeight="1" spans="1:14">
      <c r="A10" s="98" t="s">
        <v>281</v>
      </c>
      <c r="B10" s="99"/>
      <c r="C10" s="100"/>
      <c r="D10" s="47"/>
      <c r="E10" s="47"/>
      <c r="F10" s="47"/>
      <c r="G10" s="47"/>
      <c r="H10" s="47"/>
      <c r="I10" s="47"/>
      <c r="J10" s="47"/>
      <c r="K10" s="47"/>
      <c r="L10" s="47"/>
      <c r="M10" s="47"/>
      <c r="N10" s="47"/>
    </row>
    <row r="13" s="31" customFormat="1" customHeight="1" spans="1:13">
      <c r="A13" s="51" t="s">
        <v>432</v>
      </c>
      <c r="B13" s="51"/>
      <c r="C13" s="51"/>
      <c r="D13" s="51"/>
      <c r="E13" s="51"/>
      <c r="F13" s="51"/>
      <c r="G13" s="51"/>
      <c r="H13" s="51"/>
      <c r="I13" s="51"/>
      <c r="J13" s="51"/>
      <c r="K13" s="51"/>
      <c r="L13" s="51"/>
      <c r="M13" s="51"/>
    </row>
  </sheetData>
  <mergeCells count="14">
    <mergeCell ref="A1:N1"/>
    <mergeCell ref="A2:N2"/>
    <mergeCell ref="A3:C3"/>
    <mergeCell ref="D4:N4"/>
    <mergeCell ref="I5:N5"/>
    <mergeCell ref="A10:C10"/>
    <mergeCell ref="A4:A6"/>
    <mergeCell ref="B4:B6"/>
    <mergeCell ref="C4:C6"/>
    <mergeCell ref="D5:D6"/>
    <mergeCell ref="E5:E6"/>
    <mergeCell ref="F5:F6"/>
    <mergeCell ref="G5:G6"/>
    <mergeCell ref="H5:H6"/>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2"/>
  <sheetViews>
    <sheetView showZeros="0" workbookViewId="0">
      <selection activeCell="A12" sqref="$A12:$XFD12"/>
    </sheetView>
  </sheetViews>
  <sheetFormatPr defaultColWidth="9.14166666666667" defaultRowHeight="14.25" customHeight="1"/>
  <cols>
    <col min="1" max="1" width="76.275" customWidth="1"/>
    <col min="2" max="13" width="17.175" customWidth="1"/>
    <col min="14" max="14" width="17.0333333333333" customWidth="1"/>
  </cols>
  <sheetData>
    <row r="1" ht="13.5" customHeight="1" spans="1:14">
      <c r="A1" s="32" t="s">
        <v>433</v>
      </c>
      <c r="B1" s="32"/>
      <c r="C1" s="32"/>
      <c r="D1" s="32"/>
      <c r="E1" s="32"/>
      <c r="F1" s="32"/>
      <c r="G1" s="32"/>
      <c r="H1" s="32"/>
      <c r="I1" s="32"/>
      <c r="J1" s="32"/>
      <c r="K1" s="32"/>
      <c r="L1" s="32"/>
      <c r="M1" s="32"/>
      <c r="N1" s="52"/>
    </row>
    <row r="2" ht="27.75" customHeight="1" spans="1:14">
      <c r="A2" s="74" t="s">
        <v>434</v>
      </c>
      <c r="B2" s="34"/>
      <c r="C2" s="34"/>
      <c r="D2" s="34"/>
      <c r="E2" s="34"/>
      <c r="F2" s="34"/>
      <c r="G2" s="34"/>
      <c r="H2" s="34"/>
      <c r="I2" s="34"/>
      <c r="J2" s="34"/>
      <c r="K2" s="34"/>
      <c r="L2" s="34"/>
      <c r="M2" s="34"/>
      <c r="N2" s="34"/>
    </row>
    <row r="3" ht="18" customHeight="1" spans="1:14">
      <c r="A3" s="75" t="str">
        <f>"单位名称："&amp;"玉溪市商务局"</f>
        <v>单位名称：玉溪市商务局</v>
      </c>
      <c r="B3" s="76"/>
      <c r="C3" s="76"/>
      <c r="D3" s="77"/>
      <c r="E3" s="78"/>
      <c r="F3" s="78"/>
      <c r="G3" s="78"/>
      <c r="H3" s="78"/>
      <c r="I3" s="78"/>
      <c r="N3" s="80" t="s">
        <v>2</v>
      </c>
    </row>
    <row r="4" ht="19.5" customHeight="1" spans="1:14">
      <c r="A4" s="37" t="s">
        <v>435</v>
      </c>
      <c r="B4" s="54" t="s">
        <v>145</v>
      </c>
      <c r="C4" s="55"/>
      <c r="D4" s="55"/>
      <c r="E4" s="54" t="s">
        <v>436</v>
      </c>
      <c r="F4" s="55"/>
      <c r="G4" s="55"/>
      <c r="H4" s="55"/>
      <c r="I4" s="55"/>
      <c r="J4" s="55"/>
      <c r="K4" s="55"/>
      <c r="L4" s="55"/>
      <c r="M4" s="55"/>
      <c r="N4" s="55"/>
    </row>
    <row r="5" ht="40.5" customHeight="1" spans="1:14">
      <c r="A5" s="43"/>
      <c r="B5" s="40" t="s">
        <v>30</v>
      </c>
      <c r="C5" s="36" t="s">
        <v>33</v>
      </c>
      <c r="D5" s="79" t="s">
        <v>437</v>
      </c>
      <c r="E5" s="44" t="s">
        <v>438</v>
      </c>
      <c r="F5" s="44" t="s">
        <v>439</v>
      </c>
      <c r="G5" s="44" t="s">
        <v>440</v>
      </c>
      <c r="H5" s="44" t="s">
        <v>441</v>
      </c>
      <c r="I5" s="44" t="s">
        <v>442</v>
      </c>
      <c r="J5" s="44" t="s">
        <v>443</v>
      </c>
      <c r="K5" s="44" t="s">
        <v>444</v>
      </c>
      <c r="L5" s="44" t="s">
        <v>445</v>
      </c>
      <c r="M5" s="44" t="s">
        <v>446</v>
      </c>
      <c r="N5" s="44" t="s">
        <v>447</v>
      </c>
    </row>
    <row r="6" ht="19.5" customHeight="1" spans="1:14">
      <c r="A6" s="44">
        <v>1</v>
      </c>
      <c r="B6" s="44">
        <v>2</v>
      </c>
      <c r="C6" s="44">
        <v>3</v>
      </c>
      <c r="D6" s="54">
        <v>4</v>
      </c>
      <c r="E6" s="44">
        <v>5</v>
      </c>
      <c r="F6" s="44">
        <v>6</v>
      </c>
      <c r="G6" s="44">
        <v>7</v>
      </c>
      <c r="H6" s="54">
        <v>8</v>
      </c>
      <c r="I6" s="44">
        <v>9</v>
      </c>
      <c r="J6" s="44">
        <v>10</v>
      </c>
      <c r="K6" s="44">
        <v>11</v>
      </c>
      <c r="L6" s="54">
        <v>12</v>
      </c>
      <c r="M6" s="44">
        <v>13</v>
      </c>
      <c r="N6" s="44">
        <v>14</v>
      </c>
    </row>
    <row r="7" ht="20.25" customHeight="1" spans="1:14">
      <c r="A7" s="45"/>
      <c r="B7" s="47"/>
      <c r="C7" s="47"/>
      <c r="D7" s="47"/>
      <c r="E7" s="47"/>
      <c r="F7" s="47"/>
      <c r="G7" s="47"/>
      <c r="H7" s="47"/>
      <c r="I7" s="47"/>
      <c r="J7" s="47"/>
      <c r="K7" s="47"/>
      <c r="L7" s="47"/>
      <c r="M7" s="47"/>
      <c r="N7" s="47"/>
    </row>
    <row r="8" ht="20.25" customHeight="1" spans="1:14">
      <c r="A8" s="45"/>
      <c r="B8" s="47"/>
      <c r="C8" s="47"/>
      <c r="D8" s="47"/>
      <c r="E8" s="47"/>
      <c r="F8" s="47"/>
      <c r="G8" s="47"/>
      <c r="H8" s="47"/>
      <c r="I8" s="47"/>
      <c r="J8" s="47"/>
      <c r="K8" s="47"/>
      <c r="L8" s="47"/>
      <c r="M8" s="47"/>
      <c r="N8" s="47"/>
    </row>
    <row r="9" ht="20.25" customHeight="1" spans="1:14">
      <c r="A9" s="72" t="s">
        <v>30</v>
      </c>
      <c r="B9" s="47"/>
      <c r="C9" s="47"/>
      <c r="D9" s="47"/>
      <c r="E9" s="47"/>
      <c r="F9" s="47"/>
      <c r="G9" s="47"/>
      <c r="H9" s="47"/>
      <c r="I9" s="47"/>
      <c r="J9" s="47"/>
      <c r="K9" s="47"/>
      <c r="L9" s="47"/>
      <c r="M9" s="47"/>
      <c r="N9" s="47"/>
    </row>
    <row r="12" s="31" customFormat="1" customHeight="1" spans="1:13">
      <c r="A12" s="51" t="s">
        <v>448</v>
      </c>
      <c r="B12" s="51"/>
      <c r="C12" s="51"/>
      <c r="D12" s="51"/>
      <c r="E12" s="51"/>
      <c r="F12" s="51"/>
      <c r="G12" s="51"/>
      <c r="H12" s="51"/>
      <c r="I12" s="51"/>
      <c r="J12" s="51"/>
      <c r="K12" s="51"/>
      <c r="L12" s="51"/>
      <c r="M12" s="51"/>
    </row>
  </sheetData>
  <mergeCells count="6">
    <mergeCell ref="A1:N1"/>
    <mergeCell ref="A2:N2"/>
    <mergeCell ref="A3:I3"/>
    <mergeCell ref="B4:D4"/>
    <mergeCell ref="E4:N4"/>
    <mergeCell ref="A4:A5"/>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M10"/>
  <sheetViews>
    <sheetView showZeros="0" workbookViewId="0">
      <selection activeCell="A10" sqref="$A10:$XFD10"/>
    </sheetView>
  </sheetViews>
  <sheetFormatPr defaultColWidth="9.14166666666667" defaultRowHeight="12" customHeight="1"/>
  <cols>
    <col min="1" max="1" width="34.2833333333333" customWidth="1"/>
    <col min="2" max="2" width="29" customWidth="1"/>
    <col min="3" max="3" width="17.175" customWidth="1"/>
    <col min="4" max="4" width="21.0333333333333" customWidth="1"/>
    <col min="5" max="5" width="23.575" customWidth="1"/>
    <col min="6" max="6" width="11.2833333333333" customWidth="1"/>
    <col min="7" max="7" width="10.3166666666667" customWidth="1"/>
    <col min="8" max="8" width="9.31666666666667" customWidth="1"/>
    <col min="9" max="9" width="13.425" customWidth="1"/>
    <col min="10" max="10" width="27.45" customWidth="1"/>
  </cols>
  <sheetData>
    <row r="1" customHeight="1" spans="1:10">
      <c r="A1" s="32" t="s">
        <v>449</v>
      </c>
      <c r="B1" s="32"/>
      <c r="C1" s="32"/>
      <c r="D1" s="32"/>
      <c r="E1" s="32"/>
      <c r="F1" s="32"/>
      <c r="G1" s="32"/>
      <c r="H1" s="32"/>
      <c r="I1" s="32"/>
      <c r="J1" s="52"/>
    </row>
    <row r="2" ht="28.5" customHeight="1" spans="1:10">
      <c r="A2" s="67" t="s">
        <v>450</v>
      </c>
      <c r="B2" s="68"/>
      <c r="C2" s="68"/>
      <c r="D2" s="68"/>
      <c r="E2" s="68"/>
      <c r="F2" s="69"/>
      <c r="G2" s="68"/>
      <c r="H2" s="69"/>
      <c r="I2" s="69"/>
      <c r="J2" s="68"/>
    </row>
    <row r="3" ht="15" customHeight="1" spans="1:1">
      <c r="A3" s="5" t="str">
        <f>"单位名称："&amp;"玉溪市商务局"</f>
        <v>单位名称：玉溪市商务局</v>
      </c>
    </row>
    <row r="4" ht="14.25" customHeight="1" spans="1:10">
      <c r="A4" s="70" t="s">
        <v>284</v>
      </c>
      <c r="B4" s="70" t="s">
        <v>285</v>
      </c>
      <c r="C4" s="70" t="s">
        <v>286</v>
      </c>
      <c r="D4" s="70" t="s">
        <v>287</v>
      </c>
      <c r="E4" s="70" t="s">
        <v>288</v>
      </c>
      <c r="F4" s="57" t="s">
        <v>289</v>
      </c>
      <c r="G4" s="70" t="s">
        <v>290</v>
      </c>
      <c r="H4" s="57" t="s">
        <v>291</v>
      </c>
      <c r="I4" s="57" t="s">
        <v>292</v>
      </c>
      <c r="J4" s="70" t="s">
        <v>293</v>
      </c>
    </row>
    <row r="5" ht="14.25" customHeight="1" spans="1:10">
      <c r="A5" s="70">
        <v>1</v>
      </c>
      <c r="B5" s="70">
        <v>2</v>
      </c>
      <c r="C5" s="70">
        <v>3</v>
      </c>
      <c r="D5" s="70">
        <v>4</v>
      </c>
      <c r="E5" s="70">
        <v>5</v>
      </c>
      <c r="F5" s="57">
        <v>6</v>
      </c>
      <c r="G5" s="70">
        <v>7</v>
      </c>
      <c r="H5" s="57">
        <v>8</v>
      </c>
      <c r="I5" s="57">
        <v>9</v>
      </c>
      <c r="J5" s="70">
        <v>10</v>
      </c>
    </row>
    <row r="6" ht="15" customHeight="1" spans="1:10">
      <c r="A6" s="27"/>
      <c r="B6" s="71"/>
      <c r="C6" s="71"/>
      <c r="D6" s="71"/>
      <c r="E6" s="72"/>
      <c r="F6" s="73"/>
      <c r="G6" s="72"/>
      <c r="H6" s="73"/>
      <c r="I6" s="73"/>
      <c r="J6" s="72"/>
    </row>
    <row r="7" ht="33.75" customHeight="1" spans="1:10">
      <c r="A7" s="27"/>
      <c r="B7" s="27"/>
      <c r="C7" s="27"/>
      <c r="D7" s="27"/>
      <c r="E7" s="27"/>
      <c r="F7" s="27"/>
      <c r="G7" s="45"/>
      <c r="H7" s="27"/>
      <c r="I7" s="27"/>
      <c r="J7" s="27"/>
    </row>
    <row r="10" s="31" customFormat="1" ht="14.25" customHeight="1" spans="1:13">
      <c r="A10" s="51" t="s">
        <v>448</v>
      </c>
      <c r="B10" s="51"/>
      <c r="C10" s="51"/>
      <c r="D10" s="51"/>
      <c r="E10" s="51"/>
      <c r="F10" s="51"/>
      <c r="G10" s="51"/>
      <c r="H10" s="51"/>
      <c r="I10" s="51"/>
      <c r="J10" s="51"/>
      <c r="K10" s="51"/>
      <c r="L10" s="51"/>
      <c r="M10" s="51"/>
    </row>
  </sheetData>
  <mergeCells count="3">
    <mergeCell ref="A1:J1"/>
    <mergeCell ref="A2:J2"/>
    <mergeCell ref="A3:H3"/>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M11"/>
  <sheetViews>
    <sheetView showZeros="0" tabSelected="1" workbookViewId="0">
      <selection activeCell="A11" sqref="$A11:$XFD11"/>
    </sheetView>
  </sheetViews>
  <sheetFormatPr defaultColWidth="8.85" defaultRowHeight="15" customHeight="1"/>
  <cols>
    <col min="1" max="1" width="36.0333333333333" customWidth="1"/>
    <col min="2" max="2" width="19.7416666666667" customWidth="1"/>
    <col min="3" max="3" width="33.3166666666667" customWidth="1"/>
    <col min="4" max="4" width="34.7416666666667" customWidth="1"/>
    <col min="5" max="6" width="8.98333333333333" customWidth="1"/>
    <col min="7" max="8" width="15.1333333333333" customWidth="1"/>
  </cols>
  <sheetData>
    <row r="1" ht="18.75" customHeight="1" spans="1:8">
      <c r="A1" s="58" t="s">
        <v>451</v>
      </c>
      <c r="B1" s="58"/>
      <c r="C1" s="58"/>
      <c r="D1" s="58"/>
      <c r="E1" s="58"/>
      <c r="F1" s="58"/>
      <c r="G1" s="58"/>
      <c r="H1" s="58" t="s">
        <v>451</v>
      </c>
    </row>
    <row r="2" ht="28.5" customHeight="1" spans="1:8">
      <c r="A2" s="59" t="s">
        <v>452</v>
      </c>
      <c r="B2" s="59"/>
      <c r="C2" s="59"/>
      <c r="D2" s="59"/>
      <c r="E2" s="59"/>
      <c r="F2" s="59"/>
      <c r="G2" s="59"/>
      <c r="H2" s="59"/>
    </row>
    <row r="3" ht="18.75" customHeight="1" spans="1:8">
      <c r="A3" s="60" t="str">
        <f>"单位名称："&amp;"玉溪市商务局"</f>
        <v>单位名称：玉溪市商务局</v>
      </c>
      <c r="B3" s="60"/>
      <c r="C3" s="60"/>
      <c r="D3" s="60"/>
      <c r="E3" s="60"/>
      <c r="F3" s="60"/>
      <c r="G3" s="60"/>
      <c r="H3" s="60"/>
    </row>
    <row r="4" ht="18.75" customHeight="1" spans="1:8">
      <c r="A4" s="61" t="s">
        <v>138</v>
      </c>
      <c r="B4" s="61" t="s">
        <v>453</v>
      </c>
      <c r="C4" s="61" t="s">
        <v>454</v>
      </c>
      <c r="D4" s="61" t="s">
        <v>455</v>
      </c>
      <c r="E4" s="61" t="s">
        <v>456</v>
      </c>
      <c r="F4" s="61" t="s">
        <v>457</v>
      </c>
      <c r="G4" s="61"/>
      <c r="H4" s="61"/>
    </row>
    <row r="5" ht="18.75" customHeight="1" spans="1:8">
      <c r="A5" s="61"/>
      <c r="B5" s="61"/>
      <c r="C5" s="61"/>
      <c r="D5" s="61"/>
      <c r="E5" s="61"/>
      <c r="F5" s="61" t="s">
        <v>418</v>
      </c>
      <c r="G5" s="61" t="s">
        <v>458</v>
      </c>
      <c r="H5" s="61" t="s">
        <v>459</v>
      </c>
    </row>
    <row r="6" ht="18.75" customHeight="1" spans="1:8">
      <c r="A6" s="62" t="s">
        <v>44</v>
      </c>
      <c r="B6" s="62" t="s">
        <v>45</v>
      </c>
      <c r="C6" s="62" t="s">
        <v>46</v>
      </c>
      <c r="D6" s="62" t="s">
        <v>47</v>
      </c>
      <c r="E6" s="62" t="s">
        <v>48</v>
      </c>
      <c r="F6" s="62" t="s">
        <v>49</v>
      </c>
      <c r="G6" s="62" t="s">
        <v>50</v>
      </c>
      <c r="H6" s="62" t="s">
        <v>51</v>
      </c>
    </row>
    <row r="7" ht="18" customHeight="1" spans="1:8">
      <c r="A7" s="63"/>
      <c r="B7" s="63"/>
      <c r="C7" s="63"/>
      <c r="D7" s="63"/>
      <c r="E7" s="64"/>
      <c r="F7" s="65"/>
      <c r="G7" s="66"/>
      <c r="H7" s="66"/>
    </row>
    <row r="8" ht="18" customHeight="1" spans="1:8">
      <c r="A8" s="64" t="s">
        <v>30</v>
      </c>
      <c r="B8" s="64"/>
      <c r="C8" s="64"/>
      <c r="D8" s="64"/>
      <c r="E8" s="64"/>
      <c r="F8" s="65"/>
      <c r="G8" s="66"/>
      <c r="H8" s="66"/>
    </row>
    <row r="11" s="31" customFormat="1" ht="14.25" customHeight="1" spans="1:13">
      <c r="A11" s="51" t="s">
        <v>460</v>
      </c>
      <c r="B11" s="51"/>
      <c r="C11" s="51"/>
      <c r="D11" s="51"/>
      <c r="E11" s="51"/>
      <c r="F11" s="51"/>
      <c r="G11" s="51"/>
      <c r="H11" s="51"/>
      <c r="I11" s="51"/>
      <c r="J11" s="51"/>
      <c r="K11" s="51"/>
      <c r="L11" s="51"/>
      <c r="M11" s="51"/>
    </row>
  </sheetData>
  <mergeCells count="10">
    <mergeCell ref="A1:H1"/>
    <mergeCell ref="A2:H2"/>
    <mergeCell ref="A3:H3"/>
    <mergeCell ref="F4:H4"/>
    <mergeCell ref="A8:E8"/>
    <mergeCell ref="A4:A5"/>
    <mergeCell ref="B4:B5"/>
    <mergeCell ref="C4:C5"/>
    <mergeCell ref="D4:D5"/>
    <mergeCell ref="E4:E5"/>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M13"/>
  <sheetViews>
    <sheetView showZeros="0" workbookViewId="0">
      <selection activeCell="C11" sqref="C11"/>
    </sheetView>
  </sheetViews>
  <sheetFormatPr defaultColWidth="9.14166666666667" defaultRowHeight="14.25" customHeight="1"/>
  <cols>
    <col min="1" max="1" width="16.3166666666667" customWidth="1"/>
    <col min="2" max="2" width="29.0333333333333" customWidth="1"/>
    <col min="3" max="3" width="23.85" customWidth="1"/>
    <col min="4" max="7" width="19.6" customWidth="1"/>
    <col min="8" max="8" width="15.425" customWidth="1"/>
    <col min="9" max="11" width="19.6" customWidth="1"/>
  </cols>
  <sheetData>
    <row r="1" ht="13.5" customHeight="1" spans="1:11">
      <c r="A1" s="32" t="s">
        <v>461</v>
      </c>
      <c r="B1" s="32"/>
      <c r="C1" s="32"/>
      <c r="D1" s="33"/>
      <c r="E1" s="33"/>
      <c r="F1" s="33"/>
      <c r="G1" s="33"/>
      <c r="H1" s="32"/>
      <c r="I1" s="32"/>
      <c r="J1" s="32"/>
      <c r="K1" s="52"/>
    </row>
    <row r="2" ht="28.5" customHeight="1" spans="1:11">
      <c r="A2" s="34" t="s">
        <v>462</v>
      </c>
      <c r="B2" s="34"/>
      <c r="C2" s="34"/>
      <c r="D2" s="34"/>
      <c r="E2" s="34"/>
      <c r="F2" s="34"/>
      <c r="G2" s="34"/>
      <c r="H2" s="34"/>
      <c r="I2" s="34"/>
      <c r="J2" s="34"/>
      <c r="K2" s="34"/>
    </row>
    <row r="3" ht="13.5" customHeight="1" spans="1:11">
      <c r="A3" s="5" t="str">
        <f>"单位名称："&amp;"玉溪市商务局"</f>
        <v>单位名称：玉溪市商务局</v>
      </c>
      <c r="B3" s="6"/>
      <c r="C3" s="6"/>
      <c r="D3" s="6"/>
      <c r="E3" s="6"/>
      <c r="F3" s="6"/>
      <c r="G3" s="6"/>
      <c r="H3" s="7"/>
      <c r="I3" s="7"/>
      <c r="J3" s="7"/>
      <c r="K3" s="53" t="s">
        <v>2</v>
      </c>
    </row>
    <row r="4" ht="21.75" customHeight="1" spans="1:11">
      <c r="A4" s="35" t="s">
        <v>248</v>
      </c>
      <c r="B4" s="35" t="s">
        <v>140</v>
      </c>
      <c r="C4" s="35" t="s">
        <v>249</v>
      </c>
      <c r="D4" s="36" t="s">
        <v>141</v>
      </c>
      <c r="E4" s="36" t="s">
        <v>142</v>
      </c>
      <c r="F4" s="36" t="s">
        <v>143</v>
      </c>
      <c r="G4" s="36" t="s">
        <v>144</v>
      </c>
      <c r="H4" s="37" t="s">
        <v>30</v>
      </c>
      <c r="I4" s="54" t="s">
        <v>463</v>
      </c>
      <c r="J4" s="55"/>
      <c r="K4" s="56"/>
    </row>
    <row r="5" ht="21.75" customHeight="1" spans="1:11">
      <c r="A5" s="38"/>
      <c r="B5" s="38"/>
      <c r="C5" s="38"/>
      <c r="D5" s="39"/>
      <c r="E5" s="39"/>
      <c r="F5" s="39"/>
      <c r="G5" s="39"/>
      <c r="H5" s="40"/>
      <c r="I5" s="36" t="s">
        <v>33</v>
      </c>
      <c r="J5" s="36" t="s">
        <v>34</v>
      </c>
      <c r="K5" s="36" t="s">
        <v>35</v>
      </c>
    </row>
    <row r="6" ht="40.5" customHeight="1" spans="1:11">
      <c r="A6" s="41"/>
      <c r="B6" s="41"/>
      <c r="C6" s="41"/>
      <c r="D6" s="42"/>
      <c r="E6" s="42"/>
      <c r="F6" s="42"/>
      <c r="G6" s="42"/>
      <c r="H6" s="43"/>
      <c r="I6" s="42" t="s">
        <v>32</v>
      </c>
      <c r="J6" s="42"/>
      <c r="K6" s="42"/>
    </row>
    <row r="7" ht="15" customHeight="1" spans="1:11">
      <c r="A7" s="44">
        <v>1</v>
      </c>
      <c r="B7" s="44">
        <v>2</v>
      </c>
      <c r="C7" s="44">
        <v>3</v>
      </c>
      <c r="D7" s="44">
        <v>4</v>
      </c>
      <c r="E7" s="44">
        <v>5</v>
      </c>
      <c r="F7" s="44">
        <v>6</v>
      </c>
      <c r="G7" s="44">
        <v>7</v>
      </c>
      <c r="H7" s="44">
        <v>8</v>
      </c>
      <c r="I7" s="44">
        <v>9</v>
      </c>
      <c r="J7" s="57">
        <v>10</v>
      </c>
      <c r="K7" s="57">
        <v>11</v>
      </c>
    </row>
    <row r="8" ht="30.65" customHeight="1" spans="1:11">
      <c r="A8" s="45"/>
      <c r="B8" s="46"/>
      <c r="C8" s="45"/>
      <c r="D8" s="45"/>
      <c r="E8" s="45"/>
      <c r="F8" s="45"/>
      <c r="G8" s="45"/>
      <c r="H8" s="47"/>
      <c r="I8" s="47"/>
      <c r="J8" s="47"/>
      <c r="K8" s="47"/>
    </row>
    <row r="9" ht="30.65" customHeight="1" spans="1:11">
      <c r="A9" s="46"/>
      <c r="B9" s="46"/>
      <c r="C9" s="46"/>
      <c r="D9" s="46"/>
      <c r="E9" s="46"/>
      <c r="F9" s="46"/>
      <c r="G9" s="46"/>
      <c r="H9" s="47"/>
      <c r="I9" s="47"/>
      <c r="J9" s="47"/>
      <c r="K9" s="47"/>
    </row>
    <row r="10" ht="18.75" customHeight="1" spans="1:11">
      <c r="A10" s="48" t="s">
        <v>281</v>
      </c>
      <c r="B10" s="49"/>
      <c r="C10" s="49"/>
      <c r="D10" s="49"/>
      <c r="E10" s="49"/>
      <c r="F10" s="49"/>
      <c r="G10" s="50"/>
      <c r="H10" s="47"/>
      <c r="I10" s="47"/>
      <c r="J10" s="47"/>
      <c r="K10" s="47"/>
    </row>
    <row r="13" s="31" customFormat="1" customHeight="1" spans="1:13">
      <c r="A13" s="51" t="s">
        <v>464</v>
      </c>
      <c r="B13" s="51"/>
      <c r="C13" s="51"/>
      <c r="D13" s="51"/>
      <c r="E13" s="51"/>
      <c r="F13" s="51"/>
      <c r="G13" s="51"/>
      <c r="H13" s="51"/>
      <c r="I13" s="51"/>
      <c r="J13" s="51"/>
      <c r="K13" s="51"/>
      <c r="L13" s="51"/>
      <c r="M13" s="51"/>
    </row>
  </sheetData>
  <mergeCells count="16">
    <mergeCell ref="A1:K1"/>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4"/>
  <sheetViews>
    <sheetView showZeros="0" workbookViewId="0">
      <selection activeCell="C11" sqref="C11"/>
    </sheetView>
  </sheetViews>
  <sheetFormatPr defaultColWidth="9.14166666666667" defaultRowHeight="14.25" customHeight="1" outlineLevelCol="6"/>
  <cols>
    <col min="1" max="1" width="37.7416666666667" customWidth="1"/>
    <col min="2" max="2" width="15.5666666666667" customWidth="1"/>
    <col min="3" max="3" width="57.4166666666667" customWidth="1"/>
    <col min="4" max="4" width="9.7" customWidth="1"/>
    <col min="5" max="7" width="19.8416666666667" customWidth="1"/>
  </cols>
  <sheetData>
    <row r="1" ht="13.5" customHeight="1" spans="1:7">
      <c r="A1" s="1" t="s">
        <v>465</v>
      </c>
      <c r="B1" s="1"/>
      <c r="C1" s="1"/>
      <c r="D1" s="2"/>
      <c r="E1" s="1"/>
      <c r="F1" s="1"/>
      <c r="G1" s="3"/>
    </row>
    <row r="2" ht="27.75" customHeight="1" spans="1:7">
      <c r="A2" s="4" t="s">
        <v>466</v>
      </c>
      <c r="B2" s="4"/>
      <c r="C2" s="4"/>
      <c r="D2" s="4"/>
      <c r="E2" s="4"/>
      <c r="F2" s="4"/>
      <c r="G2" s="4"/>
    </row>
    <row r="3" ht="13.5" customHeight="1" spans="1:7">
      <c r="A3" s="5" t="str">
        <f>"单位名称："&amp;"玉溪市商务局"</f>
        <v>单位名称：玉溪市商务局</v>
      </c>
      <c r="B3" s="6"/>
      <c r="C3" s="6"/>
      <c r="D3" s="6"/>
      <c r="E3" s="7"/>
      <c r="F3" s="7"/>
      <c r="G3" s="8" t="s">
        <v>2</v>
      </c>
    </row>
    <row r="4" ht="21.75" customHeight="1" spans="1:7">
      <c r="A4" s="9" t="s">
        <v>249</v>
      </c>
      <c r="B4" s="9" t="s">
        <v>248</v>
      </c>
      <c r="C4" s="9" t="s">
        <v>140</v>
      </c>
      <c r="D4" s="10" t="s">
        <v>467</v>
      </c>
      <c r="E4" s="11" t="s">
        <v>33</v>
      </c>
      <c r="F4" s="12"/>
      <c r="G4" s="13"/>
    </row>
    <row r="5" ht="21.75" customHeight="1" spans="1:7">
      <c r="A5" s="14"/>
      <c r="B5" s="14"/>
      <c r="C5" s="14"/>
      <c r="D5" s="15"/>
      <c r="E5" s="16" t="s">
        <v>468</v>
      </c>
      <c r="F5" s="10" t="s">
        <v>469</v>
      </c>
      <c r="G5" s="10" t="s">
        <v>470</v>
      </c>
    </row>
    <row r="6" ht="40.5" customHeight="1" spans="1:7">
      <c r="A6" s="17"/>
      <c r="B6" s="17"/>
      <c r="C6" s="17"/>
      <c r="D6" s="18"/>
      <c r="E6" s="19"/>
      <c r="F6" s="18" t="s">
        <v>32</v>
      </c>
      <c r="G6" s="18"/>
    </row>
    <row r="7" ht="15" customHeight="1" spans="1:7">
      <c r="A7" s="20">
        <v>1</v>
      </c>
      <c r="B7" s="20">
        <v>2</v>
      </c>
      <c r="C7" s="20">
        <v>3</v>
      </c>
      <c r="D7" s="20">
        <v>4</v>
      </c>
      <c r="E7" s="20">
        <v>5</v>
      </c>
      <c r="F7" s="20">
        <v>6</v>
      </c>
      <c r="G7" s="20">
        <v>7</v>
      </c>
    </row>
    <row r="8" ht="21" customHeight="1" spans="1:7">
      <c r="A8" s="21" t="s">
        <v>64</v>
      </c>
      <c r="B8" s="22"/>
      <c r="C8" s="22"/>
      <c r="D8" s="23"/>
      <c r="E8" s="24">
        <v>2188316</v>
      </c>
      <c r="F8" s="24"/>
      <c r="G8" s="24"/>
    </row>
    <row r="9" ht="21" customHeight="1" spans="1:7">
      <c r="A9" s="25" t="s">
        <v>64</v>
      </c>
      <c r="B9" s="21"/>
      <c r="C9" s="21"/>
      <c r="D9" s="26"/>
      <c r="E9" s="24">
        <v>2188316</v>
      </c>
      <c r="F9" s="24"/>
      <c r="G9" s="24"/>
    </row>
    <row r="10" ht="21" customHeight="1" spans="1:7">
      <c r="A10" s="27"/>
      <c r="B10" s="21" t="s">
        <v>471</v>
      </c>
      <c r="C10" s="21" t="s">
        <v>267</v>
      </c>
      <c r="D10" s="26" t="s">
        <v>472</v>
      </c>
      <c r="E10" s="24">
        <v>8316</v>
      </c>
      <c r="F10" s="24"/>
      <c r="G10" s="24"/>
    </row>
    <row r="11" ht="21" customHeight="1" spans="1:7">
      <c r="A11" s="27"/>
      <c r="B11" s="21" t="s">
        <v>473</v>
      </c>
      <c r="C11" s="21" t="s">
        <v>253</v>
      </c>
      <c r="D11" s="26" t="s">
        <v>472</v>
      </c>
      <c r="E11" s="24">
        <v>480000</v>
      </c>
      <c r="F11" s="24"/>
      <c r="G11" s="24"/>
    </row>
    <row r="12" ht="21" customHeight="1" spans="1:7">
      <c r="A12" s="27"/>
      <c r="B12" s="21" t="s">
        <v>473</v>
      </c>
      <c r="C12" s="21" t="s">
        <v>262</v>
      </c>
      <c r="D12" s="26" t="s">
        <v>472</v>
      </c>
      <c r="E12" s="24">
        <v>700000</v>
      </c>
      <c r="F12" s="24"/>
      <c r="G12" s="24"/>
    </row>
    <row r="13" ht="21" customHeight="1" spans="1:7">
      <c r="A13" s="27"/>
      <c r="B13" s="21" t="s">
        <v>473</v>
      </c>
      <c r="C13" s="21" t="s">
        <v>271</v>
      </c>
      <c r="D13" s="26" t="s">
        <v>472</v>
      </c>
      <c r="E13" s="24">
        <v>1000000</v>
      </c>
      <c r="F13" s="24"/>
      <c r="G13" s="24"/>
    </row>
    <row r="14" ht="21" customHeight="1" spans="1:7">
      <c r="A14" s="28" t="s">
        <v>30</v>
      </c>
      <c r="B14" s="29" t="s">
        <v>474</v>
      </c>
      <c r="C14" s="29"/>
      <c r="D14" s="30"/>
      <c r="E14" s="24">
        <v>2188316</v>
      </c>
      <c r="F14" s="24"/>
      <c r="G14" s="24"/>
    </row>
  </sheetData>
  <mergeCells count="12">
    <mergeCell ref="A1:G1"/>
    <mergeCell ref="A2:G2"/>
    <mergeCell ref="A3:D3"/>
    <mergeCell ref="E4:G4"/>
    <mergeCell ref="A14:D14"/>
    <mergeCell ref="A4:A6"/>
    <mergeCell ref="B4:B6"/>
    <mergeCell ref="C4:C6"/>
    <mergeCell ref="D4:D6"/>
    <mergeCell ref="E5:E6"/>
    <mergeCell ref="F5:F6"/>
    <mergeCell ref="G5:G6"/>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0"/>
  <sheetViews>
    <sheetView showZeros="0" workbookViewId="0">
      <selection activeCell="I6" sqref="I6"/>
    </sheetView>
  </sheetViews>
  <sheetFormatPr defaultColWidth="8.85" defaultRowHeight="15" customHeight="1"/>
  <cols>
    <col min="1" max="1" width="17.8416666666667" customWidth="1"/>
    <col min="2" max="2" width="53.1333333333333" customWidth="1"/>
    <col min="3" max="3" width="16.2833333333333" customWidth="1"/>
    <col min="4" max="4" width="16.4166666666667" customWidth="1"/>
    <col min="5" max="6" width="16.2833333333333" customWidth="1"/>
    <col min="7" max="11" width="16.4166666666667" customWidth="1"/>
    <col min="12" max="18" width="16.2833333333333" customWidth="1"/>
    <col min="19" max="19" width="16.4166666666667" customWidth="1"/>
  </cols>
  <sheetData>
    <row r="1" customHeight="1" spans="1:19">
      <c r="A1" s="158" t="s">
        <v>26</v>
      </c>
      <c r="B1" s="158"/>
      <c r="C1" s="158"/>
      <c r="D1" s="158"/>
      <c r="E1" s="158"/>
      <c r="F1" s="158"/>
      <c r="G1" s="158"/>
      <c r="H1" s="158"/>
      <c r="I1" s="158"/>
      <c r="J1" s="158"/>
      <c r="K1" s="158"/>
      <c r="L1" s="158"/>
      <c r="M1" s="158"/>
      <c r="N1" s="158"/>
      <c r="O1" s="158"/>
      <c r="P1" s="158"/>
      <c r="Q1" s="158"/>
      <c r="R1" s="158"/>
      <c r="S1" s="158"/>
    </row>
    <row r="2" ht="28.5" customHeight="1" spans="1:19">
      <c r="A2" s="152" t="s">
        <v>27</v>
      </c>
      <c r="B2" s="152"/>
      <c r="C2" s="152"/>
      <c r="D2" s="152"/>
      <c r="E2" s="152"/>
      <c r="F2" s="152"/>
      <c r="G2" s="152"/>
      <c r="H2" s="152"/>
      <c r="I2" s="152"/>
      <c r="J2" s="152"/>
      <c r="K2" s="152"/>
      <c r="L2" s="152"/>
      <c r="M2" s="152"/>
      <c r="N2" s="152"/>
      <c r="O2" s="152"/>
      <c r="P2" s="152"/>
      <c r="Q2" s="152"/>
      <c r="R2" s="152"/>
      <c r="S2" s="152"/>
    </row>
    <row r="3" ht="20.25" customHeight="1" spans="1:19">
      <c r="A3" s="153" t="str">
        <f>"单位名称："&amp;"玉溪市商务局"</f>
        <v>单位名称：玉溪市商务局</v>
      </c>
      <c r="B3" s="153"/>
      <c r="C3" s="153"/>
      <c r="D3" s="153"/>
      <c r="E3" s="153"/>
      <c r="F3" s="153"/>
      <c r="G3" s="153"/>
      <c r="H3" s="153"/>
      <c r="I3" s="153"/>
      <c r="J3" s="153"/>
      <c r="K3" s="153"/>
      <c r="L3" s="159"/>
      <c r="M3" s="159"/>
      <c r="N3" s="159"/>
      <c r="O3" s="159"/>
      <c r="P3" s="159"/>
      <c r="Q3" s="159"/>
      <c r="R3" s="159"/>
      <c r="S3" s="159" t="s">
        <v>2</v>
      </c>
    </row>
    <row r="4" ht="27" customHeight="1" spans="1:19">
      <c r="A4" s="154" t="s">
        <v>28</v>
      </c>
      <c r="B4" s="154" t="s">
        <v>29</v>
      </c>
      <c r="C4" s="154" t="s">
        <v>30</v>
      </c>
      <c r="D4" s="154" t="s">
        <v>31</v>
      </c>
      <c r="E4" s="154"/>
      <c r="F4" s="154"/>
      <c r="G4" s="154"/>
      <c r="H4" s="154"/>
      <c r="I4" s="154"/>
      <c r="J4" s="154"/>
      <c r="K4" s="154"/>
      <c r="L4" s="154"/>
      <c r="M4" s="154"/>
      <c r="N4" s="154"/>
      <c r="O4" s="154" t="s">
        <v>20</v>
      </c>
      <c r="P4" s="154"/>
      <c r="Q4" s="154"/>
      <c r="R4" s="154"/>
      <c r="S4" s="154"/>
    </row>
    <row r="5" ht="27" customHeight="1" spans="1:19">
      <c r="A5" s="154"/>
      <c r="B5" s="154"/>
      <c r="C5" s="154"/>
      <c r="D5" s="154" t="s">
        <v>32</v>
      </c>
      <c r="E5" s="154" t="s">
        <v>33</v>
      </c>
      <c r="F5" s="154" t="s">
        <v>34</v>
      </c>
      <c r="G5" s="154" t="s">
        <v>35</v>
      </c>
      <c r="H5" s="154" t="s">
        <v>36</v>
      </c>
      <c r="I5" s="154" t="s">
        <v>37</v>
      </c>
      <c r="J5" s="154"/>
      <c r="K5" s="154"/>
      <c r="L5" s="154"/>
      <c r="M5" s="154"/>
      <c r="N5" s="154"/>
      <c r="O5" s="154" t="s">
        <v>32</v>
      </c>
      <c r="P5" s="154" t="s">
        <v>33</v>
      </c>
      <c r="Q5" s="154" t="s">
        <v>34</v>
      </c>
      <c r="R5" s="154" t="s">
        <v>35</v>
      </c>
      <c r="S5" s="154" t="s">
        <v>38</v>
      </c>
    </row>
    <row r="6" ht="27" customHeight="1" spans="1:19">
      <c r="A6" s="154"/>
      <c r="B6" s="154"/>
      <c r="C6" s="154"/>
      <c r="D6" s="154"/>
      <c r="E6" s="154"/>
      <c r="F6" s="154"/>
      <c r="G6" s="154"/>
      <c r="H6" s="154"/>
      <c r="I6" s="154" t="s">
        <v>32</v>
      </c>
      <c r="J6" s="154" t="s">
        <v>39</v>
      </c>
      <c r="K6" s="154" t="s">
        <v>40</v>
      </c>
      <c r="L6" s="154" t="s">
        <v>41</v>
      </c>
      <c r="M6" s="154" t="s">
        <v>42</v>
      </c>
      <c r="N6" s="154" t="s">
        <v>43</v>
      </c>
      <c r="O6" s="154"/>
      <c r="P6" s="154"/>
      <c r="Q6" s="154"/>
      <c r="R6" s="154"/>
      <c r="S6" s="154"/>
    </row>
    <row r="7" ht="20.25" customHeight="1" spans="1:19">
      <c r="A7" s="157" t="s">
        <v>44</v>
      </c>
      <c r="B7" s="157" t="s">
        <v>45</v>
      </c>
      <c r="C7" s="157" t="s">
        <v>46</v>
      </c>
      <c r="D7" s="157" t="s">
        <v>47</v>
      </c>
      <c r="E7" s="157" t="s">
        <v>48</v>
      </c>
      <c r="F7" s="157" t="s">
        <v>49</v>
      </c>
      <c r="G7" s="157" t="s">
        <v>50</v>
      </c>
      <c r="H7" s="157" t="s">
        <v>51</v>
      </c>
      <c r="I7" s="157" t="s">
        <v>52</v>
      </c>
      <c r="J7" s="157" t="s">
        <v>53</v>
      </c>
      <c r="K7" s="157" t="s">
        <v>54</v>
      </c>
      <c r="L7" s="157" t="s">
        <v>55</v>
      </c>
      <c r="M7" s="157" t="s">
        <v>56</v>
      </c>
      <c r="N7" s="157" t="s">
        <v>57</v>
      </c>
      <c r="O7" s="157" t="s">
        <v>58</v>
      </c>
      <c r="P7" s="157" t="s">
        <v>59</v>
      </c>
      <c r="Q7" s="157" t="s">
        <v>60</v>
      </c>
      <c r="R7" s="157" t="s">
        <v>61</v>
      </c>
      <c r="S7" s="157" t="s">
        <v>62</v>
      </c>
    </row>
    <row r="8" ht="20.25" customHeight="1" spans="1:19">
      <c r="A8" s="153" t="s">
        <v>63</v>
      </c>
      <c r="B8" s="153" t="s">
        <v>64</v>
      </c>
      <c r="C8" s="156">
        <v>38557272.44</v>
      </c>
      <c r="D8" s="156">
        <v>16945928.44</v>
      </c>
      <c r="E8" s="66">
        <v>16945928.44</v>
      </c>
      <c r="F8" s="66"/>
      <c r="G8" s="66"/>
      <c r="H8" s="66"/>
      <c r="I8" s="66"/>
      <c r="J8" s="66"/>
      <c r="K8" s="66"/>
      <c r="L8" s="66"/>
      <c r="M8" s="66"/>
      <c r="N8" s="66"/>
      <c r="O8" s="156">
        <v>21611344</v>
      </c>
      <c r="P8" s="156">
        <v>21611344</v>
      </c>
      <c r="Q8" s="156"/>
      <c r="R8" s="156"/>
      <c r="S8" s="156"/>
    </row>
    <row r="9" ht="20.25" customHeight="1" spans="1:19">
      <c r="A9" s="160" t="s">
        <v>65</v>
      </c>
      <c r="B9" s="160" t="s">
        <v>64</v>
      </c>
      <c r="C9" s="156">
        <v>38557272.44</v>
      </c>
      <c r="D9" s="156">
        <v>16945928.44</v>
      </c>
      <c r="E9" s="66">
        <v>16945928.44</v>
      </c>
      <c r="F9" s="66"/>
      <c r="G9" s="66"/>
      <c r="H9" s="66"/>
      <c r="I9" s="66"/>
      <c r="J9" s="66"/>
      <c r="K9" s="66"/>
      <c r="L9" s="66"/>
      <c r="M9" s="66"/>
      <c r="N9" s="66"/>
      <c r="O9" s="156">
        <v>21611344</v>
      </c>
      <c r="P9" s="156">
        <v>21611344</v>
      </c>
      <c r="Q9" s="156"/>
      <c r="R9" s="153"/>
      <c r="S9" s="156"/>
    </row>
    <row r="10" ht="20.25" customHeight="1" spans="1:19">
      <c r="A10" s="155" t="s">
        <v>30</v>
      </c>
      <c r="B10" s="153"/>
      <c r="C10" s="156">
        <v>38557272.44</v>
      </c>
      <c r="D10" s="156">
        <v>16945928.44</v>
      </c>
      <c r="E10" s="156">
        <v>16945928.44</v>
      </c>
      <c r="F10" s="156"/>
      <c r="G10" s="156"/>
      <c r="H10" s="156"/>
      <c r="I10" s="156"/>
      <c r="J10" s="156"/>
      <c r="K10" s="156"/>
      <c r="L10" s="156"/>
      <c r="M10" s="156"/>
      <c r="N10" s="156"/>
      <c r="O10" s="156">
        <v>21611344</v>
      </c>
      <c r="P10" s="156">
        <v>21611344</v>
      </c>
      <c r="Q10" s="156"/>
      <c r="R10" s="156"/>
      <c r="S10" s="156"/>
    </row>
  </sheetData>
  <mergeCells count="20">
    <mergeCell ref="A1:S1"/>
    <mergeCell ref="A2:S2"/>
    <mergeCell ref="A3:R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40"/>
  <sheetViews>
    <sheetView showZeros="0" topLeftCell="B29" workbookViewId="0">
      <selection activeCell="C29" sqref="C29"/>
    </sheetView>
  </sheetViews>
  <sheetFormatPr defaultColWidth="8.85" defaultRowHeight="15" customHeight="1"/>
  <cols>
    <col min="1" max="1" width="17.8416666666667" customWidth="1"/>
    <col min="2" max="2" width="53.1333333333333" customWidth="1"/>
    <col min="3" max="15" width="15.1333333333333" customWidth="1"/>
  </cols>
  <sheetData>
    <row r="1" customHeight="1" spans="1:15">
      <c r="A1" s="158" t="s">
        <v>66</v>
      </c>
      <c r="B1" s="158"/>
      <c r="C1" s="158"/>
      <c r="D1" s="158"/>
      <c r="E1" s="158"/>
      <c r="F1" s="158"/>
      <c r="G1" s="158"/>
      <c r="H1" s="158"/>
      <c r="I1" s="158"/>
      <c r="J1" s="158"/>
      <c r="K1" s="158"/>
      <c r="L1" s="158"/>
      <c r="M1" s="158"/>
      <c r="N1" s="158"/>
      <c r="O1" s="158"/>
    </row>
    <row r="2" ht="28.5" customHeight="1" spans="1:15">
      <c r="A2" s="152" t="s">
        <v>67</v>
      </c>
      <c r="B2" s="152"/>
      <c r="C2" s="152"/>
      <c r="D2" s="152"/>
      <c r="E2" s="152"/>
      <c r="F2" s="152"/>
      <c r="G2" s="152"/>
      <c r="H2" s="152"/>
      <c r="I2" s="152"/>
      <c r="J2" s="152"/>
      <c r="K2" s="152"/>
      <c r="L2" s="152"/>
      <c r="M2" s="152"/>
      <c r="N2" s="152"/>
      <c r="O2" s="152"/>
    </row>
    <row r="3" ht="20.25" customHeight="1" spans="1:15">
      <c r="A3" s="153" t="str">
        <f>"单位名称："&amp;"玉溪市商务局"</f>
        <v>单位名称：玉溪市商务局</v>
      </c>
      <c r="B3" s="153"/>
      <c r="C3" s="153"/>
      <c r="D3" s="153"/>
      <c r="E3" s="153"/>
      <c r="F3" s="153"/>
      <c r="G3" s="153"/>
      <c r="H3" s="153"/>
      <c r="I3" s="153"/>
      <c r="J3" s="159"/>
      <c r="K3" s="159"/>
      <c r="L3" s="159"/>
      <c r="M3" s="159"/>
      <c r="N3" s="159"/>
      <c r="O3" s="159" t="s">
        <v>2</v>
      </c>
    </row>
    <row r="4" ht="27" customHeight="1" spans="1:15">
      <c r="A4" s="154" t="s">
        <v>68</v>
      </c>
      <c r="B4" s="154" t="s">
        <v>69</v>
      </c>
      <c r="C4" s="154" t="s">
        <v>30</v>
      </c>
      <c r="D4" s="154" t="s">
        <v>33</v>
      </c>
      <c r="E4" s="154"/>
      <c r="F4" s="154"/>
      <c r="G4" s="154" t="s">
        <v>34</v>
      </c>
      <c r="H4" s="154" t="s">
        <v>35</v>
      </c>
      <c r="I4" s="154" t="s">
        <v>70</v>
      </c>
      <c r="J4" s="154" t="s">
        <v>71</v>
      </c>
      <c r="K4" s="154"/>
      <c r="L4" s="154"/>
      <c r="M4" s="154"/>
      <c r="N4" s="154"/>
      <c r="O4" s="154"/>
    </row>
    <row r="5" ht="27" customHeight="1" spans="1:15">
      <c r="A5" s="154"/>
      <c r="B5" s="154"/>
      <c r="C5" s="154"/>
      <c r="D5" s="154" t="s">
        <v>32</v>
      </c>
      <c r="E5" s="154" t="s">
        <v>72</v>
      </c>
      <c r="F5" s="154" t="s">
        <v>73</v>
      </c>
      <c r="G5" s="154"/>
      <c r="H5" s="154"/>
      <c r="I5" s="154"/>
      <c r="J5" s="154" t="s">
        <v>32</v>
      </c>
      <c r="K5" s="154" t="s">
        <v>74</v>
      </c>
      <c r="L5" s="154" t="s">
        <v>75</v>
      </c>
      <c r="M5" s="154" t="s">
        <v>76</v>
      </c>
      <c r="N5" s="154" t="s">
        <v>77</v>
      </c>
      <c r="O5" s="154" t="s">
        <v>78</v>
      </c>
    </row>
    <row r="6" ht="20.25" customHeight="1" spans="1:15">
      <c r="A6" s="157" t="s">
        <v>44</v>
      </c>
      <c r="B6" s="157" t="s">
        <v>45</v>
      </c>
      <c r="C6" s="157" t="s">
        <v>46</v>
      </c>
      <c r="D6" s="157" t="s">
        <v>47</v>
      </c>
      <c r="E6" s="157" t="s">
        <v>48</v>
      </c>
      <c r="F6" s="157" t="s">
        <v>49</v>
      </c>
      <c r="G6" s="157" t="s">
        <v>50</v>
      </c>
      <c r="H6" s="157" t="s">
        <v>51</v>
      </c>
      <c r="I6" s="157" t="s">
        <v>52</v>
      </c>
      <c r="J6" s="157" t="s">
        <v>53</v>
      </c>
      <c r="K6" s="157" t="s">
        <v>54</v>
      </c>
      <c r="L6" s="157" t="s">
        <v>55</v>
      </c>
      <c r="M6" s="157" t="s">
        <v>56</v>
      </c>
      <c r="N6" s="157" t="s">
        <v>57</v>
      </c>
      <c r="O6" s="157" t="s">
        <v>58</v>
      </c>
    </row>
    <row r="7" ht="20.25" customHeight="1" spans="1:15">
      <c r="A7" s="153" t="s">
        <v>79</v>
      </c>
      <c r="B7" s="153" t="str">
        <f>"        "&amp;"一般公共服务支出"</f>
        <v>        一般公共服务支出</v>
      </c>
      <c r="C7" s="66">
        <v>8881955.16</v>
      </c>
      <c r="D7" s="66">
        <v>8881955.16</v>
      </c>
      <c r="E7" s="66">
        <v>7181955.16</v>
      </c>
      <c r="F7" s="66">
        <v>1700000</v>
      </c>
      <c r="G7" s="66"/>
      <c r="H7" s="66"/>
      <c r="I7" s="66"/>
      <c r="J7" s="66"/>
      <c r="K7" s="66"/>
      <c r="L7" s="66"/>
      <c r="M7" s="66"/>
      <c r="N7" s="66"/>
      <c r="O7" s="66"/>
    </row>
    <row r="8" ht="20.25" customHeight="1" spans="1:15">
      <c r="A8" s="160" t="s">
        <v>80</v>
      </c>
      <c r="B8" s="160" t="str">
        <f>"        "&amp;"商贸事务"</f>
        <v>        商贸事务</v>
      </c>
      <c r="C8" s="66">
        <v>8881955.16</v>
      </c>
      <c r="D8" s="66">
        <v>8881955.16</v>
      </c>
      <c r="E8" s="66">
        <v>7181955.16</v>
      </c>
      <c r="F8" s="66">
        <v>1700000</v>
      </c>
      <c r="G8" s="66"/>
      <c r="H8" s="66"/>
      <c r="I8" s="66"/>
      <c r="J8" s="66"/>
      <c r="K8" s="66"/>
      <c r="L8" s="66"/>
      <c r="M8" s="66"/>
      <c r="N8" s="66"/>
      <c r="O8" s="66"/>
    </row>
    <row r="9" ht="20.25" customHeight="1" spans="1:15">
      <c r="A9" s="161" t="s">
        <v>81</v>
      </c>
      <c r="B9" s="161" t="str">
        <f>"        "&amp;"行政运行"</f>
        <v>        行政运行</v>
      </c>
      <c r="C9" s="66">
        <v>5761665</v>
      </c>
      <c r="D9" s="66">
        <v>5761665</v>
      </c>
      <c r="E9" s="66">
        <v>5761665</v>
      </c>
      <c r="F9" s="66"/>
      <c r="G9" s="66"/>
      <c r="H9" s="66"/>
      <c r="I9" s="66"/>
      <c r="J9" s="66"/>
      <c r="K9" s="66"/>
      <c r="L9" s="66"/>
      <c r="M9" s="66"/>
      <c r="N9" s="66"/>
      <c r="O9" s="66"/>
    </row>
    <row r="10" ht="20.25" customHeight="1" spans="1:15">
      <c r="A10" s="161" t="s">
        <v>82</v>
      </c>
      <c r="B10" s="161" t="str">
        <f>"        "&amp;"一般行政管理事务"</f>
        <v>        一般行政管理事务</v>
      </c>
      <c r="C10" s="66">
        <v>459000</v>
      </c>
      <c r="D10" s="66">
        <v>459000</v>
      </c>
      <c r="E10" s="66">
        <v>459000</v>
      </c>
      <c r="F10" s="66"/>
      <c r="G10" s="66"/>
      <c r="H10" s="66"/>
      <c r="I10" s="66"/>
      <c r="J10" s="66"/>
      <c r="K10" s="66"/>
      <c r="L10" s="66"/>
      <c r="M10" s="66"/>
      <c r="N10" s="66"/>
      <c r="O10" s="66"/>
    </row>
    <row r="11" ht="20.25" customHeight="1" spans="1:15">
      <c r="A11" s="161" t="s">
        <v>83</v>
      </c>
      <c r="B11" s="161" t="str">
        <f>"        "&amp;"对外贸易管理"</f>
        <v>        对外贸易管理</v>
      </c>
      <c r="C11" s="66">
        <v>1700000</v>
      </c>
      <c r="D11" s="66">
        <v>1700000</v>
      </c>
      <c r="E11" s="66"/>
      <c r="F11" s="66">
        <v>1700000</v>
      </c>
      <c r="G11" s="66"/>
      <c r="H11" s="66"/>
      <c r="I11" s="66"/>
      <c r="J11" s="66"/>
      <c r="K11" s="66"/>
      <c r="L11" s="66"/>
      <c r="M11" s="66"/>
      <c r="N11" s="66"/>
      <c r="O11" s="66"/>
    </row>
    <row r="12" ht="20.25" customHeight="1" spans="1:15">
      <c r="A12" s="161" t="s">
        <v>84</v>
      </c>
      <c r="B12" s="161" t="str">
        <f>"        "&amp;"事业运行"</f>
        <v>        事业运行</v>
      </c>
      <c r="C12" s="66">
        <v>961290.16</v>
      </c>
      <c r="D12" s="66">
        <v>961290.16</v>
      </c>
      <c r="E12" s="66">
        <v>961290.16</v>
      </c>
      <c r="F12" s="66"/>
      <c r="G12" s="66"/>
      <c r="H12" s="66"/>
      <c r="I12" s="66"/>
      <c r="J12" s="66"/>
      <c r="K12" s="66"/>
      <c r="L12" s="66"/>
      <c r="M12" s="66"/>
      <c r="N12" s="66"/>
      <c r="O12" s="66"/>
    </row>
    <row r="13" ht="20.25" customHeight="1" spans="1:15">
      <c r="A13" s="153" t="s">
        <v>85</v>
      </c>
      <c r="B13" s="153" t="str">
        <f>"        "&amp;"社会保障和就业支出"</f>
        <v>        社会保障和就业支出</v>
      </c>
      <c r="C13" s="66">
        <v>2022797.76</v>
      </c>
      <c r="D13" s="66">
        <v>2022797.76</v>
      </c>
      <c r="E13" s="66">
        <v>2014481.76</v>
      </c>
      <c r="F13" s="66">
        <v>8316</v>
      </c>
      <c r="G13" s="66"/>
      <c r="H13" s="66"/>
      <c r="I13" s="66"/>
      <c r="J13" s="66"/>
      <c r="K13" s="66"/>
      <c r="L13" s="66"/>
      <c r="M13" s="66"/>
      <c r="N13" s="66"/>
      <c r="O13" s="66"/>
    </row>
    <row r="14" ht="20.25" customHeight="1" spans="1:15">
      <c r="A14" s="160" t="s">
        <v>86</v>
      </c>
      <c r="B14" s="160" t="str">
        <f>"        "&amp;"行政事业单位养老支出"</f>
        <v>        行政事业单位养老支出</v>
      </c>
      <c r="C14" s="66">
        <v>2014481.76</v>
      </c>
      <c r="D14" s="66">
        <v>2014481.76</v>
      </c>
      <c r="E14" s="66">
        <v>2014481.76</v>
      </c>
      <c r="F14" s="66"/>
      <c r="G14" s="66"/>
      <c r="H14" s="66"/>
      <c r="I14" s="66"/>
      <c r="J14" s="66"/>
      <c r="K14" s="66"/>
      <c r="L14" s="66"/>
      <c r="M14" s="66"/>
      <c r="N14" s="66"/>
      <c r="O14" s="66"/>
    </row>
    <row r="15" ht="20.25" customHeight="1" spans="1:15">
      <c r="A15" s="161" t="s">
        <v>87</v>
      </c>
      <c r="B15" s="161" t="str">
        <f>"        "&amp;"行政单位离退休"</f>
        <v>        行政单位离退休</v>
      </c>
      <c r="C15" s="66">
        <v>1208400</v>
      </c>
      <c r="D15" s="66">
        <v>1208400</v>
      </c>
      <c r="E15" s="66">
        <v>1208400</v>
      </c>
      <c r="F15" s="66"/>
      <c r="G15" s="66"/>
      <c r="H15" s="66"/>
      <c r="I15" s="66"/>
      <c r="J15" s="66"/>
      <c r="K15" s="66"/>
      <c r="L15" s="66"/>
      <c r="M15" s="66"/>
      <c r="N15" s="66"/>
      <c r="O15" s="66"/>
    </row>
    <row r="16" ht="20.25" customHeight="1" spans="1:15">
      <c r="A16" s="161" t="s">
        <v>88</v>
      </c>
      <c r="B16" s="161" t="str">
        <f>"        "&amp;"机关事业单位基本养老保险缴费支出"</f>
        <v>        机关事业单位基本养老保险缴费支出</v>
      </c>
      <c r="C16" s="66">
        <v>806081.76</v>
      </c>
      <c r="D16" s="66">
        <v>806081.76</v>
      </c>
      <c r="E16" s="66">
        <v>806081.76</v>
      </c>
      <c r="F16" s="66"/>
      <c r="G16" s="66"/>
      <c r="H16" s="66"/>
      <c r="I16" s="66"/>
      <c r="J16" s="66"/>
      <c r="K16" s="66"/>
      <c r="L16" s="66"/>
      <c r="M16" s="66"/>
      <c r="N16" s="66"/>
      <c r="O16" s="66"/>
    </row>
    <row r="17" ht="20.25" customHeight="1" spans="1:15">
      <c r="A17" s="160" t="s">
        <v>89</v>
      </c>
      <c r="B17" s="160" t="str">
        <f>"        "&amp;"抚恤"</f>
        <v>        抚恤</v>
      </c>
      <c r="C17" s="66">
        <v>8316</v>
      </c>
      <c r="D17" s="66">
        <v>8316</v>
      </c>
      <c r="E17" s="66"/>
      <c r="F17" s="66">
        <v>8316</v>
      </c>
      <c r="G17" s="66"/>
      <c r="H17" s="66"/>
      <c r="I17" s="66"/>
      <c r="J17" s="66"/>
      <c r="K17" s="66"/>
      <c r="L17" s="66"/>
      <c r="M17" s="66"/>
      <c r="N17" s="66"/>
      <c r="O17" s="66"/>
    </row>
    <row r="18" ht="20.25" customHeight="1" spans="1:15">
      <c r="A18" s="161" t="s">
        <v>90</v>
      </c>
      <c r="B18" s="161" t="str">
        <f>"        "&amp;"死亡抚恤"</f>
        <v>        死亡抚恤</v>
      </c>
      <c r="C18" s="66">
        <v>8316</v>
      </c>
      <c r="D18" s="66">
        <v>8316</v>
      </c>
      <c r="E18" s="66"/>
      <c r="F18" s="66">
        <v>8316</v>
      </c>
      <c r="G18" s="66"/>
      <c r="H18" s="66"/>
      <c r="I18" s="66"/>
      <c r="J18" s="66"/>
      <c r="K18" s="66"/>
      <c r="L18" s="66"/>
      <c r="M18" s="66"/>
      <c r="N18" s="66"/>
      <c r="O18" s="66"/>
    </row>
    <row r="19" ht="20.25" customHeight="1" spans="1:15">
      <c r="A19" s="153" t="s">
        <v>91</v>
      </c>
      <c r="B19" s="153" t="str">
        <f>"        "&amp;"卫生健康支出"</f>
        <v>        卫生健康支出</v>
      </c>
      <c r="C19" s="66">
        <v>816359.52</v>
      </c>
      <c r="D19" s="66">
        <v>816359.52</v>
      </c>
      <c r="E19" s="66">
        <v>816359.52</v>
      </c>
      <c r="F19" s="66"/>
      <c r="G19" s="66"/>
      <c r="H19" s="66"/>
      <c r="I19" s="66"/>
      <c r="J19" s="66"/>
      <c r="K19" s="66"/>
      <c r="L19" s="66"/>
      <c r="M19" s="66"/>
      <c r="N19" s="66"/>
      <c r="O19" s="66"/>
    </row>
    <row r="20" ht="20.25" customHeight="1" spans="1:15">
      <c r="A20" s="160" t="s">
        <v>92</v>
      </c>
      <c r="B20" s="160" t="str">
        <f>"        "&amp;"行政事业单位医疗"</f>
        <v>        行政事业单位医疗</v>
      </c>
      <c r="C20" s="66">
        <v>816359.52</v>
      </c>
      <c r="D20" s="66">
        <v>816359.52</v>
      </c>
      <c r="E20" s="66">
        <v>816359.52</v>
      </c>
      <c r="F20" s="66"/>
      <c r="G20" s="66"/>
      <c r="H20" s="66"/>
      <c r="I20" s="66"/>
      <c r="J20" s="66"/>
      <c r="K20" s="66"/>
      <c r="L20" s="66"/>
      <c r="M20" s="66"/>
      <c r="N20" s="66"/>
      <c r="O20" s="66"/>
    </row>
    <row r="21" ht="20.25" customHeight="1" spans="1:15">
      <c r="A21" s="161" t="s">
        <v>93</v>
      </c>
      <c r="B21" s="161" t="str">
        <f>"        "&amp;"行政单位医疗"</f>
        <v>        行政单位医疗</v>
      </c>
      <c r="C21" s="66">
        <v>371329.97</v>
      </c>
      <c r="D21" s="66">
        <v>371329.97</v>
      </c>
      <c r="E21" s="66">
        <v>371329.97</v>
      </c>
      <c r="F21" s="66"/>
      <c r="G21" s="66"/>
      <c r="H21" s="66"/>
      <c r="I21" s="66"/>
      <c r="J21" s="66"/>
      <c r="K21" s="66"/>
      <c r="L21" s="66"/>
      <c r="M21" s="66"/>
      <c r="N21" s="66"/>
      <c r="O21" s="66"/>
    </row>
    <row r="22" ht="20.25" customHeight="1" spans="1:15">
      <c r="A22" s="161" t="s">
        <v>94</v>
      </c>
      <c r="B22" s="161" t="str">
        <f>"        "&amp;"事业单位医疗"</f>
        <v>        事业单位医疗</v>
      </c>
      <c r="C22" s="66">
        <v>46824.95</v>
      </c>
      <c r="D22" s="66">
        <v>46824.95</v>
      </c>
      <c r="E22" s="66">
        <v>46824.95</v>
      </c>
      <c r="F22" s="66"/>
      <c r="G22" s="66"/>
      <c r="H22" s="66"/>
      <c r="I22" s="66"/>
      <c r="J22" s="66"/>
      <c r="K22" s="66"/>
      <c r="L22" s="66"/>
      <c r="M22" s="66"/>
      <c r="N22" s="66"/>
      <c r="O22" s="66"/>
    </row>
    <row r="23" ht="20.25" customHeight="1" spans="1:15">
      <c r="A23" s="161" t="s">
        <v>95</v>
      </c>
      <c r="B23" s="161" t="str">
        <f>"        "&amp;"公务员医疗补助"</f>
        <v>        公务员医疗补助</v>
      </c>
      <c r="C23" s="66">
        <v>351060.75</v>
      </c>
      <c r="D23" s="66">
        <v>351060.75</v>
      </c>
      <c r="E23" s="66">
        <v>351060.75</v>
      </c>
      <c r="F23" s="66"/>
      <c r="G23" s="66"/>
      <c r="H23" s="66"/>
      <c r="I23" s="66"/>
      <c r="J23" s="66"/>
      <c r="K23" s="66"/>
      <c r="L23" s="66"/>
      <c r="M23" s="66"/>
      <c r="N23" s="66"/>
      <c r="O23" s="66"/>
    </row>
    <row r="24" ht="20.25" customHeight="1" spans="1:15">
      <c r="A24" s="161" t="s">
        <v>96</v>
      </c>
      <c r="B24" s="161" t="str">
        <f>"        "&amp;"其他行政事业单位医疗支出"</f>
        <v>        其他行政事业单位医疗支出</v>
      </c>
      <c r="C24" s="66">
        <v>47143.85</v>
      </c>
      <c r="D24" s="66">
        <v>47143.85</v>
      </c>
      <c r="E24" s="66">
        <v>47143.85</v>
      </c>
      <c r="F24" s="66"/>
      <c r="G24" s="66"/>
      <c r="H24" s="66"/>
      <c r="I24" s="66"/>
      <c r="J24" s="66"/>
      <c r="K24" s="66"/>
      <c r="L24" s="66"/>
      <c r="M24" s="66"/>
      <c r="N24" s="66"/>
      <c r="O24" s="66"/>
    </row>
    <row r="25" ht="20.25" customHeight="1" spans="1:15">
      <c r="A25" s="153" t="s">
        <v>97</v>
      </c>
      <c r="B25" s="153" t="str">
        <f>"        "&amp;"商业服务业等支出"</f>
        <v>        商业服务业等支出</v>
      </c>
      <c r="C25" s="66">
        <v>21611344</v>
      </c>
      <c r="D25" s="66">
        <v>21611344</v>
      </c>
      <c r="E25" s="66"/>
      <c r="F25" s="66">
        <v>21611344</v>
      </c>
      <c r="G25" s="66"/>
      <c r="H25" s="66"/>
      <c r="I25" s="66"/>
      <c r="J25" s="66"/>
      <c r="K25" s="66"/>
      <c r="L25" s="66"/>
      <c r="M25" s="66"/>
      <c r="N25" s="66"/>
      <c r="O25" s="66"/>
    </row>
    <row r="26" ht="20.25" customHeight="1" spans="1:15">
      <c r="A26" s="160" t="s">
        <v>98</v>
      </c>
      <c r="B26" s="160" t="str">
        <f>"        "&amp;"商业流通事务"</f>
        <v>        商业流通事务</v>
      </c>
      <c r="C26" s="66">
        <v>400000</v>
      </c>
      <c r="D26" s="66">
        <v>400000</v>
      </c>
      <c r="E26" s="66"/>
      <c r="F26" s="66">
        <v>400000</v>
      </c>
      <c r="G26" s="66"/>
      <c r="H26" s="66"/>
      <c r="I26" s="66"/>
      <c r="J26" s="66"/>
      <c r="K26" s="66"/>
      <c r="L26" s="66"/>
      <c r="M26" s="66"/>
      <c r="N26" s="66"/>
      <c r="O26" s="66"/>
    </row>
    <row r="27" ht="20.25" customHeight="1" spans="1:15">
      <c r="A27" s="161" t="s">
        <v>99</v>
      </c>
      <c r="B27" s="161" t="str">
        <f>"        "&amp;"其他商业流通事务支出"</f>
        <v>        其他商业流通事务支出</v>
      </c>
      <c r="C27" s="66">
        <v>400000</v>
      </c>
      <c r="D27" s="66">
        <v>400000</v>
      </c>
      <c r="E27" s="66"/>
      <c r="F27" s="66">
        <v>400000</v>
      </c>
      <c r="G27" s="66"/>
      <c r="H27" s="66"/>
      <c r="I27" s="66"/>
      <c r="J27" s="66"/>
      <c r="K27" s="66"/>
      <c r="L27" s="66"/>
      <c r="M27" s="66"/>
      <c r="N27" s="66"/>
      <c r="O27" s="66"/>
    </row>
    <row r="28" ht="20.25" customHeight="1" spans="1:15">
      <c r="A28" s="160" t="s">
        <v>100</v>
      </c>
      <c r="B28" s="160" t="str">
        <f>"        "&amp;"涉外发展服务支出"</f>
        <v>        涉外发展服务支出</v>
      </c>
      <c r="C28" s="66">
        <v>21211344</v>
      </c>
      <c r="D28" s="66">
        <v>21211344</v>
      </c>
      <c r="E28" s="66"/>
      <c r="F28" s="66">
        <v>21211344</v>
      </c>
      <c r="G28" s="66"/>
      <c r="H28" s="66"/>
      <c r="I28" s="66"/>
      <c r="J28" s="66"/>
      <c r="K28" s="66"/>
      <c r="L28" s="66"/>
      <c r="M28" s="66"/>
      <c r="N28" s="66"/>
      <c r="O28" s="66"/>
    </row>
    <row r="29" ht="20.25" customHeight="1" spans="1:15">
      <c r="A29" s="161" t="s">
        <v>101</v>
      </c>
      <c r="B29" s="161" t="str">
        <f>"        "&amp;"其他涉外发展服务支出"</f>
        <v>        其他涉外发展服务支出</v>
      </c>
      <c r="C29" s="66">
        <v>21211344</v>
      </c>
      <c r="D29" s="66">
        <v>21211344</v>
      </c>
      <c r="E29" s="66"/>
      <c r="F29" s="66">
        <v>21211344</v>
      </c>
      <c r="G29" s="66"/>
      <c r="H29" s="66"/>
      <c r="I29" s="66"/>
      <c r="J29" s="66"/>
      <c r="K29" s="66"/>
      <c r="L29" s="66"/>
      <c r="M29" s="66"/>
      <c r="N29" s="66"/>
      <c r="O29" s="66"/>
    </row>
    <row r="30" ht="20.25" customHeight="1" spans="1:15">
      <c r="A30" s="153" t="s">
        <v>102</v>
      </c>
      <c r="B30" s="153" t="str">
        <f>"        "&amp;"住房保障支出"</f>
        <v>        住房保障支出</v>
      </c>
      <c r="C30" s="66">
        <v>744816</v>
      </c>
      <c r="D30" s="66">
        <v>744816</v>
      </c>
      <c r="E30" s="66">
        <v>744816</v>
      </c>
      <c r="F30" s="66"/>
      <c r="G30" s="66"/>
      <c r="H30" s="66"/>
      <c r="I30" s="66"/>
      <c r="J30" s="66"/>
      <c r="K30" s="66"/>
      <c r="L30" s="66"/>
      <c r="M30" s="66"/>
      <c r="N30" s="66"/>
      <c r="O30" s="66"/>
    </row>
    <row r="31" ht="20.25" customHeight="1" spans="1:15">
      <c r="A31" s="160" t="s">
        <v>103</v>
      </c>
      <c r="B31" s="160" t="str">
        <f>"        "&amp;"住房改革支出"</f>
        <v>        住房改革支出</v>
      </c>
      <c r="C31" s="66">
        <v>744816</v>
      </c>
      <c r="D31" s="66">
        <v>744816</v>
      </c>
      <c r="E31" s="66">
        <v>744816</v>
      </c>
      <c r="F31" s="66"/>
      <c r="G31" s="66"/>
      <c r="H31" s="66"/>
      <c r="I31" s="66"/>
      <c r="J31" s="66"/>
      <c r="K31" s="66"/>
      <c r="L31" s="66"/>
      <c r="M31" s="66"/>
      <c r="N31" s="66"/>
      <c r="O31" s="66"/>
    </row>
    <row r="32" ht="20.25" customHeight="1" spans="1:15">
      <c r="A32" s="161" t="s">
        <v>104</v>
      </c>
      <c r="B32" s="161" t="str">
        <f>"        "&amp;"住房公积金"</f>
        <v>        住房公积金</v>
      </c>
      <c r="C32" s="66">
        <v>702828</v>
      </c>
      <c r="D32" s="66">
        <v>702828</v>
      </c>
      <c r="E32" s="66">
        <v>702828</v>
      </c>
      <c r="F32" s="66"/>
      <c r="G32" s="66"/>
      <c r="H32" s="66"/>
      <c r="I32" s="66"/>
      <c r="J32" s="66"/>
      <c r="K32" s="66"/>
      <c r="L32" s="66"/>
      <c r="M32" s="66"/>
      <c r="N32" s="66"/>
      <c r="O32" s="66"/>
    </row>
    <row r="33" ht="20.25" customHeight="1" spans="1:15">
      <c r="A33" s="161" t="s">
        <v>105</v>
      </c>
      <c r="B33" s="161" t="str">
        <f>"        "&amp;"购房补贴"</f>
        <v>        购房补贴</v>
      </c>
      <c r="C33" s="66">
        <v>41988</v>
      </c>
      <c r="D33" s="66">
        <v>41988</v>
      </c>
      <c r="E33" s="66">
        <v>41988</v>
      </c>
      <c r="F33" s="66"/>
      <c r="G33" s="66"/>
      <c r="H33" s="66"/>
      <c r="I33" s="66"/>
      <c r="J33" s="66"/>
      <c r="K33" s="66"/>
      <c r="L33" s="66"/>
      <c r="M33" s="66"/>
      <c r="N33" s="66"/>
      <c r="O33" s="66"/>
    </row>
    <row r="34" ht="20.25" customHeight="1" spans="1:15">
      <c r="A34" s="153" t="s">
        <v>106</v>
      </c>
      <c r="B34" s="153" t="str">
        <f>"        "&amp;"粮油物资储备支出"</f>
        <v>        粮油物资储备支出</v>
      </c>
      <c r="C34" s="66">
        <v>480000</v>
      </c>
      <c r="D34" s="66">
        <v>480000</v>
      </c>
      <c r="E34" s="66"/>
      <c r="F34" s="66">
        <v>480000</v>
      </c>
      <c r="G34" s="66"/>
      <c r="H34" s="66"/>
      <c r="I34" s="66"/>
      <c r="J34" s="66"/>
      <c r="K34" s="66"/>
      <c r="L34" s="66"/>
      <c r="M34" s="66"/>
      <c r="N34" s="66"/>
      <c r="O34" s="66"/>
    </row>
    <row r="35" ht="20.25" customHeight="1" spans="1:15">
      <c r="A35" s="160" t="s">
        <v>107</v>
      </c>
      <c r="B35" s="160" t="str">
        <f>"        "&amp;"重要商品储备"</f>
        <v>        重要商品储备</v>
      </c>
      <c r="C35" s="66">
        <v>480000</v>
      </c>
      <c r="D35" s="66">
        <v>480000</v>
      </c>
      <c r="E35" s="66"/>
      <c r="F35" s="66">
        <v>480000</v>
      </c>
      <c r="G35" s="66"/>
      <c r="H35" s="66"/>
      <c r="I35" s="66"/>
      <c r="J35" s="66"/>
      <c r="K35" s="66"/>
      <c r="L35" s="66"/>
      <c r="M35" s="66"/>
      <c r="N35" s="66"/>
      <c r="O35" s="66"/>
    </row>
    <row r="36" ht="20.25" customHeight="1" spans="1:15">
      <c r="A36" s="161" t="s">
        <v>108</v>
      </c>
      <c r="B36" s="161" t="str">
        <f>"        "&amp;"肉类储备"</f>
        <v>        肉类储备</v>
      </c>
      <c r="C36" s="66">
        <v>480000</v>
      </c>
      <c r="D36" s="66">
        <v>480000</v>
      </c>
      <c r="E36" s="66"/>
      <c r="F36" s="66">
        <v>480000</v>
      </c>
      <c r="G36" s="66"/>
      <c r="H36" s="66"/>
      <c r="I36" s="66"/>
      <c r="J36" s="66"/>
      <c r="K36" s="66"/>
      <c r="L36" s="66"/>
      <c r="M36" s="66"/>
      <c r="N36" s="66"/>
      <c r="O36" s="66"/>
    </row>
    <row r="37" ht="20.25" customHeight="1" spans="1:15">
      <c r="A37" s="153" t="s">
        <v>109</v>
      </c>
      <c r="B37" s="153" t="str">
        <f>"        "&amp;"转移性支出"</f>
        <v>        转移性支出</v>
      </c>
      <c r="C37" s="66">
        <v>4000000</v>
      </c>
      <c r="D37" s="66">
        <v>4000000</v>
      </c>
      <c r="E37" s="66"/>
      <c r="F37" s="66">
        <v>4000000</v>
      </c>
      <c r="G37" s="66"/>
      <c r="H37" s="66"/>
      <c r="I37" s="66"/>
      <c r="J37" s="66"/>
      <c r="K37" s="66"/>
      <c r="L37" s="66"/>
      <c r="M37" s="66"/>
      <c r="N37" s="66"/>
      <c r="O37" s="66"/>
    </row>
    <row r="38" ht="20.25" customHeight="1" spans="1:15">
      <c r="A38" s="160" t="s">
        <v>110</v>
      </c>
      <c r="B38" s="160" t="str">
        <f>"        "&amp;"一般性转移支付"</f>
        <v>        一般性转移支付</v>
      </c>
      <c r="C38" s="66">
        <v>4000000</v>
      </c>
      <c r="D38" s="66">
        <v>4000000</v>
      </c>
      <c r="E38" s="66"/>
      <c r="F38" s="66">
        <v>4000000</v>
      </c>
      <c r="G38" s="66"/>
      <c r="H38" s="66"/>
      <c r="I38" s="66"/>
      <c r="J38" s="66"/>
      <c r="K38" s="66"/>
      <c r="L38" s="66"/>
      <c r="M38" s="66"/>
      <c r="N38" s="66"/>
      <c r="O38" s="66"/>
    </row>
    <row r="39" ht="20.25" customHeight="1" spans="1:15">
      <c r="A39" s="161" t="s">
        <v>111</v>
      </c>
      <c r="B39" s="161" t="str">
        <f>"        "&amp;"民族地区转移支付支出"</f>
        <v>        民族地区转移支付支出</v>
      </c>
      <c r="C39" s="66">
        <v>4000000</v>
      </c>
      <c r="D39" s="66">
        <v>4000000</v>
      </c>
      <c r="E39" s="66"/>
      <c r="F39" s="66">
        <v>4000000</v>
      </c>
      <c r="G39" s="66"/>
      <c r="H39" s="66"/>
      <c r="I39" s="66"/>
      <c r="J39" s="66"/>
      <c r="K39" s="66"/>
      <c r="L39" s="66"/>
      <c r="M39" s="66"/>
      <c r="N39" s="66"/>
      <c r="O39" s="66"/>
    </row>
    <row r="40" ht="20.25" customHeight="1" spans="1:15">
      <c r="A40" s="155" t="s">
        <v>30</v>
      </c>
      <c r="B40" s="153"/>
      <c r="C40" s="156">
        <v>38557272.44</v>
      </c>
      <c r="D40" s="156">
        <v>38557272.44</v>
      </c>
      <c r="E40" s="156">
        <v>10757612.44</v>
      </c>
      <c r="F40" s="156">
        <v>27799660</v>
      </c>
      <c r="G40" s="156"/>
      <c r="H40" s="156"/>
      <c r="I40" s="156"/>
      <c r="J40" s="156"/>
      <c r="K40" s="156"/>
      <c r="L40" s="156"/>
      <c r="M40" s="156"/>
      <c r="N40" s="156"/>
      <c r="O40" s="156"/>
    </row>
  </sheetData>
  <mergeCells count="12">
    <mergeCell ref="A1:O1"/>
    <mergeCell ref="A2:O2"/>
    <mergeCell ref="A3:N3"/>
    <mergeCell ref="D4:F4"/>
    <mergeCell ref="J4:O4"/>
    <mergeCell ref="A40:B40"/>
    <mergeCell ref="A4:A5"/>
    <mergeCell ref="B4:B5"/>
    <mergeCell ref="C4:C5"/>
    <mergeCell ref="G4:G5"/>
    <mergeCell ref="H4:H5"/>
    <mergeCell ref="I4:I5"/>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5"/>
  <sheetViews>
    <sheetView showZeros="0" topLeftCell="A5" workbookViewId="0">
      <selection activeCell="I6" sqref="I6"/>
    </sheetView>
  </sheetViews>
  <sheetFormatPr defaultColWidth="8.85" defaultRowHeight="15" customHeight="1" outlineLevelCol="3"/>
  <cols>
    <col min="1" max="2" width="28.575" customWidth="1"/>
    <col min="3" max="3" width="35.7" customWidth="1"/>
    <col min="4" max="4" width="28.575" customWidth="1"/>
  </cols>
  <sheetData>
    <row r="1" ht="18.75" customHeight="1" spans="1:4">
      <c r="A1" s="151" t="s">
        <v>112</v>
      </c>
      <c r="B1" s="162"/>
      <c r="C1" s="162"/>
      <c r="D1" s="162"/>
    </row>
    <row r="2" ht="28.5" customHeight="1" spans="1:4">
      <c r="A2" s="163" t="s">
        <v>113</v>
      </c>
      <c r="B2" s="163"/>
      <c r="C2" s="163"/>
      <c r="D2" s="163"/>
    </row>
    <row r="3" ht="18.75" customHeight="1" spans="1:4">
      <c r="A3" s="153" t="str">
        <f>"单位名称："&amp;"玉溪市商务局"</f>
        <v>单位名称：玉溪市商务局</v>
      </c>
      <c r="B3" s="153"/>
      <c r="C3" s="153"/>
      <c r="D3" s="151" t="s">
        <v>2</v>
      </c>
    </row>
    <row r="4" ht="18.75" customHeight="1" spans="1:4">
      <c r="A4" s="61" t="s">
        <v>3</v>
      </c>
      <c r="B4" s="61"/>
      <c r="C4" s="61" t="s">
        <v>4</v>
      </c>
      <c r="D4" s="61"/>
    </row>
    <row r="5" ht="18.75" customHeight="1" spans="1:4">
      <c r="A5" s="61" t="s">
        <v>5</v>
      </c>
      <c r="B5" s="61" t="s">
        <v>6</v>
      </c>
      <c r="C5" s="61" t="s">
        <v>114</v>
      </c>
      <c r="D5" s="61" t="s">
        <v>6</v>
      </c>
    </row>
    <row r="6" ht="18.75" customHeight="1" spans="1:4">
      <c r="A6" s="164" t="s">
        <v>115</v>
      </c>
      <c r="B6" s="165"/>
      <c r="C6" s="166" t="s">
        <v>116</v>
      </c>
      <c r="D6" s="165"/>
    </row>
    <row r="7" ht="18.75" customHeight="1" spans="1:4">
      <c r="A7" s="153" t="s">
        <v>117</v>
      </c>
      <c r="B7" s="167">
        <v>16945928.44</v>
      </c>
      <c r="C7" s="168" t="str">
        <f>"（一）"&amp;"一般公共服务支出"</f>
        <v>（一）一般公共服务支出</v>
      </c>
      <c r="D7" s="167">
        <v>8881955.16</v>
      </c>
    </row>
    <row r="8" ht="18.75" customHeight="1" spans="1:4">
      <c r="A8" s="153" t="s">
        <v>118</v>
      </c>
      <c r="B8" s="167"/>
      <c r="C8" s="168" t="str">
        <f>"（二）"&amp;"社会保障和就业支出"</f>
        <v>（二）社会保障和就业支出</v>
      </c>
      <c r="D8" s="167">
        <v>2022797.76</v>
      </c>
    </row>
    <row r="9" ht="18.75" customHeight="1" spans="1:4">
      <c r="A9" s="153" t="s">
        <v>119</v>
      </c>
      <c r="B9" s="167"/>
      <c r="C9" s="168" t="str">
        <f>"（三）"&amp;"卫生健康支出"</f>
        <v>（三）卫生健康支出</v>
      </c>
      <c r="D9" s="167">
        <v>816359.52</v>
      </c>
    </row>
    <row r="10" ht="18.75" customHeight="1" spans="1:4">
      <c r="A10" s="153" t="s">
        <v>120</v>
      </c>
      <c r="B10" s="167"/>
      <c r="C10" s="168" t="str">
        <f>"（一）"&amp;"商业服务业等支出"</f>
        <v>（一）商业服务业等支出</v>
      </c>
      <c r="D10" s="167">
        <v>21611344</v>
      </c>
    </row>
    <row r="11" ht="18.75" customHeight="1" spans="1:4">
      <c r="A11" s="63" t="s">
        <v>117</v>
      </c>
      <c r="B11" s="167">
        <v>21611344</v>
      </c>
      <c r="C11" s="168" t="str">
        <f>"（四）"&amp;"住房保障支出"</f>
        <v>（四）住房保障支出</v>
      </c>
      <c r="D11" s="167">
        <v>744816</v>
      </c>
    </row>
    <row r="12" ht="18.75" customHeight="1" spans="1:4">
      <c r="A12" s="63" t="s">
        <v>118</v>
      </c>
      <c r="B12" s="167"/>
      <c r="C12" s="168" t="str">
        <f>"（五）"&amp;"粮油物资储备支出"</f>
        <v>（五）粮油物资储备支出</v>
      </c>
      <c r="D12" s="167">
        <v>480000</v>
      </c>
    </row>
    <row r="13" ht="18.75" customHeight="1" spans="1:4">
      <c r="A13" s="63" t="s">
        <v>119</v>
      </c>
      <c r="B13" s="167"/>
      <c r="C13" s="168" t="str">
        <f>"（六）"&amp;"转移性支出"</f>
        <v>（六）转移性支出</v>
      </c>
      <c r="D13" s="167">
        <v>4000000</v>
      </c>
    </row>
    <row r="14" ht="18.75" customHeight="1" spans="1:4">
      <c r="A14" s="153"/>
      <c r="B14" s="153"/>
      <c r="C14" s="153" t="s">
        <v>121</v>
      </c>
      <c r="D14" s="153"/>
    </row>
    <row r="15" ht="18.75" customHeight="1" spans="1:4">
      <c r="A15" s="169" t="s">
        <v>24</v>
      </c>
      <c r="B15" s="167">
        <v>38557272.44</v>
      </c>
      <c r="C15" s="169" t="s">
        <v>25</v>
      </c>
      <c r="D15" s="167">
        <v>38557272.44</v>
      </c>
    </row>
  </sheetData>
  <mergeCells count="5">
    <mergeCell ref="A1:D1"/>
    <mergeCell ref="A2:D2"/>
    <mergeCell ref="A3:C3"/>
    <mergeCell ref="A4:B4"/>
    <mergeCell ref="C4:D4"/>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40"/>
  <sheetViews>
    <sheetView showZeros="0" topLeftCell="A29" workbookViewId="0">
      <selection activeCell="I6" sqref="I6"/>
    </sheetView>
  </sheetViews>
  <sheetFormatPr defaultColWidth="8.85" defaultRowHeight="15" customHeight="1" outlineLevelCol="6"/>
  <cols>
    <col min="1" max="1" width="17.8416666666667" customWidth="1"/>
    <col min="2" max="2" width="53.1333333333333" customWidth="1"/>
    <col min="3" max="7" width="15.1333333333333" customWidth="1"/>
  </cols>
  <sheetData>
    <row r="1" customHeight="1" spans="1:7">
      <c r="A1" s="158" t="s">
        <v>122</v>
      </c>
      <c r="B1" s="158"/>
      <c r="C1" s="158"/>
      <c r="D1" s="158"/>
      <c r="E1" s="158"/>
      <c r="F1" s="158"/>
      <c r="G1" s="158"/>
    </row>
    <row r="2" ht="28.5" customHeight="1" spans="1:7">
      <c r="A2" s="152" t="s">
        <v>123</v>
      </c>
      <c r="B2" s="152"/>
      <c r="C2" s="152"/>
      <c r="D2" s="152"/>
      <c r="E2" s="152"/>
      <c r="F2" s="152"/>
      <c r="G2" s="152"/>
    </row>
    <row r="3" ht="20.25" customHeight="1" spans="1:7">
      <c r="A3" s="153" t="str">
        <f>"单位名称："&amp;"玉溪市商务局"</f>
        <v>单位名称：玉溪市商务局</v>
      </c>
      <c r="B3" s="153"/>
      <c r="C3" s="153"/>
      <c r="D3" s="153"/>
      <c r="E3" s="153"/>
      <c r="F3" s="153"/>
      <c r="G3" s="159" t="s">
        <v>2</v>
      </c>
    </row>
    <row r="4" ht="27" customHeight="1" spans="1:7">
      <c r="A4" s="154" t="s">
        <v>124</v>
      </c>
      <c r="B4" s="154"/>
      <c r="C4" s="154" t="s">
        <v>30</v>
      </c>
      <c r="D4" s="154" t="s">
        <v>33</v>
      </c>
      <c r="E4" s="154"/>
      <c r="F4" s="154"/>
      <c r="G4" s="154" t="s">
        <v>73</v>
      </c>
    </row>
    <row r="5" ht="27" customHeight="1" spans="1:7">
      <c r="A5" s="154" t="s">
        <v>68</v>
      </c>
      <c r="B5" s="154" t="s">
        <v>69</v>
      </c>
      <c r="C5" s="154"/>
      <c r="D5" s="154" t="s">
        <v>32</v>
      </c>
      <c r="E5" s="154" t="s">
        <v>125</v>
      </c>
      <c r="F5" s="154" t="s">
        <v>126</v>
      </c>
      <c r="G5" s="154"/>
    </row>
    <row r="6" ht="20.25" customHeight="1" spans="1:7">
      <c r="A6" s="157" t="s">
        <v>44</v>
      </c>
      <c r="B6" s="157" t="s">
        <v>45</v>
      </c>
      <c r="C6" s="157" t="s">
        <v>46</v>
      </c>
      <c r="D6" s="157" t="s">
        <v>47</v>
      </c>
      <c r="E6" s="157" t="s">
        <v>48</v>
      </c>
      <c r="F6" s="157" t="s">
        <v>49</v>
      </c>
      <c r="G6" s="157">
        <v>7</v>
      </c>
    </row>
    <row r="7" ht="20.25" customHeight="1" spans="1:7">
      <c r="A7" s="153" t="s">
        <v>79</v>
      </c>
      <c r="B7" s="153" t="str">
        <f>"        "&amp;"一般公共服务支出"</f>
        <v>        一般公共服务支出</v>
      </c>
      <c r="C7" s="66">
        <v>8881955.16</v>
      </c>
      <c r="D7" s="156">
        <v>7181955.16</v>
      </c>
      <c r="E7" s="66">
        <v>5864342.2</v>
      </c>
      <c r="F7" s="66">
        <v>1317612.96</v>
      </c>
      <c r="G7" s="66">
        <v>1700000</v>
      </c>
    </row>
    <row r="8" ht="20.25" customHeight="1" spans="1:7">
      <c r="A8" s="160" t="s">
        <v>80</v>
      </c>
      <c r="B8" s="160" t="str">
        <f>"        "&amp;"商贸事务"</f>
        <v>        商贸事务</v>
      </c>
      <c r="C8" s="66">
        <v>8881955.16</v>
      </c>
      <c r="D8" s="156">
        <v>7181955.16</v>
      </c>
      <c r="E8" s="66">
        <v>5864342.2</v>
      </c>
      <c r="F8" s="66">
        <v>1317612.96</v>
      </c>
      <c r="G8" s="66">
        <v>1700000</v>
      </c>
    </row>
    <row r="9" ht="20.25" customHeight="1" spans="1:7">
      <c r="A9" s="161" t="s">
        <v>81</v>
      </c>
      <c r="B9" s="161" t="str">
        <f>"        "&amp;"行政运行"</f>
        <v>        行政运行</v>
      </c>
      <c r="C9" s="66">
        <v>5761665</v>
      </c>
      <c r="D9" s="156">
        <v>5761665</v>
      </c>
      <c r="E9" s="66">
        <v>4851127</v>
      </c>
      <c r="F9" s="66">
        <v>910538</v>
      </c>
      <c r="G9" s="66"/>
    </row>
    <row r="10" ht="20.25" customHeight="1" spans="1:7">
      <c r="A10" s="161" t="s">
        <v>82</v>
      </c>
      <c r="B10" s="161" t="str">
        <f>"        "&amp;"一般行政管理事务"</f>
        <v>        一般行政管理事务</v>
      </c>
      <c r="C10" s="66">
        <v>459000</v>
      </c>
      <c r="D10" s="156">
        <v>459000</v>
      </c>
      <c r="E10" s="66">
        <v>144000</v>
      </c>
      <c r="F10" s="66">
        <v>315000</v>
      </c>
      <c r="G10" s="66"/>
    </row>
    <row r="11" ht="20.25" customHeight="1" spans="1:7">
      <c r="A11" s="161" t="s">
        <v>83</v>
      </c>
      <c r="B11" s="161" t="str">
        <f>"        "&amp;"对外贸易管理"</f>
        <v>        对外贸易管理</v>
      </c>
      <c r="C11" s="66">
        <v>1700000</v>
      </c>
      <c r="D11" s="156"/>
      <c r="E11" s="66"/>
      <c r="F11" s="66"/>
      <c r="G11" s="66">
        <v>1700000</v>
      </c>
    </row>
    <row r="12" ht="20.25" customHeight="1" spans="1:7">
      <c r="A12" s="161" t="s">
        <v>84</v>
      </c>
      <c r="B12" s="161" t="str">
        <f>"        "&amp;"事业运行"</f>
        <v>        事业运行</v>
      </c>
      <c r="C12" s="66">
        <v>961290.16</v>
      </c>
      <c r="D12" s="156">
        <v>961290.16</v>
      </c>
      <c r="E12" s="66">
        <v>869215.2</v>
      </c>
      <c r="F12" s="66">
        <v>92074.96</v>
      </c>
      <c r="G12" s="66"/>
    </row>
    <row r="13" ht="20.25" customHeight="1" spans="1:7">
      <c r="A13" s="153" t="s">
        <v>85</v>
      </c>
      <c r="B13" s="153" t="str">
        <f>"        "&amp;"社会保障和就业支出"</f>
        <v>        社会保障和就业支出</v>
      </c>
      <c r="C13" s="66">
        <v>2022797.76</v>
      </c>
      <c r="D13" s="156">
        <v>2014481.76</v>
      </c>
      <c r="E13" s="66">
        <v>1991681.76</v>
      </c>
      <c r="F13" s="66">
        <v>22800</v>
      </c>
      <c r="G13" s="66">
        <v>8316</v>
      </c>
    </row>
    <row r="14" ht="20.25" customHeight="1" spans="1:7">
      <c r="A14" s="160" t="s">
        <v>86</v>
      </c>
      <c r="B14" s="160" t="str">
        <f>"        "&amp;"行政事业单位养老支出"</f>
        <v>        行政事业单位养老支出</v>
      </c>
      <c r="C14" s="66">
        <v>2014481.76</v>
      </c>
      <c r="D14" s="156">
        <v>2014481.76</v>
      </c>
      <c r="E14" s="66">
        <v>1991681.76</v>
      </c>
      <c r="F14" s="66">
        <v>22800</v>
      </c>
      <c r="G14" s="66"/>
    </row>
    <row r="15" ht="20.25" customHeight="1" spans="1:7">
      <c r="A15" s="161" t="s">
        <v>87</v>
      </c>
      <c r="B15" s="161" t="str">
        <f>"        "&amp;"行政单位离退休"</f>
        <v>        行政单位离退休</v>
      </c>
      <c r="C15" s="66">
        <v>1208400</v>
      </c>
      <c r="D15" s="156">
        <v>1208400</v>
      </c>
      <c r="E15" s="66">
        <v>1185600</v>
      </c>
      <c r="F15" s="66">
        <v>22800</v>
      </c>
      <c r="G15" s="66"/>
    </row>
    <row r="16" ht="20.25" customHeight="1" spans="1:7">
      <c r="A16" s="161" t="s">
        <v>88</v>
      </c>
      <c r="B16" s="161" t="str">
        <f>"        "&amp;"机关事业单位基本养老保险缴费支出"</f>
        <v>        机关事业单位基本养老保险缴费支出</v>
      </c>
      <c r="C16" s="66">
        <v>806081.76</v>
      </c>
      <c r="D16" s="156">
        <v>806081.76</v>
      </c>
      <c r="E16" s="66">
        <v>806081.76</v>
      </c>
      <c r="F16" s="66"/>
      <c r="G16" s="66"/>
    </row>
    <row r="17" ht="20.25" customHeight="1" spans="1:7">
      <c r="A17" s="160" t="s">
        <v>89</v>
      </c>
      <c r="B17" s="160" t="str">
        <f>"        "&amp;"抚恤"</f>
        <v>        抚恤</v>
      </c>
      <c r="C17" s="66">
        <v>8316</v>
      </c>
      <c r="D17" s="156"/>
      <c r="E17" s="66"/>
      <c r="F17" s="66"/>
      <c r="G17" s="66">
        <v>8316</v>
      </c>
    </row>
    <row r="18" ht="20.25" customHeight="1" spans="1:7">
      <c r="A18" s="161" t="s">
        <v>90</v>
      </c>
      <c r="B18" s="161" t="str">
        <f>"        "&amp;"死亡抚恤"</f>
        <v>        死亡抚恤</v>
      </c>
      <c r="C18" s="66">
        <v>8316</v>
      </c>
      <c r="D18" s="156"/>
      <c r="E18" s="66"/>
      <c r="F18" s="66"/>
      <c r="G18" s="66">
        <v>8316</v>
      </c>
    </row>
    <row r="19" ht="20.25" customHeight="1" spans="1:7">
      <c r="A19" s="153" t="s">
        <v>91</v>
      </c>
      <c r="B19" s="153" t="str">
        <f>"        "&amp;"卫生健康支出"</f>
        <v>        卫生健康支出</v>
      </c>
      <c r="C19" s="66">
        <v>816359.52</v>
      </c>
      <c r="D19" s="156">
        <v>816359.52</v>
      </c>
      <c r="E19" s="66">
        <v>816359.52</v>
      </c>
      <c r="F19" s="66"/>
      <c r="G19" s="66"/>
    </row>
    <row r="20" ht="20.25" customHeight="1" spans="1:7">
      <c r="A20" s="160" t="s">
        <v>92</v>
      </c>
      <c r="B20" s="160" t="str">
        <f>"        "&amp;"行政事业单位医疗"</f>
        <v>        行政事业单位医疗</v>
      </c>
      <c r="C20" s="66">
        <v>816359.52</v>
      </c>
      <c r="D20" s="156">
        <v>816359.52</v>
      </c>
      <c r="E20" s="66">
        <v>816359.52</v>
      </c>
      <c r="F20" s="66"/>
      <c r="G20" s="66"/>
    </row>
    <row r="21" ht="20.25" customHeight="1" spans="1:7">
      <c r="A21" s="161" t="s">
        <v>93</v>
      </c>
      <c r="B21" s="161" t="str">
        <f>"        "&amp;"行政单位医疗"</f>
        <v>        行政单位医疗</v>
      </c>
      <c r="C21" s="66">
        <v>371329.97</v>
      </c>
      <c r="D21" s="156">
        <v>371329.97</v>
      </c>
      <c r="E21" s="66">
        <v>371329.97</v>
      </c>
      <c r="F21" s="66"/>
      <c r="G21" s="66"/>
    </row>
    <row r="22" ht="20.25" customHeight="1" spans="1:7">
      <c r="A22" s="161" t="s">
        <v>94</v>
      </c>
      <c r="B22" s="161" t="str">
        <f>"        "&amp;"事业单位医疗"</f>
        <v>        事业单位医疗</v>
      </c>
      <c r="C22" s="66">
        <v>46824.95</v>
      </c>
      <c r="D22" s="156">
        <v>46824.95</v>
      </c>
      <c r="E22" s="66">
        <v>46824.95</v>
      </c>
      <c r="F22" s="66"/>
      <c r="G22" s="66"/>
    </row>
    <row r="23" ht="20.25" customHeight="1" spans="1:7">
      <c r="A23" s="161" t="s">
        <v>95</v>
      </c>
      <c r="B23" s="161" t="str">
        <f>"        "&amp;"公务员医疗补助"</f>
        <v>        公务员医疗补助</v>
      </c>
      <c r="C23" s="66">
        <v>351060.75</v>
      </c>
      <c r="D23" s="156">
        <v>351060.75</v>
      </c>
      <c r="E23" s="66">
        <v>351060.75</v>
      </c>
      <c r="F23" s="66"/>
      <c r="G23" s="66"/>
    </row>
    <row r="24" ht="20.25" customHeight="1" spans="1:7">
      <c r="A24" s="161" t="s">
        <v>96</v>
      </c>
      <c r="B24" s="161" t="str">
        <f>"        "&amp;"其他行政事业单位医疗支出"</f>
        <v>        其他行政事业单位医疗支出</v>
      </c>
      <c r="C24" s="66">
        <v>47143.85</v>
      </c>
      <c r="D24" s="156">
        <v>47143.85</v>
      </c>
      <c r="E24" s="66">
        <v>47143.85</v>
      </c>
      <c r="F24" s="66"/>
      <c r="G24" s="66"/>
    </row>
    <row r="25" ht="20.25" customHeight="1" spans="1:7">
      <c r="A25" s="153" t="s">
        <v>97</v>
      </c>
      <c r="B25" s="153" t="str">
        <f>"        "&amp;"商业服务业等支出"</f>
        <v>        商业服务业等支出</v>
      </c>
      <c r="C25" s="66">
        <v>21611344</v>
      </c>
      <c r="D25" s="156"/>
      <c r="E25" s="66"/>
      <c r="F25" s="66"/>
      <c r="G25" s="66">
        <v>21611344</v>
      </c>
    </row>
    <row r="26" ht="20.25" customHeight="1" spans="1:7">
      <c r="A26" s="160" t="s">
        <v>98</v>
      </c>
      <c r="B26" s="160" t="str">
        <f>"        "&amp;"商业流通事务"</f>
        <v>        商业流通事务</v>
      </c>
      <c r="C26" s="66">
        <v>400000</v>
      </c>
      <c r="D26" s="156"/>
      <c r="E26" s="66"/>
      <c r="F26" s="66"/>
      <c r="G26" s="66">
        <v>400000</v>
      </c>
    </row>
    <row r="27" ht="20.25" customHeight="1" spans="1:7">
      <c r="A27" s="161" t="s">
        <v>99</v>
      </c>
      <c r="B27" s="161" t="str">
        <f>"        "&amp;"其他商业流通事务支出"</f>
        <v>        其他商业流通事务支出</v>
      </c>
      <c r="C27" s="66">
        <v>400000</v>
      </c>
      <c r="D27" s="156"/>
      <c r="E27" s="66"/>
      <c r="F27" s="66"/>
      <c r="G27" s="66">
        <v>400000</v>
      </c>
    </row>
    <row r="28" ht="20.25" customHeight="1" spans="1:7">
      <c r="A28" s="160" t="s">
        <v>100</v>
      </c>
      <c r="B28" s="160" t="str">
        <f>"        "&amp;"涉外发展服务支出"</f>
        <v>        涉外发展服务支出</v>
      </c>
      <c r="C28" s="66">
        <v>21211344</v>
      </c>
      <c r="D28" s="156"/>
      <c r="E28" s="66"/>
      <c r="F28" s="66"/>
      <c r="G28" s="66">
        <v>21211344</v>
      </c>
    </row>
    <row r="29" ht="20.25" customHeight="1" spans="1:7">
      <c r="A29" s="161" t="s">
        <v>101</v>
      </c>
      <c r="B29" s="161" t="str">
        <f>"        "&amp;"其他涉外发展服务支出"</f>
        <v>        其他涉外发展服务支出</v>
      </c>
      <c r="C29" s="66">
        <v>21211344</v>
      </c>
      <c r="D29" s="156"/>
      <c r="E29" s="66"/>
      <c r="F29" s="66"/>
      <c r="G29" s="66">
        <v>21211344</v>
      </c>
    </row>
    <row r="30" ht="20.25" customHeight="1" spans="1:7">
      <c r="A30" s="153" t="s">
        <v>102</v>
      </c>
      <c r="B30" s="153" t="str">
        <f>"        "&amp;"住房保障支出"</f>
        <v>        住房保障支出</v>
      </c>
      <c r="C30" s="66">
        <v>744816</v>
      </c>
      <c r="D30" s="156">
        <v>744816</v>
      </c>
      <c r="E30" s="66">
        <v>744816</v>
      </c>
      <c r="F30" s="66"/>
      <c r="G30" s="66"/>
    </row>
    <row r="31" ht="20.25" customHeight="1" spans="1:7">
      <c r="A31" s="160" t="s">
        <v>103</v>
      </c>
      <c r="B31" s="160" t="str">
        <f>"        "&amp;"住房改革支出"</f>
        <v>        住房改革支出</v>
      </c>
      <c r="C31" s="66">
        <v>744816</v>
      </c>
      <c r="D31" s="156">
        <v>744816</v>
      </c>
      <c r="E31" s="66">
        <v>744816</v>
      </c>
      <c r="F31" s="66"/>
      <c r="G31" s="66"/>
    </row>
    <row r="32" ht="20.25" customHeight="1" spans="1:7">
      <c r="A32" s="161" t="s">
        <v>104</v>
      </c>
      <c r="B32" s="161" t="str">
        <f>"        "&amp;"住房公积金"</f>
        <v>        住房公积金</v>
      </c>
      <c r="C32" s="66">
        <v>702828</v>
      </c>
      <c r="D32" s="156">
        <v>702828</v>
      </c>
      <c r="E32" s="66">
        <v>702828</v>
      </c>
      <c r="F32" s="66"/>
      <c r="G32" s="66"/>
    </row>
    <row r="33" ht="20.25" customHeight="1" spans="1:7">
      <c r="A33" s="161" t="s">
        <v>105</v>
      </c>
      <c r="B33" s="161" t="str">
        <f>"        "&amp;"购房补贴"</f>
        <v>        购房补贴</v>
      </c>
      <c r="C33" s="66">
        <v>41988</v>
      </c>
      <c r="D33" s="156">
        <v>41988</v>
      </c>
      <c r="E33" s="66">
        <v>41988</v>
      </c>
      <c r="F33" s="66"/>
      <c r="G33" s="66"/>
    </row>
    <row r="34" ht="20.25" customHeight="1" spans="1:7">
      <c r="A34" s="153" t="s">
        <v>106</v>
      </c>
      <c r="B34" s="153" t="str">
        <f>"        "&amp;"粮油物资储备支出"</f>
        <v>        粮油物资储备支出</v>
      </c>
      <c r="C34" s="66">
        <v>480000</v>
      </c>
      <c r="D34" s="156"/>
      <c r="E34" s="66"/>
      <c r="F34" s="66"/>
      <c r="G34" s="66">
        <v>480000</v>
      </c>
    </row>
    <row r="35" ht="20.25" customHeight="1" spans="1:7">
      <c r="A35" s="160" t="s">
        <v>107</v>
      </c>
      <c r="B35" s="160" t="str">
        <f>"        "&amp;"重要商品储备"</f>
        <v>        重要商品储备</v>
      </c>
      <c r="C35" s="66">
        <v>480000</v>
      </c>
      <c r="D35" s="156"/>
      <c r="E35" s="66"/>
      <c r="F35" s="66"/>
      <c r="G35" s="66">
        <v>480000</v>
      </c>
    </row>
    <row r="36" ht="20.25" customHeight="1" spans="1:7">
      <c r="A36" s="161" t="s">
        <v>108</v>
      </c>
      <c r="B36" s="161" t="str">
        <f>"        "&amp;"肉类储备"</f>
        <v>        肉类储备</v>
      </c>
      <c r="C36" s="66">
        <v>480000</v>
      </c>
      <c r="D36" s="156"/>
      <c r="E36" s="66"/>
      <c r="F36" s="66"/>
      <c r="G36" s="66">
        <v>480000</v>
      </c>
    </row>
    <row r="37" ht="20.25" customHeight="1" spans="1:7">
      <c r="A37" s="153" t="s">
        <v>109</v>
      </c>
      <c r="B37" s="153" t="str">
        <f>"        "&amp;"转移性支出"</f>
        <v>        转移性支出</v>
      </c>
      <c r="C37" s="66">
        <v>4000000</v>
      </c>
      <c r="D37" s="156"/>
      <c r="E37" s="66"/>
      <c r="F37" s="66"/>
      <c r="G37" s="66">
        <v>4000000</v>
      </c>
    </row>
    <row r="38" ht="20.25" customHeight="1" spans="1:7">
      <c r="A38" s="160" t="s">
        <v>110</v>
      </c>
      <c r="B38" s="160" t="str">
        <f>"        "&amp;"一般性转移支付"</f>
        <v>        一般性转移支付</v>
      </c>
      <c r="C38" s="66">
        <v>4000000</v>
      </c>
      <c r="D38" s="156"/>
      <c r="E38" s="66"/>
      <c r="F38" s="66"/>
      <c r="G38" s="66">
        <v>4000000</v>
      </c>
    </row>
    <row r="39" ht="20.25" customHeight="1" spans="1:7">
      <c r="A39" s="161" t="s">
        <v>111</v>
      </c>
      <c r="B39" s="161" t="str">
        <f>"        "&amp;"民族地区转移支付支出"</f>
        <v>        民族地区转移支付支出</v>
      </c>
      <c r="C39" s="66">
        <v>4000000</v>
      </c>
      <c r="D39" s="156"/>
      <c r="E39" s="66"/>
      <c r="F39" s="66"/>
      <c r="G39" s="66">
        <v>4000000</v>
      </c>
    </row>
    <row r="40" ht="20.25" customHeight="1" spans="1:7">
      <c r="A40" s="155" t="s">
        <v>30</v>
      </c>
      <c r="B40" s="153"/>
      <c r="C40" s="156">
        <v>38557272.44</v>
      </c>
      <c r="D40" s="156">
        <v>10757612.44</v>
      </c>
      <c r="E40" s="156">
        <v>9417199.48</v>
      </c>
      <c r="F40" s="156">
        <v>1340412.96</v>
      </c>
      <c r="G40" s="156">
        <v>27799660</v>
      </c>
    </row>
  </sheetData>
  <mergeCells count="8">
    <mergeCell ref="A1:G1"/>
    <mergeCell ref="A2:G2"/>
    <mergeCell ref="A3:F3"/>
    <mergeCell ref="A4:B4"/>
    <mergeCell ref="D4:F4"/>
    <mergeCell ref="A40:B40"/>
    <mergeCell ref="C4:C5"/>
    <mergeCell ref="G4:G5"/>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workbookViewId="0">
      <selection activeCell="I6" sqref="I6"/>
    </sheetView>
  </sheetViews>
  <sheetFormatPr defaultColWidth="8.85" defaultRowHeight="15" customHeight="1" outlineLevelRow="6" outlineLevelCol="5"/>
  <cols>
    <col min="1" max="6" width="25.1333333333333" customWidth="1"/>
  </cols>
  <sheetData>
    <row r="1" customHeight="1" spans="1:6">
      <c r="A1" s="151" t="s">
        <v>127</v>
      </c>
      <c r="B1" s="151"/>
      <c r="C1" s="151"/>
      <c r="D1" s="151"/>
      <c r="E1" s="151"/>
      <c r="F1" s="151"/>
    </row>
    <row r="2" ht="28.5" customHeight="1" spans="1:6">
      <c r="A2" s="152" t="s">
        <v>128</v>
      </c>
      <c r="B2" s="152"/>
      <c r="C2" s="152"/>
      <c r="D2" s="152"/>
      <c r="E2" s="152"/>
      <c r="F2" s="152"/>
    </row>
    <row r="3" ht="20.25" customHeight="1" spans="1:6">
      <c r="A3" s="153" t="str">
        <f>"单位名称："&amp;"玉溪市商务局"</f>
        <v>单位名称：玉溪市商务局</v>
      </c>
      <c r="B3" s="153"/>
      <c r="C3" s="153"/>
      <c r="D3" s="153"/>
      <c r="E3" s="153"/>
      <c r="F3" s="151" t="s">
        <v>2</v>
      </c>
    </row>
    <row r="4" ht="20.25" customHeight="1" spans="1:6">
      <c r="A4" s="154" t="s">
        <v>129</v>
      </c>
      <c r="B4" s="154" t="s">
        <v>130</v>
      </c>
      <c r="C4" s="154" t="s">
        <v>131</v>
      </c>
      <c r="D4" s="154"/>
      <c r="E4" s="154"/>
      <c r="F4" s="154"/>
    </row>
    <row r="5" ht="35.25" customHeight="1" spans="1:6">
      <c r="A5" s="154"/>
      <c r="B5" s="154"/>
      <c r="C5" s="154" t="s">
        <v>32</v>
      </c>
      <c r="D5" s="154" t="s">
        <v>132</v>
      </c>
      <c r="E5" s="154" t="s">
        <v>133</v>
      </c>
      <c r="F5" s="154" t="s">
        <v>134</v>
      </c>
    </row>
    <row r="6" ht="20.25" customHeight="1" spans="1:6">
      <c r="A6" s="157" t="s">
        <v>44</v>
      </c>
      <c r="B6" s="157">
        <v>2</v>
      </c>
      <c r="C6" s="157">
        <v>3</v>
      </c>
      <c r="D6" s="157">
        <v>4</v>
      </c>
      <c r="E6" s="157">
        <v>5</v>
      </c>
      <c r="F6" s="157">
        <v>6</v>
      </c>
    </row>
    <row r="7" ht="20.25" customHeight="1" spans="1:6">
      <c r="A7" s="66">
        <v>61600</v>
      </c>
      <c r="B7" s="66"/>
      <c r="C7" s="66">
        <v>26000</v>
      </c>
      <c r="D7" s="66"/>
      <c r="E7" s="156">
        <v>26000</v>
      </c>
      <c r="F7" s="66">
        <v>35600</v>
      </c>
    </row>
  </sheetData>
  <mergeCells count="6">
    <mergeCell ref="A1:F1"/>
    <mergeCell ref="A2:F2"/>
    <mergeCell ref="A3:E3"/>
    <mergeCell ref="C4:E4"/>
    <mergeCell ref="A4:A5"/>
    <mergeCell ref="B4:B5"/>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51"/>
  <sheetViews>
    <sheetView showZeros="0" topLeftCell="A32" workbookViewId="0">
      <selection activeCell="I6" sqref="I6"/>
    </sheetView>
  </sheetViews>
  <sheetFormatPr defaultColWidth="8.85" defaultRowHeight="15" customHeight="1"/>
  <cols>
    <col min="1" max="1" width="27.275" customWidth="1"/>
    <col min="2" max="2" width="20.8416666666667" customWidth="1"/>
    <col min="3" max="3" width="22.7" customWidth="1"/>
    <col min="4" max="4" width="11.1333333333333" customWidth="1"/>
    <col min="5" max="5" width="22.7" customWidth="1"/>
    <col min="6" max="6" width="11.1333333333333" customWidth="1"/>
    <col min="7" max="7" width="22.7" customWidth="1"/>
    <col min="8" max="8" width="16.2833333333333" customWidth="1"/>
    <col min="9" max="9" width="16.4166666666667" customWidth="1"/>
    <col min="10" max="13" width="16.2833333333333" customWidth="1"/>
    <col min="14" max="16" width="16.4166666666667" customWidth="1"/>
    <col min="17" max="22" width="16.2833333333333" customWidth="1"/>
    <col min="23" max="23" width="16.4166666666667" customWidth="1"/>
  </cols>
  <sheetData>
    <row r="1" customHeight="1" spans="1:23">
      <c r="A1" s="151" t="s">
        <v>135</v>
      </c>
      <c r="B1" s="151"/>
      <c r="C1" s="151"/>
      <c r="D1" s="151"/>
      <c r="E1" s="151"/>
      <c r="F1" s="151"/>
      <c r="G1" s="151"/>
      <c r="H1" s="151"/>
      <c r="I1" s="151"/>
      <c r="J1" s="151"/>
      <c r="K1" s="151"/>
      <c r="L1" s="151"/>
      <c r="M1" s="151"/>
      <c r="N1" s="151"/>
      <c r="O1" s="151"/>
      <c r="P1" s="151"/>
      <c r="Q1" s="151"/>
      <c r="R1" s="151"/>
      <c r="S1" s="151"/>
      <c r="T1" s="151"/>
      <c r="U1" s="151"/>
      <c r="V1" s="151"/>
      <c r="W1" s="151"/>
    </row>
    <row r="2" ht="28.5" customHeight="1" spans="1:23">
      <c r="A2" s="152" t="s">
        <v>136</v>
      </c>
      <c r="B2" s="152"/>
      <c r="C2" s="152" t="s">
        <v>137</v>
      </c>
      <c r="D2" s="152"/>
      <c r="E2" s="152"/>
      <c r="F2" s="152"/>
      <c r="G2" s="152"/>
      <c r="H2" s="152"/>
      <c r="I2" s="152"/>
      <c r="J2" s="152"/>
      <c r="K2" s="152"/>
      <c r="L2" s="152"/>
      <c r="M2" s="152"/>
      <c r="N2" s="152"/>
      <c r="O2" s="152"/>
      <c r="P2" s="152"/>
      <c r="Q2" s="152"/>
      <c r="R2" s="152"/>
      <c r="S2" s="152"/>
      <c r="T2" s="152"/>
      <c r="U2" s="152"/>
      <c r="V2" s="152"/>
      <c r="W2" s="152"/>
    </row>
    <row r="3" ht="19.5" customHeight="1" spans="1:23">
      <c r="A3" s="153" t="str">
        <f>"单位名称："&amp;"玉溪市商务局"</f>
        <v>单位名称：玉溪市商务局</v>
      </c>
      <c r="B3" s="153"/>
      <c r="C3" s="153"/>
      <c r="D3" s="153"/>
      <c r="E3" s="153"/>
      <c r="F3" s="153"/>
      <c r="G3" s="153"/>
      <c r="H3" s="153"/>
      <c r="I3" s="153"/>
      <c r="J3" s="153"/>
      <c r="K3" s="153"/>
      <c r="L3" s="153"/>
      <c r="M3" s="153"/>
      <c r="N3" s="153"/>
      <c r="O3" s="153"/>
      <c r="P3" s="153"/>
      <c r="Q3" s="153"/>
      <c r="R3" s="151"/>
      <c r="S3" s="151"/>
      <c r="T3" s="151"/>
      <c r="U3" s="151"/>
      <c r="V3" s="151"/>
      <c r="W3" s="151" t="s">
        <v>2</v>
      </c>
    </row>
    <row r="4" ht="19.5" customHeight="1" spans="1:23">
      <c r="A4" s="154" t="s">
        <v>138</v>
      </c>
      <c r="B4" s="154" t="s">
        <v>139</v>
      </c>
      <c r="C4" s="154" t="s">
        <v>140</v>
      </c>
      <c r="D4" s="154" t="s">
        <v>141</v>
      </c>
      <c r="E4" s="154" t="s">
        <v>142</v>
      </c>
      <c r="F4" s="154" t="s">
        <v>143</v>
      </c>
      <c r="G4" s="154" t="s">
        <v>144</v>
      </c>
      <c r="H4" s="154" t="s">
        <v>145</v>
      </c>
      <c r="I4" s="154"/>
      <c r="J4" s="154"/>
      <c r="K4" s="154"/>
      <c r="L4" s="154"/>
      <c r="M4" s="154"/>
      <c r="N4" s="154"/>
      <c r="O4" s="154"/>
      <c r="P4" s="154"/>
      <c r="Q4" s="154"/>
      <c r="R4" s="154"/>
      <c r="S4" s="154"/>
      <c r="T4" s="154"/>
      <c r="U4" s="154"/>
      <c r="V4" s="154"/>
      <c r="W4" s="154"/>
    </row>
    <row r="5" ht="19.5" customHeight="1" spans="1:23">
      <c r="A5" s="154"/>
      <c r="B5" s="154"/>
      <c r="C5" s="154"/>
      <c r="D5" s="154"/>
      <c r="E5" s="154"/>
      <c r="F5" s="154"/>
      <c r="G5" s="154"/>
      <c r="H5" s="154" t="s">
        <v>30</v>
      </c>
      <c r="I5" s="154" t="s">
        <v>33</v>
      </c>
      <c r="J5" s="154"/>
      <c r="K5" s="154"/>
      <c r="L5" s="154"/>
      <c r="M5" s="154"/>
      <c r="N5" s="154" t="s">
        <v>146</v>
      </c>
      <c r="O5" s="154"/>
      <c r="P5" s="154"/>
      <c r="Q5" s="154" t="s">
        <v>36</v>
      </c>
      <c r="R5" s="154" t="s">
        <v>71</v>
      </c>
      <c r="S5" s="154"/>
      <c r="T5" s="154"/>
      <c r="U5" s="154"/>
      <c r="V5" s="154"/>
      <c r="W5" s="154"/>
    </row>
    <row r="6" ht="41.25" customHeight="1" spans="1:23">
      <c r="A6" s="154"/>
      <c r="B6" s="154"/>
      <c r="C6" s="154"/>
      <c r="D6" s="154"/>
      <c r="E6" s="154"/>
      <c r="F6" s="154"/>
      <c r="G6" s="154"/>
      <c r="H6" s="154"/>
      <c r="I6" s="154" t="s">
        <v>147</v>
      </c>
      <c r="J6" s="154" t="s">
        <v>148</v>
      </c>
      <c r="K6" s="154" t="s">
        <v>149</v>
      </c>
      <c r="L6" s="154" t="s">
        <v>150</v>
      </c>
      <c r="M6" s="154" t="s">
        <v>151</v>
      </c>
      <c r="N6" s="154" t="s">
        <v>33</v>
      </c>
      <c r="O6" s="154" t="s">
        <v>34</v>
      </c>
      <c r="P6" s="154" t="s">
        <v>35</v>
      </c>
      <c r="Q6" s="154"/>
      <c r="R6" s="154" t="s">
        <v>32</v>
      </c>
      <c r="S6" s="154" t="s">
        <v>39</v>
      </c>
      <c r="T6" s="154" t="s">
        <v>152</v>
      </c>
      <c r="U6" s="154" t="s">
        <v>41</v>
      </c>
      <c r="V6" s="154" t="s">
        <v>42</v>
      </c>
      <c r="W6" s="154" t="s">
        <v>43</v>
      </c>
    </row>
    <row r="7" ht="20.25" customHeight="1" spans="1:23">
      <c r="A7" s="155" t="s">
        <v>44</v>
      </c>
      <c r="B7" s="155" t="s">
        <v>45</v>
      </c>
      <c r="C7" s="155" t="s">
        <v>46</v>
      </c>
      <c r="D7" s="155" t="s">
        <v>47</v>
      </c>
      <c r="E7" s="155" t="s">
        <v>48</v>
      </c>
      <c r="F7" s="155" t="s">
        <v>49</v>
      </c>
      <c r="G7" s="155" t="s">
        <v>50</v>
      </c>
      <c r="H7" s="155" t="s">
        <v>51</v>
      </c>
      <c r="I7" s="155" t="s">
        <v>52</v>
      </c>
      <c r="J7" s="155" t="s">
        <v>53</v>
      </c>
      <c r="K7" s="155" t="s">
        <v>54</v>
      </c>
      <c r="L7" s="155" t="s">
        <v>55</v>
      </c>
      <c r="M7" s="155" t="s">
        <v>56</v>
      </c>
      <c r="N7" s="155" t="s">
        <v>57</v>
      </c>
      <c r="O7" s="155" t="s">
        <v>58</v>
      </c>
      <c r="P7" s="155" t="s">
        <v>59</v>
      </c>
      <c r="Q7" s="155" t="s">
        <v>60</v>
      </c>
      <c r="R7" s="155" t="s">
        <v>61</v>
      </c>
      <c r="S7" s="155" t="s">
        <v>62</v>
      </c>
      <c r="T7" s="155" t="s">
        <v>153</v>
      </c>
      <c r="U7" s="155" t="s">
        <v>154</v>
      </c>
      <c r="V7" s="155" t="s">
        <v>155</v>
      </c>
      <c r="W7" s="155" t="s">
        <v>156</v>
      </c>
    </row>
    <row r="8" ht="20.25" customHeight="1" spans="1:23">
      <c r="A8" t="s">
        <v>64</v>
      </c>
      <c r="C8" s="153"/>
      <c r="D8" s="153"/>
      <c r="E8" s="153"/>
      <c r="G8" s="153"/>
      <c r="H8" s="156">
        <v>10757612.44</v>
      </c>
      <c r="I8" s="66">
        <v>10757612.44</v>
      </c>
      <c r="J8" s="66">
        <v>4508177.87</v>
      </c>
      <c r="K8" s="66"/>
      <c r="L8" s="66">
        <v>6249434.57</v>
      </c>
      <c r="M8" s="66"/>
      <c r="N8" s="66"/>
      <c r="O8" s="66"/>
      <c r="P8" s="66"/>
      <c r="Q8" s="66"/>
      <c r="R8" s="66"/>
      <c r="S8" s="66"/>
      <c r="T8" s="66"/>
      <c r="U8" s="66"/>
      <c r="V8" s="66"/>
      <c r="W8" s="66"/>
    </row>
    <row r="9" ht="20.25" customHeight="1" spans="1:23">
      <c r="A9" t="s">
        <v>64</v>
      </c>
      <c r="B9" s="153"/>
      <c r="C9" s="153"/>
      <c r="D9" s="153"/>
      <c r="E9" s="153"/>
      <c r="F9" s="153"/>
      <c r="G9" s="153"/>
      <c r="H9" s="156">
        <v>10757612.44</v>
      </c>
      <c r="I9" s="66">
        <v>10757612.44</v>
      </c>
      <c r="J9" s="66">
        <v>4508177.87</v>
      </c>
      <c r="K9" s="66"/>
      <c r="L9" s="66">
        <v>6249434.57</v>
      </c>
      <c r="M9" s="66"/>
      <c r="N9" s="66"/>
      <c r="O9" s="66"/>
      <c r="P9" s="66"/>
      <c r="Q9" s="66"/>
      <c r="R9" s="66"/>
      <c r="S9" s="66"/>
      <c r="T9" s="66"/>
      <c r="U9" s="66"/>
      <c r="V9" s="66"/>
      <c r="W9" s="66"/>
    </row>
    <row r="10" ht="20.25" customHeight="1" spans="1:23">
      <c r="A10" s="153" t="str">
        <f t="shared" ref="A10:A50" si="0">"       "&amp;"玉溪市商务局"</f>
        <v>       玉溪市商务局</v>
      </c>
      <c r="B10" s="153" t="s">
        <v>157</v>
      </c>
      <c r="C10" s="153" t="s">
        <v>158</v>
      </c>
      <c r="D10" s="153" t="s">
        <v>81</v>
      </c>
      <c r="E10" s="153" t="s">
        <v>159</v>
      </c>
      <c r="F10" s="153" t="s">
        <v>160</v>
      </c>
      <c r="G10" s="153" t="s">
        <v>161</v>
      </c>
      <c r="H10" s="156">
        <v>1594404</v>
      </c>
      <c r="I10" s="66">
        <v>1594404</v>
      </c>
      <c r="J10" s="66">
        <v>697551.75</v>
      </c>
      <c r="K10" s="153"/>
      <c r="L10" s="66">
        <v>896852.25</v>
      </c>
      <c r="M10" s="153"/>
      <c r="N10" s="66"/>
      <c r="O10" s="66"/>
      <c r="P10" s="153"/>
      <c r="Q10" s="66"/>
      <c r="R10" s="66"/>
      <c r="S10" s="66"/>
      <c r="T10" s="66"/>
      <c r="U10" s="66"/>
      <c r="V10" s="66"/>
      <c r="W10" s="66"/>
    </row>
    <row r="11" ht="20.25" customHeight="1" spans="1:23">
      <c r="A11" s="153" t="str">
        <f t="shared" si="0"/>
        <v>       玉溪市商务局</v>
      </c>
      <c r="B11" s="153" t="s">
        <v>157</v>
      </c>
      <c r="C11" s="153" t="s">
        <v>158</v>
      </c>
      <c r="D11" s="153" t="s">
        <v>81</v>
      </c>
      <c r="E11" s="153" t="s">
        <v>159</v>
      </c>
      <c r="F11" s="153" t="s">
        <v>162</v>
      </c>
      <c r="G11" s="153" t="s">
        <v>163</v>
      </c>
      <c r="H11" s="156">
        <v>1994100</v>
      </c>
      <c r="I11" s="66">
        <v>1994100</v>
      </c>
      <c r="J11" s="66">
        <v>872418.75</v>
      </c>
      <c r="K11" s="153"/>
      <c r="L11" s="66">
        <v>1121681.25</v>
      </c>
      <c r="M11" s="153"/>
      <c r="N11" s="66"/>
      <c r="O11" s="66"/>
      <c r="P11" s="153"/>
      <c r="Q11" s="66"/>
      <c r="R11" s="66"/>
      <c r="S11" s="66"/>
      <c r="T11" s="66"/>
      <c r="U11" s="66"/>
      <c r="V11" s="66"/>
      <c r="W11" s="66"/>
    </row>
    <row r="12" ht="20.25" customHeight="1" spans="1:23">
      <c r="A12" s="153" t="str">
        <f t="shared" si="0"/>
        <v>       玉溪市商务局</v>
      </c>
      <c r="B12" s="153" t="s">
        <v>157</v>
      </c>
      <c r="C12" s="153" t="s">
        <v>158</v>
      </c>
      <c r="D12" s="153" t="s">
        <v>105</v>
      </c>
      <c r="E12" s="153" t="s">
        <v>164</v>
      </c>
      <c r="F12" s="153" t="s">
        <v>162</v>
      </c>
      <c r="G12" s="153" t="s">
        <v>163</v>
      </c>
      <c r="H12" s="156">
        <v>27396</v>
      </c>
      <c r="I12" s="66">
        <v>27396</v>
      </c>
      <c r="J12" s="66"/>
      <c r="K12" s="153"/>
      <c r="L12" s="66">
        <v>27396</v>
      </c>
      <c r="M12" s="153"/>
      <c r="N12" s="66"/>
      <c r="O12" s="66"/>
      <c r="P12" s="153"/>
      <c r="Q12" s="66"/>
      <c r="R12" s="66"/>
      <c r="S12" s="66"/>
      <c r="T12" s="66"/>
      <c r="U12" s="66"/>
      <c r="V12" s="66"/>
      <c r="W12" s="66"/>
    </row>
    <row r="13" ht="20.25" customHeight="1" spans="1:23">
      <c r="A13" s="153" t="str">
        <f t="shared" si="0"/>
        <v>       玉溪市商务局</v>
      </c>
      <c r="B13" s="153" t="s">
        <v>165</v>
      </c>
      <c r="C13" s="153" t="s">
        <v>166</v>
      </c>
      <c r="D13" s="153" t="s">
        <v>84</v>
      </c>
      <c r="E13" s="153" t="s">
        <v>167</v>
      </c>
      <c r="F13" s="153" t="s">
        <v>160</v>
      </c>
      <c r="G13" s="153" t="s">
        <v>161</v>
      </c>
      <c r="H13" s="156">
        <v>236748</v>
      </c>
      <c r="I13" s="66">
        <v>236748</v>
      </c>
      <c r="J13" s="66">
        <v>103577.25</v>
      </c>
      <c r="K13" s="153"/>
      <c r="L13" s="66">
        <v>133170.75</v>
      </c>
      <c r="M13" s="153"/>
      <c r="N13" s="66"/>
      <c r="O13" s="66"/>
      <c r="P13" s="153"/>
      <c r="Q13" s="66"/>
      <c r="R13" s="66"/>
      <c r="S13" s="66"/>
      <c r="T13" s="66"/>
      <c r="U13" s="66"/>
      <c r="V13" s="66"/>
      <c r="W13" s="66"/>
    </row>
    <row r="14" ht="20.25" customHeight="1" spans="1:23">
      <c r="A14" s="153" t="str">
        <f t="shared" si="0"/>
        <v>       玉溪市商务局</v>
      </c>
      <c r="B14" s="153" t="s">
        <v>165</v>
      </c>
      <c r="C14" s="153" t="s">
        <v>166</v>
      </c>
      <c r="D14" s="153" t="s">
        <v>84</v>
      </c>
      <c r="E14" s="153" t="s">
        <v>167</v>
      </c>
      <c r="F14" s="153" t="s">
        <v>168</v>
      </c>
      <c r="G14" s="153" t="s">
        <v>169</v>
      </c>
      <c r="H14" s="156">
        <v>107580</v>
      </c>
      <c r="I14" s="66">
        <v>107580</v>
      </c>
      <c r="J14" s="66">
        <v>47066.25</v>
      </c>
      <c r="K14" s="153"/>
      <c r="L14" s="66">
        <v>60513.75</v>
      </c>
      <c r="M14" s="153"/>
      <c r="N14" s="66"/>
      <c r="O14" s="66"/>
      <c r="P14" s="153"/>
      <c r="Q14" s="66"/>
      <c r="R14" s="66"/>
      <c r="S14" s="66"/>
      <c r="T14" s="66"/>
      <c r="U14" s="66"/>
      <c r="V14" s="66"/>
      <c r="W14" s="66"/>
    </row>
    <row r="15" ht="20.25" customHeight="1" spans="1:23">
      <c r="A15" s="153" t="str">
        <f t="shared" si="0"/>
        <v>       玉溪市商务局</v>
      </c>
      <c r="B15" s="153" t="s">
        <v>165</v>
      </c>
      <c r="C15" s="153" t="s">
        <v>166</v>
      </c>
      <c r="D15" s="153" t="s">
        <v>105</v>
      </c>
      <c r="E15" s="153" t="s">
        <v>164</v>
      </c>
      <c r="F15" s="153" t="s">
        <v>162</v>
      </c>
      <c r="G15" s="153" t="s">
        <v>163</v>
      </c>
      <c r="H15" s="156">
        <v>14592</v>
      </c>
      <c r="I15" s="66">
        <v>14592</v>
      </c>
      <c r="J15" s="66"/>
      <c r="K15" s="153"/>
      <c r="L15" s="66">
        <v>14592</v>
      </c>
      <c r="M15" s="153"/>
      <c r="N15" s="66"/>
      <c r="O15" s="66"/>
      <c r="P15" s="153"/>
      <c r="Q15" s="66"/>
      <c r="R15" s="66"/>
      <c r="S15" s="66"/>
      <c r="T15" s="66"/>
      <c r="U15" s="66"/>
      <c r="V15" s="66"/>
      <c r="W15" s="66"/>
    </row>
    <row r="16" ht="20.25" customHeight="1" spans="1:23">
      <c r="A16" s="153" t="str">
        <f t="shared" si="0"/>
        <v>       玉溪市商务局</v>
      </c>
      <c r="B16" s="153" t="s">
        <v>170</v>
      </c>
      <c r="C16" s="153" t="s">
        <v>171</v>
      </c>
      <c r="D16" s="153" t="s">
        <v>84</v>
      </c>
      <c r="E16" s="153" t="s">
        <v>167</v>
      </c>
      <c r="F16" s="153" t="s">
        <v>172</v>
      </c>
      <c r="G16" s="153" t="s">
        <v>173</v>
      </c>
      <c r="H16" s="156">
        <v>4087.2</v>
      </c>
      <c r="I16" s="66">
        <v>4087.2</v>
      </c>
      <c r="J16" s="66">
        <v>1021.8</v>
      </c>
      <c r="K16" s="153"/>
      <c r="L16" s="66">
        <v>3065.4</v>
      </c>
      <c r="M16" s="153"/>
      <c r="N16" s="66"/>
      <c r="O16" s="66"/>
      <c r="P16" s="153"/>
      <c r="Q16" s="66"/>
      <c r="R16" s="66"/>
      <c r="S16" s="66"/>
      <c r="T16" s="66"/>
      <c r="U16" s="66"/>
      <c r="V16" s="66"/>
      <c r="W16" s="66"/>
    </row>
    <row r="17" ht="20.25" customHeight="1" spans="1:23">
      <c r="A17" s="153" t="str">
        <f t="shared" si="0"/>
        <v>       玉溪市商务局</v>
      </c>
      <c r="B17" s="153" t="s">
        <v>170</v>
      </c>
      <c r="C17" s="153" t="s">
        <v>171</v>
      </c>
      <c r="D17" s="153" t="s">
        <v>88</v>
      </c>
      <c r="E17" s="153" t="s">
        <v>174</v>
      </c>
      <c r="F17" s="153" t="s">
        <v>175</v>
      </c>
      <c r="G17" s="153" t="s">
        <v>176</v>
      </c>
      <c r="H17" s="156">
        <v>806081.76</v>
      </c>
      <c r="I17" s="66">
        <v>806081.76</v>
      </c>
      <c r="J17" s="66">
        <v>201520.44</v>
      </c>
      <c r="K17" s="153"/>
      <c r="L17" s="66">
        <v>604561.32</v>
      </c>
      <c r="M17" s="153"/>
      <c r="N17" s="66"/>
      <c r="O17" s="66"/>
      <c r="P17" s="153"/>
      <c r="Q17" s="66"/>
      <c r="R17" s="66"/>
      <c r="S17" s="66"/>
      <c r="T17" s="66"/>
      <c r="U17" s="66"/>
      <c r="V17" s="66"/>
      <c r="W17" s="66"/>
    </row>
    <row r="18" ht="20.25" customHeight="1" spans="1:23">
      <c r="A18" s="153" t="str">
        <f t="shared" si="0"/>
        <v>       玉溪市商务局</v>
      </c>
      <c r="B18" s="153" t="s">
        <v>170</v>
      </c>
      <c r="C18" s="153" t="s">
        <v>171</v>
      </c>
      <c r="D18" s="153" t="s">
        <v>93</v>
      </c>
      <c r="E18" s="153" t="s">
        <v>177</v>
      </c>
      <c r="F18" s="153" t="s">
        <v>178</v>
      </c>
      <c r="G18" s="153" t="s">
        <v>179</v>
      </c>
      <c r="H18" s="156">
        <v>371329.97</v>
      </c>
      <c r="I18" s="66">
        <v>371329.97</v>
      </c>
      <c r="J18" s="66">
        <v>92832.49</v>
      </c>
      <c r="K18" s="153"/>
      <c r="L18" s="66">
        <v>278497.48</v>
      </c>
      <c r="M18" s="153"/>
      <c r="N18" s="66"/>
      <c r="O18" s="66"/>
      <c r="P18" s="153"/>
      <c r="Q18" s="66"/>
      <c r="R18" s="66"/>
      <c r="S18" s="66"/>
      <c r="T18" s="66"/>
      <c r="U18" s="66"/>
      <c r="V18" s="66"/>
      <c r="W18" s="66"/>
    </row>
    <row r="19" ht="20.25" customHeight="1" spans="1:23">
      <c r="A19" s="153" t="str">
        <f t="shared" si="0"/>
        <v>       玉溪市商务局</v>
      </c>
      <c r="B19" s="153" t="s">
        <v>170</v>
      </c>
      <c r="C19" s="153" t="s">
        <v>171</v>
      </c>
      <c r="D19" s="153" t="s">
        <v>94</v>
      </c>
      <c r="E19" s="153" t="s">
        <v>180</v>
      </c>
      <c r="F19" s="153" t="s">
        <v>178</v>
      </c>
      <c r="G19" s="153" t="s">
        <v>179</v>
      </c>
      <c r="H19" s="156">
        <v>46824.95</v>
      </c>
      <c r="I19" s="66">
        <v>46824.95</v>
      </c>
      <c r="J19" s="66">
        <v>11706.24</v>
      </c>
      <c r="K19" s="153"/>
      <c r="L19" s="66">
        <v>35118.71</v>
      </c>
      <c r="M19" s="153"/>
      <c r="N19" s="66"/>
      <c r="O19" s="66"/>
      <c r="P19" s="153"/>
      <c r="Q19" s="66"/>
      <c r="R19" s="66"/>
      <c r="S19" s="66"/>
      <c r="T19" s="66"/>
      <c r="U19" s="66"/>
      <c r="V19" s="66"/>
      <c r="W19" s="66"/>
    </row>
    <row r="20" ht="20.25" customHeight="1" spans="1:23">
      <c r="A20" s="153" t="str">
        <f t="shared" si="0"/>
        <v>       玉溪市商务局</v>
      </c>
      <c r="B20" s="153" t="s">
        <v>170</v>
      </c>
      <c r="C20" s="153" t="s">
        <v>171</v>
      </c>
      <c r="D20" s="153" t="s">
        <v>95</v>
      </c>
      <c r="E20" s="153" t="s">
        <v>181</v>
      </c>
      <c r="F20" s="153" t="s">
        <v>182</v>
      </c>
      <c r="G20" s="153" t="s">
        <v>183</v>
      </c>
      <c r="H20" s="156">
        <v>351060.75</v>
      </c>
      <c r="I20" s="66">
        <v>351060.75</v>
      </c>
      <c r="J20" s="66">
        <v>87765.19</v>
      </c>
      <c r="K20" s="153"/>
      <c r="L20" s="66">
        <v>263295.56</v>
      </c>
      <c r="M20" s="153"/>
      <c r="N20" s="66"/>
      <c r="O20" s="66"/>
      <c r="P20" s="153"/>
      <c r="Q20" s="66"/>
      <c r="R20" s="66"/>
      <c r="S20" s="66"/>
      <c r="T20" s="66"/>
      <c r="U20" s="66"/>
      <c r="V20" s="66"/>
      <c r="W20" s="66"/>
    </row>
    <row r="21" ht="20.25" customHeight="1" spans="1:23">
      <c r="A21" s="153" t="str">
        <f t="shared" si="0"/>
        <v>       玉溪市商务局</v>
      </c>
      <c r="B21" s="153" t="s">
        <v>170</v>
      </c>
      <c r="C21" s="153" t="s">
        <v>171</v>
      </c>
      <c r="D21" s="153" t="s">
        <v>96</v>
      </c>
      <c r="E21" s="153" t="s">
        <v>184</v>
      </c>
      <c r="F21" s="153" t="s">
        <v>172</v>
      </c>
      <c r="G21" s="153" t="s">
        <v>173</v>
      </c>
      <c r="H21" s="156">
        <v>47143.85</v>
      </c>
      <c r="I21" s="66">
        <v>47143.85</v>
      </c>
      <c r="J21" s="66">
        <v>31651.96</v>
      </c>
      <c r="K21" s="153"/>
      <c r="L21" s="66">
        <v>15491.89</v>
      </c>
      <c r="M21" s="153"/>
      <c r="N21" s="66"/>
      <c r="O21" s="66"/>
      <c r="P21" s="153"/>
      <c r="Q21" s="66"/>
      <c r="R21" s="66"/>
      <c r="S21" s="66"/>
      <c r="T21" s="66"/>
      <c r="U21" s="66"/>
      <c r="V21" s="66"/>
      <c r="W21" s="66"/>
    </row>
    <row r="22" ht="20.25" customHeight="1" spans="1:23">
      <c r="A22" s="153" t="str">
        <f t="shared" si="0"/>
        <v>       玉溪市商务局</v>
      </c>
      <c r="B22" s="153" t="s">
        <v>185</v>
      </c>
      <c r="C22" s="153" t="s">
        <v>186</v>
      </c>
      <c r="D22" s="153" t="s">
        <v>104</v>
      </c>
      <c r="E22" s="153" t="s">
        <v>186</v>
      </c>
      <c r="F22" s="153" t="s">
        <v>187</v>
      </c>
      <c r="G22" s="153" t="s">
        <v>186</v>
      </c>
      <c r="H22" s="156">
        <v>702828</v>
      </c>
      <c r="I22" s="66">
        <v>702828</v>
      </c>
      <c r="J22" s="66">
        <v>175707</v>
      </c>
      <c r="K22" s="153"/>
      <c r="L22" s="66">
        <v>527121</v>
      </c>
      <c r="M22" s="153"/>
      <c r="N22" s="66"/>
      <c r="O22" s="66"/>
      <c r="P22" s="153"/>
      <c r="Q22" s="66"/>
      <c r="R22" s="66"/>
      <c r="S22" s="66"/>
      <c r="T22" s="66"/>
      <c r="U22" s="66"/>
      <c r="V22" s="66"/>
      <c r="W22" s="66"/>
    </row>
    <row r="23" ht="20.25" customHeight="1" spans="1:23">
      <c r="A23" s="153" t="str">
        <f t="shared" si="0"/>
        <v>       玉溪市商务局</v>
      </c>
      <c r="B23" s="153" t="s">
        <v>188</v>
      </c>
      <c r="C23" s="153" t="s">
        <v>189</v>
      </c>
      <c r="D23" s="153" t="s">
        <v>87</v>
      </c>
      <c r="E23" s="153" t="s">
        <v>190</v>
      </c>
      <c r="F23" s="153" t="s">
        <v>191</v>
      </c>
      <c r="G23" s="153" t="s">
        <v>192</v>
      </c>
      <c r="H23" s="156">
        <v>1185600</v>
      </c>
      <c r="I23" s="66">
        <v>1185600</v>
      </c>
      <c r="J23" s="66">
        <v>1185600</v>
      </c>
      <c r="K23" s="153"/>
      <c r="L23" s="66"/>
      <c r="M23" s="153"/>
      <c r="N23" s="66"/>
      <c r="O23" s="66"/>
      <c r="P23" s="153"/>
      <c r="Q23" s="66"/>
      <c r="R23" s="66"/>
      <c r="S23" s="66"/>
      <c r="T23" s="66"/>
      <c r="U23" s="66"/>
      <c r="V23" s="66"/>
      <c r="W23" s="66"/>
    </row>
    <row r="24" ht="20.25" customHeight="1" spans="1:23">
      <c r="A24" s="153" t="str">
        <f t="shared" si="0"/>
        <v>       玉溪市商务局</v>
      </c>
      <c r="B24" s="153" t="s">
        <v>193</v>
      </c>
      <c r="C24" s="153" t="s">
        <v>194</v>
      </c>
      <c r="D24" s="153" t="s">
        <v>81</v>
      </c>
      <c r="E24" s="153" t="s">
        <v>159</v>
      </c>
      <c r="F24" s="153" t="s">
        <v>195</v>
      </c>
      <c r="G24" s="153" t="s">
        <v>196</v>
      </c>
      <c r="H24" s="156">
        <v>1129756</v>
      </c>
      <c r="I24" s="66">
        <v>1129756</v>
      </c>
      <c r="J24" s="66">
        <v>329348.25</v>
      </c>
      <c r="K24" s="153"/>
      <c r="L24" s="66">
        <v>800407.75</v>
      </c>
      <c r="M24" s="153"/>
      <c r="N24" s="66"/>
      <c r="O24" s="66"/>
      <c r="P24" s="153"/>
      <c r="Q24" s="66"/>
      <c r="R24" s="66"/>
      <c r="S24" s="66"/>
      <c r="T24" s="66"/>
      <c r="U24" s="66"/>
      <c r="V24" s="66"/>
      <c r="W24" s="66"/>
    </row>
    <row r="25" ht="20.25" customHeight="1" spans="1:23">
      <c r="A25" s="153" t="str">
        <f t="shared" si="0"/>
        <v>       玉溪市商务局</v>
      </c>
      <c r="B25" s="153" t="s">
        <v>197</v>
      </c>
      <c r="C25" s="153" t="s">
        <v>198</v>
      </c>
      <c r="D25" s="153" t="s">
        <v>81</v>
      </c>
      <c r="E25" s="153" t="s">
        <v>159</v>
      </c>
      <c r="F25" s="153" t="s">
        <v>199</v>
      </c>
      <c r="G25" s="153" t="s">
        <v>200</v>
      </c>
      <c r="H25" s="156">
        <v>26000</v>
      </c>
      <c r="I25" s="66">
        <v>26000</v>
      </c>
      <c r="J25" s="66"/>
      <c r="K25" s="153"/>
      <c r="L25" s="66">
        <v>26000</v>
      </c>
      <c r="M25" s="153"/>
      <c r="N25" s="66"/>
      <c r="O25" s="66"/>
      <c r="P25" s="153"/>
      <c r="Q25" s="66"/>
      <c r="R25" s="66"/>
      <c r="S25" s="66"/>
      <c r="T25" s="66"/>
      <c r="U25" s="66"/>
      <c r="V25" s="66"/>
      <c r="W25" s="66"/>
    </row>
    <row r="26" ht="20.25" customHeight="1" spans="1:23">
      <c r="A26" s="153" t="str">
        <f t="shared" si="0"/>
        <v>       玉溪市商务局</v>
      </c>
      <c r="B26" s="153" t="s">
        <v>201</v>
      </c>
      <c r="C26" s="153" t="s">
        <v>202</v>
      </c>
      <c r="D26" s="153" t="s">
        <v>81</v>
      </c>
      <c r="E26" s="153" t="s">
        <v>159</v>
      </c>
      <c r="F26" s="153" t="s">
        <v>203</v>
      </c>
      <c r="G26" s="153" t="s">
        <v>204</v>
      </c>
      <c r="H26" s="156">
        <v>331200</v>
      </c>
      <c r="I26" s="66">
        <v>331200</v>
      </c>
      <c r="J26" s="66">
        <v>144900</v>
      </c>
      <c r="K26" s="153"/>
      <c r="L26" s="66">
        <v>186300</v>
      </c>
      <c r="M26" s="153"/>
      <c r="N26" s="66"/>
      <c r="O26" s="66"/>
      <c r="P26" s="153"/>
      <c r="Q26" s="66"/>
      <c r="R26" s="66"/>
      <c r="S26" s="66"/>
      <c r="T26" s="66"/>
      <c r="U26" s="66"/>
      <c r="V26" s="66"/>
      <c r="W26" s="66"/>
    </row>
    <row r="27" ht="20.25" customHeight="1" spans="1:23">
      <c r="A27" s="153" t="str">
        <f t="shared" si="0"/>
        <v>       玉溪市商务局</v>
      </c>
      <c r="B27" s="153" t="s">
        <v>205</v>
      </c>
      <c r="C27" s="153" t="s">
        <v>206</v>
      </c>
      <c r="D27" s="153" t="s">
        <v>81</v>
      </c>
      <c r="E27" s="153" t="s">
        <v>159</v>
      </c>
      <c r="F27" s="153" t="s">
        <v>207</v>
      </c>
      <c r="G27" s="153" t="s">
        <v>206</v>
      </c>
      <c r="H27" s="156">
        <v>72318</v>
      </c>
      <c r="I27" s="66">
        <v>72318</v>
      </c>
      <c r="J27" s="66"/>
      <c r="K27" s="153"/>
      <c r="L27" s="66">
        <v>72318</v>
      </c>
      <c r="M27" s="153"/>
      <c r="N27" s="66"/>
      <c r="O27" s="66"/>
      <c r="P27" s="153"/>
      <c r="Q27" s="66"/>
      <c r="R27" s="66"/>
      <c r="S27" s="66"/>
      <c r="T27" s="66"/>
      <c r="U27" s="66"/>
      <c r="V27" s="66"/>
      <c r="W27" s="66"/>
    </row>
    <row r="28" ht="20.25" customHeight="1" spans="1:23">
      <c r="A28" s="153" t="str">
        <f t="shared" si="0"/>
        <v>       玉溪市商务局</v>
      </c>
      <c r="B28" s="153" t="s">
        <v>205</v>
      </c>
      <c r="C28" s="153" t="s">
        <v>206</v>
      </c>
      <c r="D28" s="153" t="s">
        <v>84</v>
      </c>
      <c r="E28" s="153" t="s">
        <v>167</v>
      </c>
      <c r="F28" s="153" t="s">
        <v>207</v>
      </c>
      <c r="G28" s="153" t="s">
        <v>206</v>
      </c>
      <c r="H28" s="156">
        <v>11574.96</v>
      </c>
      <c r="I28" s="66">
        <v>11574.96</v>
      </c>
      <c r="J28" s="66"/>
      <c r="K28" s="153"/>
      <c r="L28" s="66">
        <v>11574.96</v>
      </c>
      <c r="M28" s="153"/>
      <c r="N28" s="66"/>
      <c r="O28" s="66"/>
      <c r="P28" s="153"/>
      <c r="Q28" s="66"/>
      <c r="R28" s="66"/>
      <c r="S28" s="66"/>
      <c r="T28" s="66"/>
      <c r="U28" s="66"/>
      <c r="V28" s="66"/>
      <c r="W28" s="66"/>
    </row>
    <row r="29" ht="20.25" customHeight="1" spans="1:23">
      <c r="A29" s="153" t="str">
        <f t="shared" si="0"/>
        <v>       玉溪市商务局</v>
      </c>
      <c r="B29" s="153" t="s">
        <v>208</v>
      </c>
      <c r="C29" s="153" t="s">
        <v>209</v>
      </c>
      <c r="D29" s="153" t="s">
        <v>81</v>
      </c>
      <c r="E29" s="153" t="s">
        <v>159</v>
      </c>
      <c r="F29" s="153" t="s">
        <v>210</v>
      </c>
      <c r="G29" s="153" t="s">
        <v>211</v>
      </c>
      <c r="H29" s="156">
        <v>116300</v>
      </c>
      <c r="I29" s="66">
        <v>116300</v>
      </c>
      <c r="J29" s="66">
        <v>18505.5</v>
      </c>
      <c r="K29" s="153"/>
      <c r="L29" s="66">
        <v>97794.5</v>
      </c>
      <c r="M29" s="153"/>
      <c r="N29" s="66"/>
      <c r="O29" s="66"/>
      <c r="P29" s="153"/>
      <c r="Q29" s="66"/>
      <c r="R29" s="66"/>
      <c r="S29" s="66"/>
      <c r="T29" s="66"/>
      <c r="U29" s="66"/>
      <c r="V29" s="66"/>
      <c r="W29" s="66"/>
    </row>
    <row r="30" ht="20.25" customHeight="1" spans="1:23">
      <c r="A30" s="153" t="str">
        <f t="shared" si="0"/>
        <v>       玉溪市商务局</v>
      </c>
      <c r="B30" s="153" t="s">
        <v>208</v>
      </c>
      <c r="C30" s="153" t="s">
        <v>209</v>
      </c>
      <c r="D30" s="153" t="s">
        <v>81</v>
      </c>
      <c r="E30" s="153" t="s">
        <v>159</v>
      </c>
      <c r="F30" s="153" t="s">
        <v>212</v>
      </c>
      <c r="G30" s="153" t="s">
        <v>213</v>
      </c>
      <c r="H30" s="156">
        <v>17000</v>
      </c>
      <c r="I30" s="66">
        <v>17000</v>
      </c>
      <c r="J30" s="66">
        <v>4250</v>
      </c>
      <c r="K30" s="153"/>
      <c r="L30" s="66">
        <v>12750</v>
      </c>
      <c r="M30" s="153"/>
      <c r="N30" s="66"/>
      <c r="O30" s="66"/>
      <c r="P30" s="153"/>
      <c r="Q30" s="66"/>
      <c r="R30" s="66"/>
      <c r="S30" s="66"/>
      <c r="T30" s="66"/>
      <c r="U30" s="66"/>
      <c r="V30" s="66"/>
      <c r="W30" s="66"/>
    </row>
    <row r="31" ht="20.25" customHeight="1" spans="1:23">
      <c r="A31" s="153" t="str">
        <f t="shared" si="0"/>
        <v>       玉溪市商务局</v>
      </c>
      <c r="B31" s="153" t="s">
        <v>208</v>
      </c>
      <c r="C31" s="153" t="s">
        <v>209</v>
      </c>
      <c r="D31" s="153" t="s">
        <v>81</v>
      </c>
      <c r="E31" s="153" t="s">
        <v>159</v>
      </c>
      <c r="F31" s="153" t="s">
        <v>214</v>
      </c>
      <c r="G31" s="153" t="s">
        <v>215</v>
      </c>
      <c r="H31" s="156">
        <v>120000</v>
      </c>
      <c r="I31" s="66">
        <v>120000</v>
      </c>
      <c r="J31" s="66">
        <v>30000</v>
      </c>
      <c r="K31" s="153"/>
      <c r="L31" s="66">
        <v>90000</v>
      </c>
      <c r="M31" s="153"/>
      <c r="N31" s="66"/>
      <c r="O31" s="66"/>
      <c r="P31" s="153"/>
      <c r="Q31" s="66"/>
      <c r="R31" s="66"/>
      <c r="S31" s="66"/>
      <c r="T31" s="66"/>
      <c r="U31" s="66"/>
      <c r="V31" s="66"/>
      <c r="W31" s="66"/>
    </row>
    <row r="32" ht="20.25" customHeight="1" spans="1:23">
      <c r="A32" s="153" t="str">
        <f t="shared" si="0"/>
        <v>       玉溪市商务局</v>
      </c>
      <c r="B32" s="153" t="s">
        <v>208</v>
      </c>
      <c r="C32" s="153" t="s">
        <v>209</v>
      </c>
      <c r="D32" s="153" t="s">
        <v>81</v>
      </c>
      <c r="E32" s="153" t="s">
        <v>159</v>
      </c>
      <c r="F32" s="153" t="s">
        <v>216</v>
      </c>
      <c r="G32" s="153" t="s">
        <v>217</v>
      </c>
      <c r="H32" s="156">
        <v>15000</v>
      </c>
      <c r="I32" s="66">
        <v>15000</v>
      </c>
      <c r="J32" s="66">
        <v>3750</v>
      </c>
      <c r="K32" s="153"/>
      <c r="L32" s="66">
        <v>11250</v>
      </c>
      <c r="M32" s="153"/>
      <c r="N32" s="66"/>
      <c r="O32" s="66"/>
      <c r="P32" s="153"/>
      <c r="Q32" s="66"/>
      <c r="R32" s="66"/>
      <c r="S32" s="66"/>
      <c r="T32" s="66"/>
      <c r="U32" s="66"/>
      <c r="V32" s="66"/>
      <c r="W32" s="66"/>
    </row>
    <row r="33" ht="20.25" customHeight="1" spans="1:23">
      <c r="A33" s="153" t="str">
        <f t="shared" si="0"/>
        <v>       玉溪市商务局</v>
      </c>
      <c r="B33" s="153" t="s">
        <v>208</v>
      </c>
      <c r="C33" s="153" t="s">
        <v>209</v>
      </c>
      <c r="D33" s="153" t="s">
        <v>81</v>
      </c>
      <c r="E33" s="153" t="s">
        <v>159</v>
      </c>
      <c r="F33" s="153" t="s">
        <v>218</v>
      </c>
      <c r="G33" s="153" t="s">
        <v>219</v>
      </c>
      <c r="H33" s="156">
        <v>10000</v>
      </c>
      <c r="I33" s="66">
        <v>10000</v>
      </c>
      <c r="J33" s="66">
        <v>2500</v>
      </c>
      <c r="K33" s="153"/>
      <c r="L33" s="66">
        <v>7500</v>
      </c>
      <c r="M33" s="153"/>
      <c r="N33" s="66"/>
      <c r="O33" s="66"/>
      <c r="P33" s="153"/>
      <c r="Q33" s="66"/>
      <c r="R33" s="66"/>
      <c r="S33" s="66"/>
      <c r="T33" s="66"/>
      <c r="U33" s="66"/>
      <c r="V33" s="66"/>
      <c r="W33" s="66"/>
    </row>
    <row r="34" ht="20.25" customHeight="1" spans="1:23">
      <c r="A34" s="153" t="str">
        <f t="shared" si="0"/>
        <v>       玉溪市商务局</v>
      </c>
      <c r="B34" s="153" t="s">
        <v>208</v>
      </c>
      <c r="C34" s="153" t="s">
        <v>209</v>
      </c>
      <c r="D34" s="153" t="s">
        <v>81</v>
      </c>
      <c r="E34" s="153" t="s">
        <v>159</v>
      </c>
      <c r="F34" s="153" t="s">
        <v>220</v>
      </c>
      <c r="G34" s="153" t="s">
        <v>221</v>
      </c>
      <c r="H34" s="156">
        <v>12000</v>
      </c>
      <c r="I34" s="66">
        <v>12000</v>
      </c>
      <c r="J34" s="66">
        <v>3000</v>
      </c>
      <c r="K34" s="153"/>
      <c r="L34" s="66">
        <v>9000</v>
      </c>
      <c r="M34" s="153"/>
      <c r="N34" s="66"/>
      <c r="O34" s="66"/>
      <c r="P34" s="153"/>
      <c r="Q34" s="66"/>
      <c r="R34" s="66"/>
      <c r="S34" s="66"/>
      <c r="T34" s="66"/>
      <c r="U34" s="66"/>
      <c r="V34" s="66"/>
      <c r="W34" s="66"/>
    </row>
    <row r="35" ht="20.25" customHeight="1" spans="1:23">
      <c r="A35" s="153" t="str">
        <f t="shared" si="0"/>
        <v>       玉溪市商务局</v>
      </c>
      <c r="B35" s="153" t="s">
        <v>208</v>
      </c>
      <c r="C35" s="153" t="s">
        <v>209</v>
      </c>
      <c r="D35" s="153" t="s">
        <v>81</v>
      </c>
      <c r="E35" s="153" t="s">
        <v>159</v>
      </c>
      <c r="F35" s="153" t="s">
        <v>222</v>
      </c>
      <c r="G35" s="153" t="s">
        <v>223</v>
      </c>
      <c r="H35" s="156">
        <v>60000</v>
      </c>
      <c r="I35" s="66">
        <v>60000</v>
      </c>
      <c r="J35" s="66">
        <v>15000</v>
      </c>
      <c r="K35" s="153"/>
      <c r="L35" s="66">
        <v>45000</v>
      </c>
      <c r="M35" s="153"/>
      <c r="N35" s="66"/>
      <c r="O35" s="66"/>
      <c r="P35" s="153"/>
      <c r="Q35" s="66"/>
      <c r="R35" s="66"/>
      <c r="S35" s="66"/>
      <c r="T35" s="66"/>
      <c r="U35" s="66"/>
      <c r="V35" s="66"/>
      <c r="W35" s="66"/>
    </row>
    <row r="36" ht="20.25" customHeight="1" spans="1:23">
      <c r="A36" s="153" t="str">
        <f t="shared" si="0"/>
        <v>       玉溪市商务局</v>
      </c>
      <c r="B36" s="153" t="s">
        <v>208</v>
      </c>
      <c r="C36" s="153" t="s">
        <v>209</v>
      </c>
      <c r="D36" s="153" t="s">
        <v>81</v>
      </c>
      <c r="E36" s="153" t="s">
        <v>159</v>
      </c>
      <c r="F36" s="153" t="s">
        <v>224</v>
      </c>
      <c r="G36" s="153" t="s">
        <v>225</v>
      </c>
      <c r="H36" s="156">
        <v>32000</v>
      </c>
      <c r="I36" s="66">
        <v>32000</v>
      </c>
      <c r="J36" s="66">
        <v>8000</v>
      </c>
      <c r="K36" s="153"/>
      <c r="L36" s="66">
        <v>24000</v>
      </c>
      <c r="M36" s="153"/>
      <c r="N36" s="66"/>
      <c r="O36" s="66"/>
      <c r="P36" s="153"/>
      <c r="Q36" s="66"/>
      <c r="R36" s="66"/>
      <c r="S36" s="66"/>
      <c r="T36" s="66"/>
      <c r="U36" s="66"/>
      <c r="V36" s="66"/>
      <c r="W36" s="66"/>
    </row>
    <row r="37" ht="20.25" customHeight="1" spans="1:23">
      <c r="A37" s="153" t="str">
        <f t="shared" si="0"/>
        <v>       玉溪市商务局</v>
      </c>
      <c r="B37" s="153" t="s">
        <v>208</v>
      </c>
      <c r="C37" s="153" t="s">
        <v>209</v>
      </c>
      <c r="D37" s="153" t="s">
        <v>81</v>
      </c>
      <c r="E37" s="153" t="s">
        <v>159</v>
      </c>
      <c r="F37" s="153" t="s">
        <v>203</v>
      </c>
      <c r="G37" s="153" t="s">
        <v>204</v>
      </c>
      <c r="H37" s="156">
        <v>33120</v>
      </c>
      <c r="I37" s="66">
        <v>33120</v>
      </c>
      <c r="J37" s="66">
        <v>8280</v>
      </c>
      <c r="K37" s="153"/>
      <c r="L37" s="66">
        <v>24840</v>
      </c>
      <c r="M37" s="153"/>
      <c r="N37" s="66"/>
      <c r="O37" s="66"/>
      <c r="P37" s="153"/>
      <c r="Q37" s="66"/>
      <c r="R37" s="66"/>
      <c r="S37" s="66"/>
      <c r="T37" s="66"/>
      <c r="U37" s="66"/>
      <c r="V37" s="66"/>
      <c r="W37" s="66"/>
    </row>
    <row r="38" ht="20.25" customHeight="1" spans="1:23">
      <c r="A38" s="153" t="str">
        <f t="shared" si="0"/>
        <v>       玉溪市商务局</v>
      </c>
      <c r="B38" s="153" t="s">
        <v>208</v>
      </c>
      <c r="C38" s="153" t="s">
        <v>209</v>
      </c>
      <c r="D38" s="153" t="s">
        <v>81</v>
      </c>
      <c r="E38" s="153" t="s">
        <v>159</v>
      </c>
      <c r="F38" s="153" t="s">
        <v>226</v>
      </c>
      <c r="G38" s="153" t="s">
        <v>227</v>
      </c>
      <c r="H38" s="156">
        <v>30000</v>
      </c>
      <c r="I38" s="66">
        <v>30000</v>
      </c>
      <c r="J38" s="66">
        <v>7500</v>
      </c>
      <c r="K38" s="153"/>
      <c r="L38" s="66">
        <v>22500</v>
      </c>
      <c r="M38" s="153"/>
      <c r="N38" s="66"/>
      <c r="O38" s="66"/>
      <c r="P38" s="153"/>
      <c r="Q38" s="66"/>
      <c r="R38" s="66"/>
      <c r="S38" s="66"/>
      <c r="T38" s="66"/>
      <c r="U38" s="66"/>
      <c r="V38" s="66"/>
      <c r="W38" s="66"/>
    </row>
    <row r="39" ht="20.25" customHeight="1" spans="1:23">
      <c r="A39" s="153" t="str">
        <f t="shared" si="0"/>
        <v>       玉溪市商务局</v>
      </c>
      <c r="B39" s="153" t="s">
        <v>208</v>
      </c>
      <c r="C39" s="153" t="s">
        <v>209</v>
      </c>
      <c r="D39" s="153" t="s">
        <v>84</v>
      </c>
      <c r="E39" s="153" t="s">
        <v>167</v>
      </c>
      <c r="F39" s="153" t="s">
        <v>228</v>
      </c>
      <c r="G39" s="153" t="s">
        <v>229</v>
      </c>
      <c r="H39" s="156">
        <v>5000</v>
      </c>
      <c r="I39" s="66">
        <v>5000</v>
      </c>
      <c r="J39" s="66">
        <v>1250</v>
      </c>
      <c r="K39" s="153"/>
      <c r="L39" s="66">
        <v>3750</v>
      </c>
      <c r="M39" s="153"/>
      <c r="N39" s="66"/>
      <c r="O39" s="66"/>
      <c r="P39" s="153"/>
      <c r="Q39" s="66"/>
      <c r="R39" s="66"/>
      <c r="S39" s="66"/>
      <c r="T39" s="66"/>
      <c r="U39" s="66"/>
      <c r="V39" s="66"/>
      <c r="W39" s="66"/>
    </row>
    <row r="40" ht="20.25" customHeight="1" spans="1:23">
      <c r="A40" s="153" t="str">
        <f t="shared" si="0"/>
        <v>       玉溪市商务局</v>
      </c>
      <c r="B40" s="153" t="s">
        <v>208</v>
      </c>
      <c r="C40" s="153" t="s">
        <v>209</v>
      </c>
      <c r="D40" s="153" t="s">
        <v>84</v>
      </c>
      <c r="E40" s="153" t="s">
        <v>167</v>
      </c>
      <c r="F40" s="153" t="s">
        <v>230</v>
      </c>
      <c r="G40" s="153" t="s">
        <v>231</v>
      </c>
      <c r="H40" s="156">
        <v>22000</v>
      </c>
      <c r="I40" s="66">
        <v>22000</v>
      </c>
      <c r="J40" s="66">
        <v>5500</v>
      </c>
      <c r="K40" s="153"/>
      <c r="L40" s="66">
        <v>16500</v>
      </c>
      <c r="M40" s="153"/>
      <c r="N40" s="66"/>
      <c r="O40" s="66"/>
      <c r="P40" s="153"/>
      <c r="Q40" s="66"/>
      <c r="R40" s="66"/>
      <c r="S40" s="66"/>
      <c r="T40" s="66"/>
      <c r="U40" s="66"/>
      <c r="V40" s="66"/>
      <c r="W40" s="66"/>
    </row>
    <row r="41" ht="20.25" customHeight="1" spans="1:23">
      <c r="A41" s="153" t="str">
        <f t="shared" si="0"/>
        <v>       玉溪市商务局</v>
      </c>
      <c r="B41" s="153" t="s">
        <v>208</v>
      </c>
      <c r="C41" s="153" t="s">
        <v>209</v>
      </c>
      <c r="D41" s="153" t="s">
        <v>84</v>
      </c>
      <c r="E41" s="153" t="s">
        <v>167</v>
      </c>
      <c r="F41" s="153" t="s">
        <v>224</v>
      </c>
      <c r="G41" s="153" t="s">
        <v>225</v>
      </c>
      <c r="H41" s="156">
        <v>7000</v>
      </c>
      <c r="I41" s="66">
        <v>7000</v>
      </c>
      <c r="J41" s="66">
        <v>1750</v>
      </c>
      <c r="K41" s="153"/>
      <c r="L41" s="66">
        <v>5250</v>
      </c>
      <c r="M41" s="153"/>
      <c r="N41" s="66"/>
      <c r="O41" s="66"/>
      <c r="P41" s="153"/>
      <c r="Q41" s="66"/>
      <c r="R41" s="66"/>
      <c r="S41" s="66"/>
      <c r="T41" s="66"/>
      <c r="U41" s="66"/>
      <c r="V41" s="66"/>
      <c r="W41" s="66"/>
    </row>
    <row r="42" ht="20.25" customHeight="1" spans="1:23">
      <c r="A42" s="153" t="str">
        <f t="shared" si="0"/>
        <v>       玉溪市商务局</v>
      </c>
      <c r="B42" s="153" t="s">
        <v>208</v>
      </c>
      <c r="C42" s="153" t="s">
        <v>209</v>
      </c>
      <c r="D42" s="153" t="s">
        <v>84</v>
      </c>
      <c r="E42" s="153" t="s">
        <v>167</v>
      </c>
      <c r="F42" s="153" t="s">
        <v>203</v>
      </c>
      <c r="G42" s="153" t="s">
        <v>204</v>
      </c>
      <c r="H42" s="156">
        <v>46500</v>
      </c>
      <c r="I42" s="66">
        <v>46500</v>
      </c>
      <c r="J42" s="66">
        <v>11625</v>
      </c>
      <c r="K42" s="153"/>
      <c r="L42" s="66">
        <v>34875</v>
      </c>
      <c r="M42" s="153"/>
      <c r="N42" s="66"/>
      <c r="O42" s="66"/>
      <c r="P42" s="153"/>
      <c r="Q42" s="66"/>
      <c r="R42" s="66"/>
      <c r="S42" s="66"/>
      <c r="T42" s="66"/>
      <c r="U42" s="66"/>
      <c r="V42" s="66"/>
      <c r="W42" s="66"/>
    </row>
    <row r="43" ht="20.25" customHeight="1" spans="1:23">
      <c r="A43" s="153" t="str">
        <f t="shared" si="0"/>
        <v>       玉溪市商务局</v>
      </c>
      <c r="B43" s="153" t="s">
        <v>208</v>
      </c>
      <c r="C43" s="153" t="s">
        <v>209</v>
      </c>
      <c r="D43" s="153" t="s">
        <v>87</v>
      </c>
      <c r="E43" s="153" t="s">
        <v>190</v>
      </c>
      <c r="F43" s="153" t="s">
        <v>226</v>
      </c>
      <c r="G43" s="153" t="s">
        <v>227</v>
      </c>
      <c r="H43" s="156">
        <v>22800</v>
      </c>
      <c r="I43" s="66">
        <v>22800</v>
      </c>
      <c r="J43" s="66">
        <v>22800</v>
      </c>
      <c r="K43" s="153"/>
      <c r="L43" s="66"/>
      <c r="M43" s="153"/>
      <c r="N43" s="66"/>
      <c r="O43" s="66"/>
      <c r="P43" s="153"/>
      <c r="Q43" s="66"/>
      <c r="R43" s="66"/>
      <c r="S43" s="66"/>
      <c r="T43" s="66"/>
      <c r="U43" s="66"/>
      <c r="V43" s="66"/>
      <c r="W43" s="66"/>
    </row>
    <row r="44" ht="20.25" customHeight="1" spans="1:23">
      <c r="A44" s="153" t="str">
        <f t="shared" si="0"/>
        <v>       玉溪市商务局</v>
      </c>
      <c r="B44" s="153" t="s">
        <v>232</v>
      </c>
      <c r="C44" s="153" t="s">
        <v>134</v>
      </c>
      <c r="D44" s="153" t="s">
        <v>81</v>
      </c>
      <c r="E44" s="153" t="s">
        <v>159</v>
      </c>
      <c r="F44" s="153" t="s">
        <v>233</v>
      </c>
      <c r="G44" s="153" t="s">
        <v>134</v>
      </c>
      <c r="H44" s="156">
        <v>35600</v>
      </c>
      <c r="I44" s="66">
        <v>35600</v>
      </c>
      <c r="J44" s="66"/>
      <c r="K44" s="153"/>
      <c r="L44" s="66">
        <v>35600</v>
      </c>
      <c r="M44" s="153"/>
      <c r="N44" s="66"/>
      <c r="O44" s="66"/>
      <c r="P44" s="153"/>
      <c r="Q44" s="66"/>
      <c r="R44" s="66"/>
      <c r="S44" s="66"/>
      <c r="T44" s="66"/>
      <c r="U44" s="66"/>
      <c r="V44" s="66"/>
      <c r="W44" s="66"/>
    </row>
    <row r="45" ht="20.25" customHeight="1" spans="1:23">
      <c r="A45" s="153" t="str">
        <f t="shared" si="0"/>
        <v>       玉溪市商务局</v>
      </c>
      <c r="B45" s="153" t="s">
        <v>234</v>
      </c>
      <c r="C45" s="153" t="s">
        <v>235</v>
      </c>
      <c r="D45" s="153" t="s">
        <v>81</v>
      </c>
      <c r="E45" s="153" t="s">
        <v>159</v>
      </c>
      <c r="F45" s="153" t="s">
        <v>195</v>
      </c>
      <c r="G45" s="153" t="s">
        <v>196</v>
      </c>
      <c r="H45" s="156">
        <v>132867</v>
      </c>
      <c r="I45" s="66">
        <v>132867</v>
      </c>
      <c r="J45" s="66"/>
      <c r="K45" s="153"/>
      <c r="L45" s="66">
        <v>132867</v>
      </c>
      <c r="M45" s="153"/>
      <c r="N45" s="66"/>
      <c r="O45" s="66"/>
      <c r="P45" s="153"/>
      <c r="Q45" s="66"/>
      <c r="R45" s="66"/>
      <c r="S45" s="66"/>
      <c r="T45" s="66"/>
      <c r="U45" s="66"/>
      <c r="V45" s="66"/>
      <c r="W45" s="66"/>
    </row>
    <row r="46" ht="20.25" customHeight="1" spans="1:23">
      <c r="A46" s="153" t="str">
        <f t="shared" si="0"/>
        <v>       玉溪市商务局</v>
      </c>
      <c r="B46" s="153" t="s">
        <v>236</v>
      </c>
      <c r="C46" s="153" t="s">
        <v>237</v>
      </c>
      <c r="D46" s="153" t="s">
        <v>84</v>
      </c>
      <c r="E46" s="153" t="s">
        <v>167</v>
      </c>
      <c r="F46" s="153" t="s">
        <v>168</v>
      </c>
      <c r="G46" s="153" t="s">
        <v>169</v>
      </c>
      <c r="H46" s="156">
        <v>345800</v>
      </c>
      <c r="I46" s="66">
        <v>345800</v>
      </c>
      <c r="J46" s="66">
        <v>345800</v>
      </c>
      <c r="K46" s="153"/>
      <c r="L46" s="66"/>
      <c r="M46" s="153"/>
      <c r="N46" s="66"/>
      <c r="O46" s="66"/>
      <c r="P46" s="153"/>
      <c r="Q46" s="66"/>
      <c r="R46" s="66"/>
      <c r="S46" s="66"/>
      <c r="T46" s="66"/>
      <c r="U46" s="66"/>
      <c r="V46" s="66"/>
      <c r="W46" s="66"/>
    </row>
    <row r="47" ht="20.25" customHeight="1" spans="1:23">
      <c r="A47" s="153" t="str">
        <f t="shared" si="0"/>
        <v>       玉溪市商务局</v>
      </c>
      <c r="B47" s="153" t="s">
        <v>238</v>
      </c>
      <c r="C47" s="153" t="s">
        <v>239</v>
      </c>
      <c r="D47" s="153" t="s">
        <v>82</v>
      </c>
      <c r="E47" s="153" t="s">
        <v>240</v>
      </c>
      <c r="F47" s="153" t="s">
        <v>214</v>
      </c>
      <c r="G47" s="153" t="s">
        <v>215</v>
      </c>
      <c r="H47" s="156">
        <v>290000</v>
      </c>
      <c r="I47" s="66">
        <v>290000</v>
      </c>
      <c r="J47" s="66"/>
      <c r="K47" s="153"/>
      <c r="L47" s="66">
        <v>290000</v>
      </c>
      <c r="M47" s="153"/>
      <c r="N47" s="66"/>
      <c r="O47" s="66"/>
      <c r="P47" s="153"/>
      <c r="Q47" s="66"/>
      <c r="R47" s="66"/>
      <c r="S47" s="66"/>
      <c r="T47" s="66"/>
      <c r="U47" s="66"/>
      <c r="V47" s="66"/>
      <c r="W47" s="66"/>
    </row>
    <row r="48" ht="20.25" customHeight="1" spans="1:23">
      <c r="A48" s="153" t="str">
        <f t="shared" si="0"/>
        <v>       玉溪市商务局</v>
      </c>
      <c r="B48" s="153" t="s">
        <v>238</v>
      </c>
      <c r="C48" s="153" t="s">
        <v>239</v>
      </c>
      <c r="D48" s="153" t="s">
        <v>82</v>
      </c>
      <c r="E48" s="153" t="s">
        <v>240</v>
      </c>
      <c r="F48" s="153" t="s">
        <v>203</v>
      </c>
      <c r="G48" s="153" t="s">
        <v>204</v>
      </c>
      <c r="H48" s="156">
        <v>25000</v>
      </c>
      <c r="I48" s="66">
        <v>25000</v>
      </c>
      <c r="J48" s="66"/>
      <c r="K48" s="153"/>
      <c r="L48" s="66">
        <v>25000</v>
      </c>
      <c r="M48" s="153"/>
      <c r="N48" s="66"/>
      <c r="O48" s="66"/>
      <c r="P48" s="153"/>
      <c r="Q48" s="66"/>
      <c r="R48" s="66"/>
      <c r="S48" s="66"/>
      <c r="T48" s="66"/>
      <c r="U48" s="66"/>
      <c r="V48" s="66"/>
      <c r="W48" s="66"/>
    </row>
    <row r="49" ht="20.25" customHeight="1" spans="1:23">
      <c r="A49" s="153" t="str">
        <f t="shared" si="0"/>
        <v>       玉溪市商务局</v>
      </c>
      <c r="B49" s="153" t="s">
        <v>241</v>
      </c>
      <c r="C49" s="153" t="s">
        <v>242</v>
      </c>
      <c r="D49" s="153" t="s">
        <v>84</v>
      </c>
      <c r="E49" s="153" t="s">
        <v>167</v>
      </c>
      <c r="F49" s="153" t="s">
        <v>168</v>
      </c>
      <c r="G49" s="153" t="s">
        <v>169</v>
      </c>
      <c r="H49" s="156">
        <v>175000</v>
      </c>
      <c r="I49" s="66">
        <v>175000</v>
      </c>
      <c r="J49" s="66"/>
      <c r="K49" s="153"/>
      <c r="L49" s="66">
        <v>175000</v>
      </c>
      <c r="M49" s="153"/>
      <c r="N49" s="66"/>
      <c r="O49" s="66"/>
      <c r="P49" s="153"/>
      <c r="Q49" s="66"/>
      <c r="R49" s="66"/>
      <c r="S49" s="66"/>
      <c r="T49" s="66"/>
      <c r="U49" s="66"/>
      <c r="V49" s="66"/>
      <c r="W49" s="66"/>
    </row>
    <row r="50" ht="20.25" customHeight="1" spans="1:23">
      <c r="A50" s="153" t="str">
        <f t="shared" si="0"/>
        <v>       玉溪市商务局</v>
      </c>
      <c r="B50" s="153" t="s">
        <v>243</v>
      </c>
      <c r="C50" s="153" t="s">
        <v>244</v>
      </c>
      <c r="D50" s="153" t="s">
        <v>82</v>
      </c>
      <c r="E50" s="153" t="s">
        <v>240</v>
      </c>
      <c r="F50" s="153" t="s">
        <v>245</v>
      </c>
      <c r="G50" s="153" t="s">
        <v>194</v>
      </c>
      <c r="H50" s="156">
        <v>144000</v>
      </c>
      <c r="I50" s="66">
        <v>144000</v>
      </c>
      <c r="J50" s="66">
        <v>36000</v>
      </c>
      <c r="K50" s="153"/>
      <c r="L50" s="66">
        <v>108000</v>
      </c>
      <c r="M50" s="153"/>
      <c r="N50" s="66"/>
      <c r="O50" s="66"/>
      <c r="P50" s="153"/>
      <c r="Q50" s="66"/>
      <c r="R50" s="66"/>
      <c r="S50" s="66"/>
      <c r="T50" s="66"/>
      <c r="U50" s="66"/>
      <c r="V50" s="66"/>
      <c r="W50" s="66"/>
    </row>
    <row r="51" ht="20.25" customHeight="1" spans="1:23">
      <c r="A51" s="155" t="s">
        <v>30</v>
      </c>
      <c r="B51" s="155"/>
      <c r="C51" s="155"/>
      <c r="D51" s="155"/>
      <c r="E51" s="155"/>
      <c r="F51" s="155"/>
      <c r="G51" s="155"/>
      <c r="H51" s="66">
        <v>10757612.44</v>
      </c>
      <c r="I51" s="66">
        <v>10757612.44</v>
      </c>
      <c r="J51" s="66">
        <v>4508177.87</v>
      </c>
      <c r="K51" s="66"/>
      <c r="L51" s="66">
        <v>6249434.57</v>
      </c>
      <c r="M51" s="66"/>
      <c r="N51" s="66"/>
      <c r="O51" s="66"/>
      <c r="P51" s="66"/>
      <c r="Q51" s="66"/>
      <c r="R51" s="66"/>
      <c r="S51" s="66"/>
      <c r="T51" s="66"/>
      <c r="U51" s="66"/>
      <c r="V51" s="66"/>
      <c r="W51" s="66"/>
    </row>
  </sheetData>
  <mergeCells count="17">
    <mergeCell ref="A1:W1"/>
    <mergeCell ref="A2:W2"/>
    <mergeCell ref="A3:V3"/>
    <mergeCell ref="H4:W4"/>
    <mergeCell ref="I5:M5"/>
    <mergeCell ref="N5:P5"/>
    <mergeCell ref="R5:W5"/>
    <mergeCell ref="A51:G51"/>
    <mergeCell ref="A4:A6"/>
    <mergeCell ref="B4:B6"/>
    <mergeCell ref="C4:C6"/>
    <mergeCell ref="D4:D6"/>
    <mergeCell ref="E4:E6"/>
    <mergeCell ref="F4:F6"/>
    <mergeCell ref="G4:G6"/>
    <mergeCell ref="H5:H6"/>
    <mergeCell ref="Q5:Q6"/>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26"/>
  <sheetViews>
    <sheetView showZeros="0" topLeftCell="F19" workbookViewId="0">
      <selection activeCell="I4" sqref="I4:I6"/>
    </sheetView>
  </sheetViews>
  <sheetFormatPr defaultColWidth="9.14166666666667" defaultRowHeight="14.25" customHeight="1"/>
  <cols>
    <col min="1" max="1" width="14.575" customWidth="1"/>
    <col min="2" max="2" width="21.0333333333333" customWidth="1"/>
    <col min="3" max="3" width="31.3166666666667" customWidth="1"/>
    <col min="4" max="4" width="23.85" customWidth="1"/>
    <col min="5" max="5" width="15.6" customWidth="1"/>
    <col min="6" max="6" width="19.7416666666667" customWidth="1"/>
    <col min="7" max="7" width="14.8833333333333" customWidth="1"/>
    <col min="8" max="8" width="19.7416666666667" customWidth="1"/>
    <col min="9" max="16" width="14.175" customWidth="1"/>
    <col min="17" max="17" width="13.6" customWidth="1"/>
    <col min="18" max="23" width="15.175" customWidth="1"/>
  </cols>
  <sheetData>
    <row r="1" ht="13.5" customHeight="1" spans="2:23">
      <c r="B1" s="134"/>
      <c r="E1" s="145"/>
      <c r="F1" s="145"/>
      <c r="G1" s="145"/>
      <c r="H1" s="145"/>
      <c r="K1" s="134"/>
      <c r="N1" s="134"/>
      <c r="O1" s="134"/>
      <c r="P1" s="134"/>
      <c r="U1" s="150"/>
      <c r="W1" s="135" t="s">
        <v>246</v>
      </c>
    </row>
    <row r="2" ht="27.75" customHeight="1" spans="1:23">
      <c r="A2" s="34" t="s">
        <v>247</v>
      </c>
      <c r="B2" s="34"/>
      <c r="C2" s="34"/>
      <c r="D2" s="34"/>
      <c r="E2" s="34"/>
      <c r="F2" s="34"/>
      <c r="G2" s="34"/>
      <c r="H2" s="34"/>
      <c r="I2" s="34"/>
      <c r="J2" s="34"/>
      <c r="K2" s="34"/>
      <c r="L2" s="34"/>
      <c r="M2" s="34"/>
      <c r="N2" s="34"/>
      <c r="O2" s="34"/>
      <c r="P2" s="34"/>
      <c r="Q2" s="34"/>
      <c r="R2" s="34"/>
      <c r="S2" s="34"/>
      <c r="T2" s="34"/>
      <c r="U2" s="34"/>
      <c r="V2" s="34"/>
      <c r="W2" s="34"/>
    </row>
    <row r="3" ht="13.5" customHeight="1" spans="1:23">
      <c r="A3" s="5" t="str">
        <f>"单位名称："&amp;"玉溪市商务局"</f>
        <v>单位名称：玉溪市商务局</v>
      </c>
      <c r="B3" s="146" t="str">
        <f>"单位名称："&amp;"玉溪市商务局"</f>
        <v>单位名称：玉溪市商务局</v>
      </c>
      <c r="C3" s="146"/>
      <c r="D3" s="146"/>
      <c r="E3" s="146"/>
      <c r="F3" s="146"/>
      <c r="G3" s="146"/>
      <c r="H3" s="146"/>
      <c r="I3" s="146"/>
      <c r="J3" s="7"/>
      <c r="K3" s="7"/>
      <c r="L3" s="7"/>
      <c r="M3" s="7"/>
      <c r="N3" s="7"/>
      <c r="O3" s="7"/>
      <c r="P3" s="7"/>
      <c r="Q3" s="7"/>
      <c r="U3" s="150"/>
      <c r="W3" s="138" t="s">
        <v>2</v>
      </c>
    </row>
    <row r="4" ht="21.75" customHeight="1" spans="1:23">
      <c r="A4" s="9" t="s">
        <v>248</v>
      </c>
      <c r="B4" s="9" t="s">
        <v>139</v>
      </c>
      <c r="C4" s="9" t="s">
        <v>140</v>
      </c>
      <c r="D4" s="9" t="s">
        <v>249</v>
      </c>
      <c r="E4" s="10" t="s">
        <v>141</v>
      </c>
      <c r="F4" s="10" t="s">
        <v>142</v>
      </c>
      <c r="G4" s="10" t="s">
        <v>143</v>
      </c>
      <c r="H4" s="10" t="s">
        <v>144</v>
      </c>
      <c r="I4" s="20" t="s">
        <v>30</v>
      </c>
      <c r="J4" s="20" t="s">
        <v>250</v>
      </c>
      <c r="K4" s="20"/>
      <c r="L4" s="20"/>
      <c r="M4" s="20"/>
      <c r="N4" s="20" t="s">
        <v>146</v>
      </c>
      <c r="O4" s="20"/>
      <c r="P4" s="20"/>
      <c r="Q4" s="10" t="s">
        <v>36</v>
      </c>
      <c r="R4" s="11" t="s">
        <v>251</v>
      </c>
      <c r="S4" s="12"/>
      <c r="T4" s="12"/>
      <c r="U4" s="12"/>
      <c r="V4" s="12"/>
      <c r="W4" s="13"/>
    </row>
    <row r="5" ht="21.75" customHeight="1" spans="1:23">
      <c r="A5" s="14"/>
      <c r="B5" s="14"/>
      <c r="C5" s="14"/>
      <c r="D5" s="14"/>
      <c r="E5" s="15"/>
      <c r="F5" s="15"/>
      <c r="G5" s="15"/>
      <c r="H5" s="15"/>
      <c r="I5" s="20"/>
      <c r="J5" s="149" t="s">
        <v>33</v>
      </c>
      <c r="K5" s="149"/>
      <c r="L5" s="149" t="s">
        <v>34</v>
      </c>
      <c r="M5" s="149" t="s">
        <v>35</v>
      </c>
      <c r="N5" s="10" t="s">
        <v>33</v>
      </c>
      <c r="O5" s="10" t="s">
        <v>34</v>
      </c>
      <c r="P5" s="10" t="s">
        <v>35</v>
      </c>
      <c r="Q5" s="15"/>
      <c r="R5" s="10" t="s">
        <v>32</v>
      </c>
      <c r="S5" s="10" t="s">
        <v>39</v>
      </c>
      <c r="T5" s="10" t="s">
        <v>152</v>
      </c>
      <c r="U5" s="10" t="s">
        <v>41</v>
      </c>
      <c r="V5" s="10" t="s">
        <v>42</v>
      </c>
      <c r="W5" s="10" t="s">
        <v>43</v>
      </c>
    </row>
    <row r="6" ht="40.5" customHeight="1" spans="1:23">
      <c r="A6" s="17"/>
      <c r="B6" s="17"/>
      <c r="C6" s="17"/>
      <c r="D6" s="17"/>
      <c r="E6" s="18"/>
      <c r="F6" s="18"/>
      <c r="G6" s="18"/>
      <c r="H6" s="18"/>
      <c r="I6" s="20"/>
      <c r="J6" s="149" t="s">
        <v>32</v>
      </c>
      <c r="K6" s="149" t="s">
        <v>252</v>
      </c>
      <c r="L6" s="149"/>
      <c r="M6" s="149"/>
      <c r="N6" s="18"/>
      <c r="O6" s="18"/>
      <c r="P6" s="18"/>
      <c r="Q6" s="18"/>
      <c r="R6" s="18"/>
      <c r="S6" s="18"/>
      <c r="T6" s="18"/>
      <c r="U6" s="19"/>
      <c r="V6" s="18"/>
      <c r="W6" s="18"/>
    </row>
    <row r="7" ht="15" customHeight="1" spans="1:23">
      <c r="A7" s="147">
        <v>1</v>
      </c>
      <c r="B7" s="147">
        <v>2</v>
      </c>
      <c r="C7" s="147">
        <v>3</v>
      </c>
      <c r="D7" s="147">
        <v>4</v>
      </c>
      <c r="E7" s="147">
        <v>5</v>
      </c>
      <c r="F7" s="147">
        <v>6</v>
      </c>
      <c r="G7" s="147">
        <v>7</v>
      </c>
      <c r="H7" s="147">
        <v>8</v>
      </c>
      <c r="I7" s="147">
        <v>9</v>
      </c>
      <c r="J7" s="147">
        <v>10</v>
      </c>
      <c r="K7" s="147">
        <v>11</v>
      </c>
      <c r="L7" s="147">
        <v>12</v>
      </c>
      <c r="M7" s="147">
        <v>13</v>
      </c>
      <c r="N7" s="147">
        <v>14</v>
      </c>
      <c r="O7" s="147">
        <v>15</v>
      </c>
      <c r="P7" s="147">
        <v>16</v>
      </c>
      <c r="Q7" s="147">
        <v>17</v>
      </c>
      <c r="R7" s="147">
        <v>18</v>
      </c>
      <c r="S7" s="147">
        <v>19</v>
      </c>
      <c r="T7" s="147">
        <v>20</v>
      </c>
      <c r="U7" s="147">
        <v>21</v>
      </c>
      <c r="V7" s="147">
        <v>22</v>
      </c>
      <c r="W7" s="147">
        <v>23</v>
      </c>
    </row>
    <row r="8" ht="32.9" customHeight="1" spans="1:23">
      <c r="A8" s="27"/>
      <c r="B8" s="148"/>
      <c r="C8" s="27" t="s">
        <v>253</v>
      </c>
      <c r="D8" s="27"/>
      <c r="E8" s="27"/>
      <c r="F8" s="27"/>
      <c r="G8" s="27"/>
      <c r="H8" s="27"/>
      <c r="I8" s="47">
        <v>480000</v>
      </c>
      <c r="J8" s="47">
        <v>480000</v>
      </c>
      <c r="K8" s="47">
        <v>480000</v>
      </c>
      <c r="L8" s="47"/>
      <c r="M8" s="47"/>
      <c r="N8" s="47"/>
      <c r="O8" s="47"/>
      <c r="P8" s="47"/>
      <c r="Q8" s="47"/>
      <c r="R8" s="47"/>
      <c r="S8" s="47"/>
      <c r="T8" s="47"/>
      <c r="U8" s="47"/>
      <c r="V8" s="47"/>
      <c r="W8" s="47"/>
    </row>
    <row r="9" ht="32.9" customHeight="1" spans="1:23">
      <c r="A9" s="27" t="s">
        <v>254</v>
      </c>
      <c r="B9" s="148" t="s">
        <v>255</v>
      </c>
      <c r="C9" s="27" t="s">
        <v>253</v>
      </c>
      <c r="D9" s="27" t="s">
        <v>64</v>
      </c>
      <c r="E9" s="27" t="s">
        <v>108</v>
      </c>
      <c r="F9" s="27" t="s">
        <v>256</v>
      </c>
      <c r="G9" s="27" t="s">
        <v>257</v>
      </c>
      <c r="H9" s="27" t="s">
        <v>258</v>
      </c>
      <c r="I9" s="47">
        <v>480000</v>
      </c>
      <c r="J9" s="47">
        <v>480000</v>
      </c>
      <c r="K9" s="47">
        <v>480000</v>
      </c>
      <c r="L9" s="47"/>
      <c r="M9" s="47"/>
      <c r="N9" s="47"/>
      <c r="O9" s="47"/>
      <c r="P9" s="47"/>
      <c r="Q9" s="47"/>
      <c r="R9" s="47"/>
      <c r="S9" s="47"/>
      <c r="T9" s="47"/>
      <c r="U9" s="47"/>
      <c r="V9" s="47"/>
      <c r="W9" s="47"/>
    </row>
    <row r="10" ht="32.9" customHeight="1" spans="1:23">
      <c r="A10" s="27"/>
      <c r="B10" s="27"/>
      <c r="C10" s="27" t="s">
        <v>259</v>
      </c>
      <c r="D10" s="27"/>
      <c r="E10" s="27"/>
      <c r="F10" s="27"/>
      <c r="G10" s="27"/>
      <c r="H10" s="27"/>
      <c r="I10" s="47">
        <v>21074344</v>
      </c>
      <c r="J10" s="47"/>
      <c r="K10" s="47"/>
      <c r="L10" s="47"/>
      <c r="M10" s="47"/>
      <c r="N10" s="47">
        <v>21074344</v>
      </c>
      <c r="O10" s="47"/>
      <c r="P10" s="47"/>
      <c r="Q10" s="47"/>
      <c r="R10" s="47"/>
      <c r="S10" s="47"/>
      <c r="T10" s="47"/>
      <c r="U10" s="47"/>
      <c r="V10" s="47"/>
      <c r="W10" s="47"/>
    </row>
    <row r="11" ht="32.9" customHeight="1" spans="1:23">
      <c r="A11" s="27" t="s">
        <v>254</v>
      </c>
      <c r="B11" s="148" t="s">
        <v>260</v>
      </c>
      <c r="C11" s="27" t="s">
        <v>259</v>
      </c>
      <c r="D11" s="27" t="s">
        <v>64</v>
      </c>
      <c r="E11" s="27" t="s">
        <v>101</v>
      </c>
      <c r="F11" s="27" t="s">
        <v>261</v>
      </c>
      <c r="G11" s="27" t="s">
        <v>222</v>
      </c>
      <c r="H11" s="27" t="s">
        <v>223</v>
      </c>
      <c r="I11" s="47">
        <v>3000000</v>
      </c>
      <c r="J11" s="47"/>
      <c r="K11" s="47"/>
      <c r="L11" s="47"/>
      <c r="M11" s="47"/>
      <c r="N11" s="47">
        <v>3000000</v>
      </c>
      <c r="O11" s="47"/>
      <c r="P11" s="47"/>
      <c r="Q11" s="47"/>
      <c r="R11" s="47"/>
      <c r="S11" s="47"/>
      <c r="T11" s="47"/>
      <c r="U11" s="47"/>
      <c r="V11" s="47"/>
      <c r="W11" s="47"/>
    </row>
    <row r="12" ht="32.9" customHeight="1" spans="1:23">
      <c r="A12" s="27" t="s">
        <v>254</v>
      </c>
      <c r="B12" s="148" t="s">
        <v>260</v>
      </c>
      <c r="C12" s="27" t="s">
        <v>259</v>
      </c>
      <c r="D12" s="27" t="s">
        <v>64</v>
      </c>
      <c r="E12" s="27" t="s">
        <v>101</v>
      </c>
      <c r="F12" s="27" t="s">
        <v>261</v>
      </c>
      <c r="G12" s="27" t="s">
        <v>257</v>
      </c>
      <c r="H12" s="27" t="s">
        <v>258</v>
      </c>
      <c r="I12" s="47">
        <v>18074344</v>
      </c>
      <c r="J12" s="47"/>
      <c r="K12" s="47"/>
      <c r="L12" s="47"/>
      <c r="M12" s="47"/>
      <c r="N12" s="47">
        <v>18074344</v>
      </c>
      <c r="O12" s="47"/>
      <c r="P12" s="47"/>
      <c r="Q12" s="47"/>
      <c r="R12" s="47"/>
      <c r="S12" s="47"/>
      <c r="T12" s="47"/>
      <c r="U12" s="47"/>
      <c r="V12" s="47"/>
      <c r="W12" s="47"/>
    </row>
    <row r="13" ht="32.9" customHeight="1" spans="1:23">
      <c r="A13" s="27"/>
      <c r="B13" s="27"/>
      <c r="C13" s="27" t="s">
        <v>262</v>
      </c>
      <c r="D13" s="27"/>
      <c r="E13" s="27"/>
      <c r="F13" s="27"/>
      <c r="G13" s="27"/>
      <c r="H13" s="27"/>
      <c r="I13" s="47">
        <v>700000</v>
      </c>
      <c r="J13" s="47">
        <v>700000</v>
      </c>
      <c r="K13" s="47">
        <v>700000</v>
      </c>
      <c r="L13" s="47"/>
      <c r="M13" s="47"/>
      <c r="N13" s="47"/>
      <c r="O13" s="47"/>
      <c r="P13" s="47"/>
      <c r="Q13" s="47"/>
      <c r="R13" s="47"/>
      <c r="S13" s="47"/>
      <c r="T13" s="47"/>
      <c r="U13" s="47"/>
      <c r="V13" s="47"/>
      <c r="W13" s="47"/>
    </row>
    <row r="14" ht="32.9" customHeight="1" spans="1:23">
      <c r="A14" s="27" t="s">
        <v>254</v>
      </c>
      <c r="B14" s="148" t="s">
        <v>263</v>
      </c>
      <c r="C14" s="27" t="s">
        <v>262</v>
      </c>
      <c r="D14" s="27" t="s">
        <v>64</v>
      </c>
      <c r="E14" s="27" t="s">
        <v>83</v>
      </c>
      <c r="F14" s="27" t="s">
        <v>264</v>
      </c>
      <c r="G14" s="27" t="s">
        <v>222</v>
      </c>
      <c r="H14" s="27" t="s">
        <v>223</v>
      </c>
      <c r="I14" s="47">
        <v>700000</v>
      </c>
      <c r="J14" s="47">
        <v>700000</v>
      </c>
      <c r="K14" s="47">
        <v>700000</v>
      </c>
      <c r="L14" s="47"/>
      <c r="M14" s="47"/>
      <c r="N14" s="47"/>
      <c r="O14" s="47"/>
      <c r="P14" s="47"/>
      <c r="Q14" s="47"/>
      <c r="R14" s="47"/>
      <c r="S14" s="47"/>
      <c r="T14" s="47"/>
      <c r="U14" s="47"/>
      <c r="V14" s="47"/>
      <c r="W14" s="47"/>
    </row>
    <row r="15" ht="32.9" customHeight="1" spans="1:23">
      <c r="A15" s="27"/>
      <c r="B15" s="27"/>
      <c r="C15" s="27" t="s">
        <v>265</v>
      </c>
      <c r="D15" s="27"/>
      <c r="E15" s="27"/>
      <c r="F15" s="27"/>
      <c r="G15" s="27"/>
      <c r="H15" s="27"/>
      <c r="I15" s="47">
        <v>137000</v>
      </c>
      <c r="J15" s="47"/>
      <c r="K15" s="47"/>
      <c r="L15" s="47"/>
      <c r="M15" s="47"/>
      <c r="N15" s="47">
        <v>137000</v>
      </c>
      <c r="O15" s="47"/>
      <c r="P15" s="47"/>
      <c r="Q15" s="47"/>
      <c r="R15" s="47"/>
      <c r="S15" s="47"/>
      <c r="T15" s="47"/>
      <c r="U15" s="47"/>
      <c r="V15" s="47"/>
      <c r="W15" s="47"/>
    </row>
    <row r="16" ht="32.9" customHeight="1" spans="1:23">
      <c r="A16" s="27" t="s">
        <v>254</v>
      </c>
      <c r="B16" s="148" t="s">
        <v>266</v>
      </c>
      <c r="C16" s="27" t="s">
        <v>265</v>
      </c>
      <c r="D16" s="27" t="s">
        <v>64</v>
      </c>
      <c r="E16" s="27" t="s">
        <v>101</v>
      </c>
      <c r="F16" s="27" t="s">
        <v>261</v>
      </c>
      <c r="G16" s="27" t="s">
        <v>214</v>
      </c>
      <c r="H16" s="27" t="s">
        <v>215</v>
      </c>
      <c r="I16" s="47">
        <v>62975</v>
      </c>
      <c r="J16" s="47"/>
      <c r="K16" s="47"/>
      <c r="L16" s="47"/>
      <c r="M16" s="47"/>
      <c r="N16" s="47">
        <v>62975</v>
      </c>
      <c r="O16" s="47"/>
      <c r="P16" s="47"/>
      <c r="Q16" s="47"/>
      <c r="R16" s="47"/>
      <c r="S16" s="47"/>
      <c r="T16" s="47"/>
      <c r="U16" s="47"/>
      <c r="V16" s="47"/>
      <c r="W16" s="47"/>
    </row>
    <row r="17" ht="32.9" customHeight="1" spans="1:23">
      <c r="A17" s="27" t="s">
        <v>254</v>
      </c>
      <c r="B17" s="148" t="s">
        <v>266</v>
      </c>
      <c r="C17" s="27" t="s">
        <v>265</v>
      </c>
      <c r="D17" s="27" t="s">
        <v>64</v>
      </c>
      <c r="E17" s="27" t="s">
        <v>101</v>
      </c>
      <c r="F17" s="27" t="s">
        <v>261</v>
      </c>
      <c r="G17" s="27" t="s">
        <v>218</v>
      </c>
      <c r="H17" s="27" t="s">
        <v>219</v>
      </c>
      <c r="I17" s="47">
        <v>74025</v>
      </c>
      <c r="J17" s="47"/>
      <c r="K17" s="47"/>
      <c r="L17" s="47"/>
      <c r="M17" s="47"/>
      <c r="N17" s="47">
        <v>74025</v>
      </c>
      <c r="O17" s="47"/>
      <c r="P17" s="47"/>
      <c r="Q17" s="47"/>
      <c r="R17" s="47"/>
      <c r="S17" s="47"/>
      <c r="T17" s="47"/>
      <c r="U17" s="47"/>
      <c r="V17" s="47"/>
      <c r="W17" s="47"/>
    </row>
    <row r="18" ht="32.9" customHeight="1" spans="1:23">
      <c r="A18" s="27"/>
      <c r="B18" s="27"/>
      <c r="C18" s="27" t="s">
        <v>267</v>
      </c>
      <c r="D18" s="27"/>
      <c r="E18" s="27"/>
      <c r="F18" s="27"/>
      <c r="G18" s="27"/>
      <c r="H18" s="27"/>
      <c r="I18" s="47">
        <v>8316</v>
      </c>
      <c r="J18" s="47">
        <v>8316</v>
      </c>
      <c r="K18" s="47">
        <v>8316</v>
      </c>
      <c r="L18" s="47"/>
      <c r="M18" s="47"/>
      <c r="N18" s="47"/>
      <c r="O18" s="47"/>
      <c r="P18" s="47"/>
      <c r="Q18" s="47"/>
      <c r="R18" s="47"/>
      <c r="S18" s="47"/>
      <c r="T18" s="47"/>
      <c r="U18" s="47"/>
      <c r="V18" s="47"/>
      <c r="W18" s="47"/>
    </row>
    <row r="19" ht="32.9" customHeight="1" spans="1:23">
      <c r="A19" s="27" t="s">
        <v>268</v>
      </c>
      <c r="B19" s="148" t="s">
        <v>269</v>
      </c>
      <c r="C19" s="27" t="s">
        <v>267</v>
      </c>
      <c r="D19" s="27" t="s">
        <v>64</v>
      </c>
      <c r="E19" s="27" t="s">
        <v>90</v>
      </c>
      <c r="F19" s="27" t="s">
        <v>270</v>
      </c>
      <c r="G19" s="27" t="s">
        <v>191</v>
      </c>
      <c r="H19" s="27" t="s">
        <v>192</v>
      </c>
      <c r="I19" s="47">
        <v>8316</v>
      </c>
      <c r="J19" s="47">
        <v>8316</v>
      </c>
      <c r="K19" s="47">
        <v>8316</v>
      </c>
      <c r="L19" s="47"/>
      <c r="M19" s="47"/>
      <c r="N19" s="47"/>
      <c r="O19" s="47"/>
      <c r="P19" s="47"/>
      <c r="Q19" s="47"/>
      <c r="R19" s="47"/>
      <c r="S19" s="47"/>
      <c r="T19" s="47"/>
      <c r="U19" s="47"/>
      <c r="V19" s="47"/>
      <c r="W19" s="47"/>
    </row>
    <row r="20" ht="32.9" customHeight="1" spans="1:23">
      <c r="A20" s="27"/>
      <c r="B20" s="27"/>
      <c r="C20" s="27" t="s">
        <v>271</v>
      </c>
      <c r="D20" s="27"/>
      <c r="E20" s="27"/>
      <c r="F20" s="27"/>
      <c r="G20" s="27"/>
      <c r="H20" s="27"/>
      <c r="I20" s="47">
        <v>1000000</v>
      </c>
      <c r="J20" s="47">
        <v>1000000</v>
      </c>
      <c r="K20" s="47">
        <v>1000000</v>
      </c>
      <c r="L20" s="47"/>
      <c r="M20" s="47"/>
      <c r="N20" s="47"/>
      <c r="O20" s="47"/>
      <c r="P20" s="47"/>
      <c r="Q20" s="47"/>
      <c r="R20" s="47"/>
      <c r="S20" s="47"/>
      <c r="T20" s="47"/>
      <c r="U20" s="47"/>
      <c r="V20" s="47"/>
      <c r="W20" s="47"/>
    </row>
    <row r="21" ht="32.9" customHeight="1" spans="1:23">
      <c r="A21" s="27" t="s">
        <v>254</v>
      </c>
      <c r="B21" s="148" t="s">
        <v>272</v>
      </c>
      <c r="C21" s="27" t="s">
        <v>271</v>
      </c>
      <c r="D21" s="27" t="s">
        <v>64</v>
      </c>
      <c r="E21" s="27" t="s">
        <v>83</v>
      </c>
      <c r="F21" s="27" t="s">
        <v>264</v>
      </c>
      <c r="G21" s="27" t="s">
        <v>257</v>
      </c>
      <c r="H21" s="27" t="s">
        <v>258</v>
      </c>
      <c r="I21" s="47">
        <v>1000000</v>
      </c>
      <c r="J21" s="47">
        <v>1000000</v>
      </c>
      <c r="K21" s="47">
        <v>1000000</v>
      </c>
      <c r="L21" s="47"/>
      <c r="M21" s="47"/>
      <c r="N21" s="47"/>
      <c r="O21" s="47"/>
      <c r="P21" s="47"/>
      <c r="Q21" s="47"/>
      <c r="R21" s="47"/>
      <c r="S21" s="47"/>
      <c r="T21" s="47"/>
      <c r="U21" s="47"/>
      <c r="V21" s="47"/>
      <c r="W21" s="47"/>
    </row>
    <row r="22" ht="32.9" customHeight="1" spans="1:23">
      <c r="A22" s="27"/>
      <c r="B22" s="27"/>
      <c r="C22" s="27" t="s">
        <v>273</v>
      </c>
      <c r="D22" s="27"/>
      <c r="E22" s="27"/>
      <c r="F22" s="27"/>
      <c r="G22" s="27"/>
      <c r="H22" s="27"/>
      <c r="I22" s="47">
        <v>400000</v>
      </c>
      <c r="J22" s="47"/>
      <c r="K22" s="47"/>
      <c r="L22" s="47"/>
      <c r="M22" s="47"/>
      <c r="N22" s="47">
        <v>400000</v>
      </c>
      <c r="O22" s="47"/>
      <c r="P22" s="47"/>
      <c r="Q22" s="47"/>
      <c r="R22" s="47"/>
      <c r="S22" s="47"/>
      <c r="T22" s="47"/>
      <c r="U22" s="47"/>
      <c r="V22" s="47"/>
      <c r="W22" s="47"/>
    </row>
    <row r="23" ht="32.9" customHeight="1" spans="1:23">
      <c r="A23" s="27" t="s">
        <v>254</v>
      </c>
      <c r="B23" s="148" t="s">
        <v>274</v>
      </c>
      <c r="C23" s="27" t="s">
        <v>273</v>
      </c>
      <c r="D23" s="27" t="s">
        <v>64</v>
      </c>
      <c r="E23" s="27" t="s">
        <v>99</v>
      </c>
      <c r="F23" s="27" t="s">
        <v>275</v>
      </c>
      <c r="G23" s="27" t="s">
        <v>222</v>
      </c>
      <c r="H23" s="27" t="s">
        <v>223</v>
      </c>
      <c r="I23" s="47">
        <v>400000</v>
      </c>
      <c r="J23" s="47"/>
      <c r="K23" s="47"/>
      <c r="L23" s="47"/>
      <c r="M23" s="47"/>
      <c r="N23" s="47">
        <v>400000</v>
      </c>
      <c r="O23" s="47"/>
      <c r="P23" s="47"/>
      <c r="Q23" s="47"/>
      <c r="R23" s="47"/>
      <c r="S23" s="47"/>
      <c r="T23" s="47"/>
      <c r="U23" s="47"/>
      <c r="V23" s="47"/>
      <c r="W23" s="47"/>
    </row>
    <row r="24" ht="32.9" customHeight="1" spans="1:23">
      <c r="A24" s="27"/>
      <c r="B24" s="27"/>
      <c r="C24" s="27" t="s">
        <v>276</v>
      </c>
      <c r="D24" s="27"/>
      <c r="E24" s="27"/>
      <c r="F24" s="27"/>
      <c r="G24" s="27"/>
      <c r="H24" s="27"/>
      <c r="I24" s="47">
        <v>4000000</v>
      </c>
      <c r="J24" s="47">
        <v>4000000</v>
      </c>
      <c r="K24" s="47">
        <v>4000000</v>
      </c>
      <c r="L24" s="47"/>
      <c r="M24" s="47"/>
      <c r="N24" s="47"/>
      <c r="O24" s="47"/>
      <c r="P24" s="47"/>
      <c r="Q24" s="47"/>
      <c r="R24" s="47"/>
      <c r="S24" s="47"/>
      <c r="T24" s="47"/>
      <c r="U24" s="47"/>
      <c r="V24" s="47"/>
      <c r="W24" s="47"/>
    </row>
    <row r="25" ht="32.9" customHeight="1" spans="1:23">
      <c r="A25" s="27" t="s">
        <v>277</v>
      </c>
      <c r="B25" s="148" t="s">
        <v>278</v>
      </c>
      <c r="C25" s="27" t="s">
        <v>276</v>
      </c>
      <c r="D25" s="27" t="s">
        <v>64</v>
      </c>
      <c r="E25" s="27" t="s">
        <v>111</v>
      </c>
      <c r="F25" s="27" t="s">
        <v>279</v>
      </c>
      <c r="G25" s="27" t="s">
        <v>280</v>
      </c>
      <c r="H25" s="27" t="s">
        <v>78</v>
      </c>
      <c r="I25" s="47">
        <v>4000000</v>
      </c>
      <c r="J25" s="47">
        <v>4000000</v>
      </c>
      <c r="K25" s="47">
        <v>4000000</v>
      </c>
      <c r="L25" s="47"/>
      <c r="M25" s="47"/>
      <c r="N25" s="47"/>
      <c r="O25" s="47"/>
      <c r="P25" s="47"/>
      <c r="Q25" s="47"/>
      <c r="R25" s="47"/>
      <c r="S25" s="47"/>
      <c r="T25" s="47"/>
      <c r="U25" s="47"/>
      <c r="V25" s="47"/>
      <c r="W25" s="47"/>
    </row>
    <row r="26" ht="18.75" customHeight="1" spans="1:23">
      <c r="A26" s="48" t="s">
        <v>281</v>
      </c>
      <c r="B26" s="49"/>
      <c r="C26" s="49"/>
      <c r="D26" s="49"/>
      <c r="E26" s="49"/>
      <c r="F26" s="49"/>
      <c r="G26" s="49"/>
      <c r="H26" s="50"/>
      <c r="I26" s="47">
        <v>27799660</v>
      </c>
      <c r="J26" s="47">
        <v>6188316</v>
      </c>
      <c r="K26" s="47">
        <v>6188316</v>
      </c>
      <c r="L26" s="47"/>
      <c r="M26" s="47"/>
      <c r="N26" s="47">
        <v>21611344</v>
      </c>
      <c r="O26" s="47"/>
      <c r="P26" s="47"/>
      <c r="Q26" s="47"/>
      <c r="R26" s="47"/>
      <c r="S26" s="47"/>
      <c r="T26" s="47"/>
      <c r="U26" s="47"/>
      <c r="V26" s="47"/>
      <c r="W26" s="47"/>
    </row>
  </sheetData>
  <mergeCells count="28">
    <mergeCell ref="A2:W2"/>
    <mergeCell ref="A3:I3"/>
    <mergeCell ref="J4:M4"/>
    <mergeCell ref="N4:P4"/>
    <mergeCell ref="R4:W4"/>
    <mergeCell ref="J5:K5"/>
    <mergeCell ref="A26:H26"/>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40"/>
  <sheetViews>
    <sheetView showZeros="0" topLeftCell="A35" workbookViewId="0">
      <selection activeCell="B26" sqref="B26:B32"/>
    </sheetView>
  </sheetViews>
  <sheetFormatPr defaultColWidth="9.14166666666667" defaultRowHeight="12" customHeight="1"/>
  <cols>
    <col min="1" max="1" width="34.2833333333333" customWidth="1"/>
    <col min="2" max="2" width="29" customWidth="1"/>
    <col min="3" max="3" width="17.175" customWidth="1"/>
    <col min="4" max="4" width="21.0333333333333" customWidth="1"/>
    <col min="5" max="5" width="23.575" customWidth="1"/>
    <col min="6" max="6" width="11.2833333333333" customWidth="1"/>
    <col min="7" max="7" width="10.3166666666667" customWidth="1"/>
    <col min="8" max="8" width="9.31666666666667" customWidth="1"/>
    <col min="9" max="9" width="13.425" customWidth="1"/>
    <col min="10" max="10" width="27.45" customWidth="1"/>
  </cols>
  <sheetData>
    <row r="1" customHeight="1" spans="10:10">
      <c r="J1" s="144" t="s">
        <v>282</v>
      </c>
    </row>
    <row r="2" ht="28.5" customHeight="1" spans="1:10">
      <c r="A2" s="142" t="s">
        <v>283</v>
      </c>
      <c r="B2" s="34"/>
      <c r="C2" s="34"/>
      <c r="D2" s="34"/>
      <c r="E2" s="34"/>
      <c r="F2" s="103"/>
      <c r="G2" s="34"/>
      <c r="H2" s="103"/>
      <c r="I2" s="103"/>
      <c r="J2" s="34"/>
    </row>
    <row r="3" ht="15" customHeight="1" spans="1:1">
      <c r="A3" s="5" t="str">
        <f>"单位名称："&amp;"玉溪市商务局"</f>
        <v>单位名称：玉溪市商务局</v>
      </c>
    </row>
    <row r="4" ht="14.25" customHeight="1" spans="1:10">
      <c r="A4" s="70" t="s">
        <v>284</v>
      </c>
      <c r="B4" s="70" t="s">
        <v>285</v>
      </c>
      <c r="C4" s="70" t="s">
        <v>286</v>
      </c>
      <c r="D4" s="70" t="s">
        <v>287</v>
      </c>
      <c r="E4" s="70" t="s">
        <v>288</v>
      </c>
      <c r="F4" s="57" t="s">
        <v>289</v>
      </c>
      <c r="G4" s="70" t="s">
        <v>290</v>
      </c>
      <c r="H4" s="57" t="s">
        <v>291</v>
      </c>
      <c r="I4" s="57" t="s">
        <v>292</v>
      </c>
      <c r="J4" s="70" t="s">
        <v>293</v>
      </c>
    </row>
    <row r="5" ht="14.25" customHeight="1" spans="1:10">
      <c r="A5" s="70">
        <v>1</v>
      </c>
      <c r="B5" s="70">
        <v>2</v>
      </c>
      <c r="C5" s="70">
        <v>3</v>
      </c>
      <c r="D5" s="70">
        <v>4</v>
      </c>
      <c r="E5" s="70">
        <v>5</v>
      </c>
      <c r="F5" s="57">
        <v>6</v>
      </c>
      <c r="G5" s="70">
        <v>7</v>
      </c>
      <c r="H5" s="57">
        <v>8</v>
      </c>
      <c r="I5" s="57">
        <v>9</v>
      </c>
      <c r="J5" s="70">
        <v>10</v>
      </c>
    </row>
    <row r="6" ht="15" customHeight="1" spans="1:10">
      <c r="A6" s="27" t="s">
        <v>64</v>
      </c>
      <c r="B6" s="71"/>
      <c r="C6" s="71"/>
      <c r="D6" s="71"/>
      <c r="E6" s="72"/>
      <c r="F6" s="73"/>
      <c r="G6" s="72"/>
      <c r="H6" s="73"/>
      <c r="I6" s="73"/>
      <c r="J6" s="72"/>
    </row>
    <row r="7" ht="33.75" customHeight="1" spans="1:10">
      <c r="A7" s="143" t="s">
        <v>64</v>
      </c>
      <c r="B7" s="27"/>
      <c r="C7" s="27"/>
      <c r="D7" s="27"/>
      <c r="E7" s="27"/>
      <c r="F7" s="27"/>
      <c r="G7" s="45"/>
      <c r="H7" s="27"/>
      <c r="I7" s="27"/>
      <c r="J7" s="27"/>
    </row>
    <row r="8" ht="33.75" customHeight="1" spans="1:10">
      <c r="A8" s="27" t="s">
        <v>276</v>
      </c>
      <c r="B8" s="27" t="s">
        <v>294</v>
      </c>
      <c r="C8" s="27" t="s">
        <v>295</v>
      </c>
      <c r="D8" s="27" t="s">
        <v>296</v>
      </c>
      <c r="E8" s="27" t="s">
        <v>297</v>
      </c>
      <c r="F8" s="27" t="s">
        <v>298</v>
      </c>
      <c r="G8" s="45" t="s">
        <v>299</v>
      </c>
      <c r="H8" s="27" t="s">
        <v>300</v>
      </c>
      <c r="I8" s="27" t="s">
        <v>301</v>
      </c>
      <c r="J8" s="27" t="s">
        <v>302</v>
      </c>
    </row>
    <row r="9" ht="33.75" customHeight="1" spans="1:10">
      <c r="A9" s="27" t="s">
        <v>276</v>
      </c>
      <c r="B9" s="27" t="s">
        <v>294</v>
      </c>
      <c r="C9" s="27" t="s">
        <v>295</v>
      </c>
      <c r="D9" s="27" t="s">
        <v>296</v>
      </c>
      <c r="E9" s="27" t="s">
        <v>303</v>
      </c>
      <c r="F9" s="27" t="s">
        <v>298</v>
      </c>
      <c r="G9" s="45" t="s">
        <v>304</v>
      </c>
      <c r="H9" s="27" t="s">
        <v>300</v>
      </c>
      <c r="I9" s="27" t="s">
        <v>301</v>
      </c>
      <c r="J9" s="27" t="s">
        <v>305</v>
      </c>
    </row>
    <row r="10" ht="45" customHeight="1" spans="1:10">
      <c r="A10" s="27" t="s">
        <v>276</v>
      </c>
      <c r="B10" s="27" t="s">
        <v>294</v>
      </c>
      <c r="C10" s="27" t="s">
        <v>295</v>
      </c>
      <c r="D10" s="27" t="s">
        <v>306</v>
      </c>
      <c r="E10" s="27" t="s">
        <v>307</v>
      </c>
      <c r="F10" s="27" t="s">
        <v>308</v>
      </c>
      <c r="G10" s="45" t="s">
        <v>309</v>
      </c>
      <c r="H10" s="27" t="s">
        <v>310</v>
      </c>
      <c r="I10" s="27" t="s">
        <v>311</v>
      </c>
      <c r="J10" s="27" t="s">
        <v>312</v>
      </c>
    </row>
    <row r="11" ht="33.75" customHeight="1" spans="1:10">
      <c r="A11" s="27" t="s">
        <v>276</v>
      </c>
      <c r="B11" s="27" t="s">
        <v>294</v>
      </c>
      <c r="C11" s="27" t="s">
        <v>295</v>
      </c>
      <c r="D11" s="27" t="s">
        <v>306</v>
      </c>
      <c r="E11" s="27" t="s">
        <v>313</v>
      </c>
      <c r="F11" s="27" t="s">
        <v>308</v>
      </c>
      <c r="G11" s="45" t="s">
        <v>309</v>
      </c>
      <c r="H11" s="27" t="s">
        <v>310</v>
      </c>
      <c r="I11" s="27" t="s">
        <v>311</v>
      </c>
      <c r="J11" s="27" t="s">
        <v>314</v>
      </c>
    </row>
    <row r="12" ht="60" customHeight="1" spans="1:10">
      <c r="A12" s="27" t="s">
        <v>276</v>
      </c>
      <c r="B12" s="27" t="s">
        <v>294</v>
      </c>
      <c r="C12" s="27" t="s">
        <v>295</v>
      </c>
      <c r="D12" s="27" t="s">
        <v>306</v>
      </c>
      <c r="E12" s="27" t="s">
        <v>315</v>
      </c>
      <c r="F12" s="27" t="s">
        <v>308</v>
      </c>
      <c r="G12" s="45" t="s">
        <v>309</v>
      </c>
      <c r="H12" s="27" t="s">
        <v>310</v>
      </c>
      <c r="I12" s="27" t="s">
        <v>311</v>
      </c>
      <c r="J12" s="27" t="s">
        <v>316</v>
      </c>
    </row>
    <row r="13" ht="33.75" customHeight="1" spans="1:10">
      <c r="A13" s="27" t="s">
        <v>276</v>
      </c>
      <c r="B13" s="27" t="s">
        <v>294</v>
      </c>
      <c r="C13" s="27" t="s">
        <v>317</v>
      </c>
      <c r="D13" s="27" t="s">
        <v>318</v>
      </c>
      <c r="E13" s="27" t="s">
        <v>319</v>
      </c>
      <c r="F13" s="27" t="s">
        <v>298</v>
      </c>
      <c r="G13" s="45" t="s">
        <v>320</v>
      </c>
      <c r="H13" s="27" t="s">
        <v>321</v>
      </c>
      <c r="I13" s="27" t="s">
        <v>311</v>
      </c>
      <c r="J13" s="27" t="s">
        <v>322</v>
      </c>
    </row>
    <row r="14" ht="33.75" customHeight="1" spans="1:10">
      <c r="A14" s="27" t="s">
        <v>276</v>
      </c>
      <c r="B14" s="27" t="s">
        <v>294</v>
      </c>
      <c r="C14" s="27" t="s">
        <v>323</v>
      </c>
      <c r="D14" s="27" t="s">
        <v>324</v>
      </c>
      <c r="E14" s="27" t="s">
        <v>325</v>
      </c>
      <c r="F14" s="27" t="s">
        <v>298</v>
      </c>
      <c r="G14" s="45" t="s">
        <v>326</v>
      </c>
      <c r="H14" s="27" t="s">
        <v>310</v>
      </c>
      <c r="I14" s="27" t="s">
        <v>301</v>
      </c>
      <c r="J14" s="27" t="s">
        <v>327</v>
      </c>
    </row>
    <row r="15" ht="54" customHeight="1" spans="1:10">
      <c r="A15" s="27" t="s">
        <v>267</v>
      </c>
      <c r="B15" s="27" t="s">
        <v>328</v>
      </c>
      <c r="C15" s="27" t="s">
        <v>295</v>
      </c>
      <c r="D15" s="27" t="s">
        <v>296</v>
      </c>
      <c r="E15" s="27" t="s">
        <v>329</v>
      </c>
      <c r="F15" s="27" t="s">
        <v>308</v>
      </c>
      <c r="G15" s="45" t="s">
        <v>330</v>
      </c>
      <c r="H15" s="27" t="s">
        <v>321</v>
      </c>
      <c r="I15" s="27" t="s">
        <v>301</v>
      </c>
      <c r="J15" s="27" t="s">
        <v>331</v>
      </c>
    </row>
    <row r="16" ht="33.75" customHeight="1" spans="1:10">
      <c r="A16" s="27" t="s">
        <v>267</v>
      </c>
      <c r="B16" s="27" t="s">
        <v>328</v>
      </c>
      <c r="C16" s="27" t="s">
        <v>295</v>
      </c>
      <c r="D16" s="27" t="s">
        <v>296</v>
      </c>
      <c r="E16" s="27" t="s">
        <v>332</v>
      </c>
      <c r="F16" s="27" t="s">
        <v>308</v>
      </c>
      <c r="G16" s="45" t="s">
        <v>50</v>
      </c>
      <c r="H16" s="27" t="s">
        <v>321</v>
      </c>
      <c r="I16" s="27" t="s">
        <v>301</v>
      </c>
      <c r="J16" s="27" t="s">
        <v>333</v>
      </c>
    </row>
    <row r="17" ht="33.75" customHeight="1" spans="1:10">
      <c r="A17" s="27" t="s">
        <v>267</v>
      </c>
      <c r="B17" s="27" t="s">
        <v>328</v>
      </c>
      <c r="C17" s="27" t="s">
        <v>295</v>
      </c>
      <c r="D17" s="27" t="s">
        <v>296</v>
      </c>
      <c r="E17" s="27" t="s">
        <v>334</v>
      </c>
      <c r="F17" s="27" t="s">
        <v>308</v>
      </c>
      <c r="G17" s="45" t="s">
        <v>335</v>
      </c>
      <c r="H17" s="27" t="s">
        <v>321</v>
      </c>
      <c r="I17" s="27" t="s">
        <v>301</v>
      </c>
      <c r="J17" s="27" t="s">
        <v>336</v>
      </c>
    </row>
    <row r="18" ht="33.75" customHeight="1" spans="1:10">
      <c r="A18" s="27" t="s">
        <v>267</v>
      </c>
      <c r="B18" s="27" t="s">
        <v>328</v>
      </c>
      <c r="C18" s="27" t="s">
        <v>317</v>
      </c>
      <c r="D18" s="27" t="s">
        <v>318</v>
      </c>
      <c r="E18" s="27" t="s">
        <v>337</v>
      </c>
      <c r="F18" s="27" t="s">
        <v>308</v>
      </c>
      <c r="G18" s="45" t="s">
        <v>338</v>
      </c>
      <c r="H18" s="27"/>
      <c r="I18" s="27" t="s">
        <v>311</v>
      </c>
      <c r="J18" s="27" t="s">
        <v>339</v>
      </c>
    </row>
    <row r="19" ht="33.75" customHeight="1" spans="1:10">
      <c r="A19" s="27" t="s">
        <v>267</v>
      </c>
      <c r="B19" s="27" t="s">
        <v>328</v>
      </c>
      <c r="C19" s="27" t="s">
        <v>323</v>
      </c>
      <c r="D19" s="27" t="s">
        <v>324</v>
      </c>
      <c r="E19" s="27" t="s">
        <v>340</v>
      </c>
      <c r="F19" s="27" t="s">
        <v>298</v>
      </c>
      <c r="G19" s="45" t="s">
        <v>341</v>
      </c>
      <c r="H19" s="27" t="s">
        <v>310</v>
      </c>
      <c r="I19" s="27" t="s">
        <v>301</v>
      </c>
      <c r="J19" s="27" t="s">
        <v>342</v>
      </c>
    </row>
    <row r="20" ht="33.75" customHeight="1" spans="1:10">
      <c r="A20" s="27" t="s">
        <v>267</v>
      </c>
      <c r="B20" s="27" t="s">
        <v>328</v>
      </c>
      <c r="C20" s="27" t="s">
        <v>323</v>
      </c>
      <c r="D20" s="27" t="s">
        <v>324</v>
      </c>
      <c r="E20" s="27" t="s">
        <v>343</v>
      </c>
      <c r="F20" s="27" t="s">
        <v>298</v>
      </c>
      <c r="G20" s="45" t="s">
        <v>341</v>
      </c>
      <c r="H20" s="27" t="s">
        <v>310</v>
      </c>
      <c r="I20" s="27" t="s">
        <v>301</v>
      </c>
      <c r="J20" s="27" t="s">
        <v>344</v>
      </c>
    </row>
    <row r="21" ht="33.75" customHeight="1" spans="1:10">
      <c r="A21" s="27" t="s">
        <v>253</v>
      </c>
      <c r="B21" s="27" t="s">
        <v>345</v>
      </c>
      <c r="C21" s="27" t="s">
        <v>295</v>
      </c>
      <c r="D21" s="27" t="s">
        <v>296</v>
      </c>
      <c r="E21" s="27" t="s">
        <v>346</v>
      </c>
      <c r="F21" s="27" t="s">
        <v>308</v>
      </c>
      <c r="G21" s="45" t="s">
        <v>347</v>
      </c>
      <c r="H21" s="27" t="s">
        <v>348</v>
      </c>
      <c r="I21" s="27" t="s">
        <v>301</v>
      </c>
      <c r="J21" s="27" t="s">
        <v>349</v>
      </c>
    </row>
    <row r="22" ht="33.75" customHeight="1" spans="1:10">
      <c r="A22" s="27" t="s">
        <v>253</v>
      </c>
      <c r="B22" s="27" t="s">
        <v>345</v>
      </c>
      <c r="C22" s="27" t="s">
        <v>295</v>
      </c>
      <c r="D22" s="27" t="s">
        <v>306</v>
      </c>
      <c r="E22" s="27" t="s">
        <v>350</v>
      </c>
      <c r="F22" s="27" t="s">
        <v>308</v>
      </c>
      <c r="G22" s="45" t="s">
        <v>309</v>
      </c>
      <c r="H22" s="27" t="s">
        <v>310</v>
      </c>
      <c r="I22" s="27" t="s">
        <v>301</v>
      </c>
      <c r="J22" s="27" t="s">
        <v>351</v>
      </c>
    </row>
    <row r="23" ht="33.75" customHeight="1" spans="1:10">
      <c r="A23" s="27" t="s">
        <v>253</v>
      </c>
      <c r="B23" s="27" t="s">
        <v>345</v>
      </c>
      <c r="C23" s="27" t="s">
        <v>295</v>
      </c>
      <c r="D23" s="27" t="s">
        <v>352</v>
      </c>
      <c r="E23" s="27" t="s">
        <v>353</v>
      </c>
      <c r="F23" s="27" t="s">
        <v>308</v>
      </c>
      <c r="G23" s="45" t="s">
        <v>44</v>
      </c>
      <c r="H23" s="27" t="s">
        <v>354</v>
      </c>
      <c r="I23" s="27" t="s">
        <v>301</v>
      </c>
      <c r="J23" s="27" t="s">
        <v>355</v>
      </c>
    </row>
    <row r="24" ht="33.75" customHeight="1" spans="1:10">
      <c r="A24" s="27" t="s">
        <v>253</v>
      </c>
      <c r="B24" s="27" t="s">
        <v>345</v>
      </c>
      <c r="C24" s="27" t="s">
        <v>317</v>
      </c>
      <c r="D24" s="27" t="s">
        <v>318</v>
      </c>
      <c r="E24" s="27" t="s">
        <v>356</v>
      </c>
      <c r="F24" s="27" t="s">
        <v>357</v>
      </c>
      <c r="G24" s="45" t="s">
        <v>358</v>
      </c>
      <c r="H24" s="27" t="s">
        <v>359</v>
      </c>
      <c r="I24" s="27" t="s">
        <v>301</v>
      </c>
      <c r="J24" s="27" t="s">
        <v>360</v>
      </c>
    </row>
    <row r="25" ht="33.75" customHeight="1" spans="1:10">
      <c r="A25" s="27" t="s">
        <v>253</v>
      </c>
      <c r="B25" s="27" t="s">
        <v>345</v>
      </c>
      <c r="C25" s="27" t="s">
        <v>323</v>
      </c>
      <c r="D25" s="27" t="s">
        <v>324</v>
      </c>
      <c r="E25" s="27" t="s">
        <v>361</v>
      </c>
      <c r="F25" s="27" t="s">
        <v>298</v>
      </c>
      <c r="G25" s="45" t="s">
        <v>341</v>
      </c>
      <c r="H25" s="27" t="s">
        <v>310</v>
      </c>
      <c r="I25" s="27" t="s">
        <v>301</v>
      </c>
      <c r="J25" s="27" t="s">
        <v>362</v>
      </c>
    </row>
    <row r="26" ht="33.75" customHeight="1" spans="1:10">
      <c r="A26" s="27" t="s">
        <v>262</v>
      </c>
      <c r="B26" s="27" t="s">
        <v>363</v>
      </c>
      <c r="C26" s="27" t="s">
        <v>295</v>
      </c>
      <c r="D26" s="27" t="s">
        <v>296</v>
      </c>
      <c r="E26" s="27" t="s">
        <v>364</v>
      </c>
      <c r="F26" s="27" t="s">
        <v>298</v>
      </c>
      <c r="G26" s="45" t="s">
        <v>48</v>
      </c>
      <c r="H26" s="27" t="s">
        <v>365</v>
      </c>
      <c r="I26" s="27" t="s">
        <v>301</v>
      </c>
      <c r="J26" s="27" t="s">
        <v>366</v>
      </c>
    </row>
    <row r="27" ht="33.75" customHeight="1" spans="1:10">
      <c r="A27" s="27" t="s">
        <v>262</v>
      </c>
      <c r="B27" s="27" t="s">
        <v>363</v>
      </c>
      <c r="C27" s="27" t="s">
        <v>295</v>
      </c>
      <c r="D27" s="27" t="s">
        <v>296</v>
      </c>
      <c r="E27" s="27" t="s">
        <v>367</v>
      </c>
      <c r="F27" s="27" t="s">
        <v>298</v>
      </c>
      <c r="G27" s="45" t="s">
        <v>368</v>
      </c>
      <c r="H27" s="27" t="s">
        <v>369</v>
      </c>
      <c r="I27" s="27" t="s">
        <v>301</v>
      </c>
      <c r="J27" s="27" t="s">
        <v>370</v>
      </c>
    </row>
    <row r="28" ht="33.75" customHeight="1" spans="1:10">
      <c r="A28" s="27" t="s">
        <v>262</v>
      </c>
      <c r="B28" s="27" t="s">
        <v>363</v>
      </c>
      <c r="C28" s="27" t="s">
        <v>295</v>
      </c>
      <c r="D28" s="27" t="s">
        <v>296</v>
      </c>
      <c r="E28" s="27" t="s">
        <v>371</v>
      </c>
      <c r="F28" s="27" t="s">
        <v>298</v>
      </c>
      <c r="G28" s="45" t="s">
        <v>48</v>
      </c>
      <c r="H28" s="27" t="s">
        <v>372</v>
      </c>
      <c r="I28" s="27" t="s">
        <v>301</v>
      </c>
      <c r="J28" s="27" t="s">
        <v>373</v>
      </c>
    </row>
    <row r="29" ht="33.75" customHeight="1" spans="1:10">
      <c r="A29" s="27" t="s">
        <v>262</v>
      </c>
      <c r="B29" s="27" t="s">
        <v>363</v>
      </c>
      <c r="C29" s="27" t="s">
        <v>295</v>
      </c>
      <c r="D29" s="27" t="s">
        <v>306</v>
      </c>
      <c r="E29" s="27" t="s">
        <v>374</v>
      </c>
      <c r="F29" s="27" t="s">
        <v>298</v>
      </c>
      <c r="G29" s="45" t="s">
        <v>48</v>
      </c>
      <c r="H29" s="27" t="s">
        <v>372</v>
      </c>
      <c r="I29" s="27" t="s">
        <v>301</v>
      </c>
      <c r="J29" s="27" t="s">
        <v>375</v>
      </c>
    </row>
    <row r="30" ht="33.75" customHeight="1" spans="1:10">
      <c r="A30" s="27" t="s">
        <v>262</v>
      </c>
      <c r="B30" s="27" t="s">
        <v>363</v>
      </c>
      <c r="C30" s="27" t="s">
        <v>317</v>
      </c>
      <c r="D30" s="27" t="s">
        <v>376</v>
      </c>
      <c r="E30" s="27" t="s">
        <v>377</v>
      </c>
      <c r="F30" s="27" t="s">
        <v>298</v>
      </c>
      <c r="G30" s="45" t="s">
        <v>45</v>
      </c>
      <c r="H30" s="27" t="s">
        <v>365</v>
      </c>
      <c r="I30" s="27" t="s">
        <v>301</v>
      </c>
      <c r="J30" s="27" t="s">
        <v>378</v>
      </c>
    </row>
    <row r="31" ht="33.75" customHeight="1" spans="1:10">
      <c r="A31" s="27" t="s">
        <v>262</v>
      </c>
      <c r="B31" s="27" t="s">
        <v>363</v>
      </c>
      <c r="C31" s="27" t="s">
        <v>317</v>
      </c>
      <c r="D31" s="27" t="s">
        <v>318</v>
      </c>
      <c r="E31" s="27" t="s">
        <v>379</v>
      </c>
      <c r="F31" s="27" t="s">
        <v>308</v>
      </c>
      <c r="G31" s="45" t="s">
        <v>380</v>
      </c>
      <c r="H31" s="27"/>
      <c r="I31" s="27" t="s">
        <v>311</v>
      </c>
      <c r="J31" s="27" t="s">
        <v>381</v>
      </c>
    </row>
    <row r="32" ht="51" customHeight="1" spans="1:10">
      <c r="A32" s="27" t="s">
        <v>262</v>
      </c>
      <c r="B32" s="27" t="s">
        <v>363</v>
      </c>
      <c r="C32" s="27" t="s">
        <v>323</v>
      </c>
      <c r="D32" s="27" t="s">
        <v>324</v>
      </c>
      <c r="E32" s="27" t="s">
        <v>382</v>
      </c>
      <c r="F32" s="27" t="s">
        <v>298</v>
      </c>
      <c r="G32" s="45" t="s">
        <v>341</v>
      </c>
      <c r="H32" s="27" t="s">
        <v>310</v>
      </c>
      <c r="I32" s="27" t="s">
        <v>301</v>
      </c>
      <c r="J32" s="27" t="s">
        <v>383</v>
      </c>
    </row>
    <row r="33" ht="33.75" customHeight="1" spans="1:10">
      <c r="A33" s="27" t="s">
        <v>271</v>
      </c>
      <c r="B33" s="27" t="s">
        <v>384</v>
      </c>
      <c r="C33" s="27" t="s">
        <v>295</v>
      </c>
      <c r="D33" s="27" t="s">
        <v>296</v>
      </c>
      <c r="E33" s="27" t="s">
        <v>385</v>
      </c>
      <c r="F33" s="27" t="s">
        <v>298</v>
      </c>
      <c r="G33" s="45" t="s">
        <v>320</v>
      </c>
      <c r="H33" s="27" t="s">
        <v>300</v>
      </c>
      <c r="I33" s="27" t="s">
        <v>301</v>
      </c>
      <c r="J33" s="27" t="s">
        <v>386</v>
      </c>
    </row>
    <row r="34" ht="33.75" customHeight="1" spans="1:10">
      <c r="A34" s="27" t="s">
        <v>271</v>
      </c>
      <c r="B34" s="27" t="s">
        <v>384</v>
      </c>
      <c r="C34" s="27" t="s">
        <v>295</v>
      </c>
      <c r="D34" s="27" t="s">
        <v>296</v>
      </c>
      <c r="E34" s="27" t="s">
        <v>387</v>
      </c>
      <c r="F34" s="27" t="s">
        <v>298</v>
      </c>
      <c r="G34" s="45" t="s">
        <v>47</v>
      </c>
      <c r="H34" s="27" t="s">
        <v>388</v>
      </c>
      <c r="I34" s="27" t="s">
        <v>301</v>
      </c>
      <c r="J34" s="27" t="s">
        <v>389</v>
      </c>
    </row>
    <row r="35" ht="33.75" customHeight="1" spans="1:10">
      <c r="A35" s="27" t="s">
        <v>271</v>
      </c>
      <c r="B35" s="27" t="s">
        <v>384</v>
      </c>
      <c r="C35" s="27" t="s">
        <v>295</v>
      </c>
      <c r="D35" s="27" t="s">
        <v>306</v>
      </c>
      <c r="E35" s="27" t="s">
        <v>390</v>
      </c>
      <c r="F35" s="27" t="s">
        <v>298</v>
      </c>
      <c r="G35" s="45" t="s">
        <v>391</v>
      </c>
      <c r="H35" s="27" t="s">
        <v>392</v>
      </c>
      <c r="I35" s="27" t="s">
        <v>301</v>
      </c>
      <c r="J35" s="27" t="s">
        <v>393</v>
      </c>
    </row>
    <row r="36" ht="33.75" customHeight="1" spans="1:10">
      <c r="A36" s="27" t="s">
        <v>271</v>
      </c>
      <c r="B36" s="27" t="s">
        <v>384</v>
      </c>
      <c r="C36" s="27" t="s">
        <v>317</v>
      </c>
      <c r="D36" s="27" t="s">
        <v>376</v>
      </c>
      <c r="E36" s="27" t="s">
        <v>394</v>
      </c>
      <c r="F36" s="27" t="s">
        <v>298</v>
      </c>
      <c r="G36" s="45" t="s">
        <v>395</v>
      </c>
      <c r="H36" s="27" t="s">
        <v>396</v>
      </c>
      <c r="I36" s="27" t="s">
        <v>301</v>
      </c>
      <c r="J36" s="27" t="s">
        <v>397</v>
      </c>
    </row>
    <row r="37" ht="33.75" customHeight="1" spans="1:10">
      <c r="A37" s="27" t="s">
        <v>271</v>
      </c>
      <c r="B37" s="27" t="s">
        <v>384</v>
      </c>
      <c r="C37" s="27" t="s">
        <v>317</v>
      </c>
      <c r="D37" s="27" t="s">
        <v>376</v>
      </c>
      <c r="E37" s="27" t="s">
        <v>398</v>
      </c>
      <c r="F37" s="27" t="s">
        <v>298</v>
      </c>
      <c r="G37" s="45" t="s">
        <v>309</v>
      </c>
      <c r="H37" s="27" t="s">
        <v>396</v>
      </c>
      <c r="I37" s="27" t="s">
        <v>301</v>
      </c>
      <c r="J37" s="27" t="s">
        <v>399</v>
      </c>
    </row>
    <row r="38" ht="33.75" customHeight="1" spans="1:10">
      <c r="A38" s="27" t="s">
        <v>271</v>
      </c>
      <c r="B38" s="27" t="s">
        <v>384</v>
      </c>
      <c r="C38" s="27" t="s">
        <v>317</v>
      </c>
      <c r="D38" s="27" t="s">
        <v>376</v>
      </c>
      <c r="E38" s="27" t="s">
        <v>400</v>
      </c>
      <c r="F38" s="27" t="s">
        <v>298</v>
      </c>
      <c r="G38" s="45" t="s">
        <v>53</v>
      </c>
      <c r="H38" s="27" t="s">
        <v>365</v>
      </c>
      <c r="I38" s="27" t="s">
        <v>301</v>
      </c>
      <c r="J38" s="27" t="s">
        <v>401</v>
      </c>
    </row>
    <row r="39" ht="33.75" customHeight="1" spans="1:10">
      <c r="A39" s="27" t="s">
        <v>271</v>
      </c>
      <c r="B39" s="27" t="s">
        <v>384</v>
      </c>
      <c r="C39" s="27" t="s">
        <v>317</v>
      </c>
      <c r="D39" s="27" t="s">
        <v>318</v>
      </c>
      <c r="E39" s="27" t="s">
        <v>402</v>
      </c>
      <c r="F39" s="27" t="s">
        <v>298</v>
      </c>
      <c r="G39" s="45" t="s">
        <v>403</v>
      </c>
      <c r="H39" s="27" t="s">
        <v>365</v>
      </c>
      <c r="I39" s="27" t="s">
        <v>301</v>
      </c>
      <c r="J39" s="27" t="s">
        <v>404</v>
      </c>
    </row>
    <row r="40" ht="33.75" customHeight="1" spans="1:10">
      <c r="A40" s="27" t="s">
        <v>271</v>
      </c>
      <c r="B40" s="27" t="s">
        <v>384</v>
      </c>
      <c r="C40" s="27" t="s">
        <v>323</v>
      </c>
      <c r="D40" s="27" t="s">
        <v>324</v>
      </c>
      <c r="E40" s="27" t="s">
        <v>405</v>
      </c>
      <c r="F40" s="27" t="s">
        <v>298</v>
      </c>
      <c r="G40" s="45" t="s">
        <v>341</v>
      </c>
      <c r="H40" s="27" t="s">
        <v>310</v>
      </c>
      <c r="I40" s="27" t="s">
        <v>301</v>
      </c>
      <c r="J40" s="27" t="s">
        <v>406</v>
      </c>
    </row>
  </sheetData>
  <mergeCells count="12">
    <mergeCell ref="A2:J2"/>
    <mergeCell ref="A3:H3"/>
    <mergeCell ref="A8:A14"/>
    <mergeCell ref="A15:A20"/>
    <mergeCell ref="A21:A25"/>
    <mergeCell ref="A26:A32"/>
    <mergeCell ref="A33:A40"/>
    <mergeCell ref="B8:B14"/>
    <mergeCell ref="B15:B20"/>
    <mergeCell ref="B21:B25"/>
    <mergeCell ref="B26:B32"/>
    <mergeCell ref="B33:B40"/>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木柴子</cp:lastModifiedBy>
  <dcterms:created xsi:type="dcterms:W3CDTF">2025-02-19T01:52:00Z</dcterms:created>
  <dcterms:modified xsi:type="dcterms:W3CDTF">2025-02-19T02:54:15Z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159D598E00C34BD4BDA7B99BBAF59C73_12</vt:lpwstr>
  </property>
  <property fmtid="{D5CDD505-2E9C-101B-9397-08002B2CF9AE}" pid="3" name="KSOProductBuildVer">
    <vt:lpwstr>2052-12.1.0.19302</vt:lpwstr>
  </property>
</Properties>
</file>