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部门基本支出预算表04!$A$7:$W$47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<sst xmlns="http://schemas.openxmlformats.org/spreadsheetml/2006/main" count="791" uniqueCount="358">
  <si>
    <t>预算01-1表</t>
  </si>
  <si>
    <t>2025年财务收支预算总表部门</t>
  </si>
  <si>
    <t>单位名称：玉溪市供销合作社联合社（本级）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</si>
  <si>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</si>
  <si>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</si>
  <si>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</si>
  <si>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</si>
  <si>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</si>
  <si>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</si>
  <si>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</si>
  <si>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</si>
  <si>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</si>
  <si>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</si>
  <si>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</si>
  <si>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</si>
  <si>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</si>
  <si>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</si>
  <si>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</si>
  <si>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</si>
  <si>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</si>
  <si>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</si>
  <si>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</si>
  <si>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</si>
  <si>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</si>
  <si>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</si>
  <si>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</si>
  <si>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</si>
  <si>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</si>
  <si>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</si>
  <si>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</si>
  <si>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</si>
  <si>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</si>
  <si>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</si>
  <si>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</si>
  <si>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</si>
  <si>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</si>
  <si>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</si>
  <si>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</si>
  <si>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</si>
  <si>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</si>
  <si>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</si>
  <si>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</si>
  <si>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</si>
  <si>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</si>
  <si>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</si>
  <si>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</si>
  <si>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</si>
  <si>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</si>
  <si>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</si>
  <si>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</si>
  <si>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</si>
  <si>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</si>
  <si>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</si>
  <si>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</si>
  <si>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</si>
  <si>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</si>
  <si>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</si>
  <si>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</si>
  <si>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</si>
  <si>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</si>
  <si>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</si>
  <si>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</si>
  <si>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</si>
  <si>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</si>
  <si>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184001</t>
  </si>
  <si>
    <t>玉溪市供销合作社联合社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</si>
  <si>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</si>
  <si>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</si>
  <si>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</si>
  <si>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</si>
  <si>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</si>
  <si>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</si>
  <si>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</si>
  <si>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</si>
  <si>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</si>
  <si>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</si>
  <si>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</si>
  <si>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</si>
  <si>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</si>
  <si>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</si>
  <si>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</si>
  <si>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</si>
  <si>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2080502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</si>
  <si>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</si>
  <si>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</si>
  <si>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</si>
  <si>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</si>
  <si>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</si>
  <si>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</si>
  <si>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</si>
  <si>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</si>
  <si>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</si>
  <si>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</si>
  <si>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216</t>
  </si>
  <si>
    <t>21602</t>
  </si>
  <si>
    <t>2160201</t>
  </si>
  <si>
    <t>21699</t>
  </si>
  <si>
    <t>2169999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</si>
  <si>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</si>
  <si>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</si>
  <si>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</si>
  <si>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</si>
  <si>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</si>
  <si>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</si>
  <si>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</si>
  <si>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</si>
  <si>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</si>
  <si>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</si>
  <si>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</si>
  <si>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</si>
  <si>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</si>
  <si>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</si>
  <si>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</si>
  <si>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</si>
  <si>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</si>
  <si>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</si>
  <si>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</si>
  <si>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</si>
  <si>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</si>
  <si>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</si>
  <si>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</si>
  <si>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</si>
  <si>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</si>
  <si>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</si>
  <si>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</si>
  <si>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</si>
  <si>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</si>
  <si>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</si>
  <si>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</si>
  <si>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</si>
  <si>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</si>
  <si>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</si>
  <si>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</si>
  <si>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</si>
  <si>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</si>
  <si>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</si>
  <si>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</si>
  <si>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</si>
  <si>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</si>
  <si>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</si>
  <si>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</si>
  <si>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</si>
  <si>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</si>
  <si>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</si>
  <si>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</si>
  <si>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</si>
  <si>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</si>
  <si>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530400210000000629351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</si>
  <si>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</si>
  <si>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</si>
  <si>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</si>
  <si>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</si>
  <si>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</si>
  <si>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</si>
  <si>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</si>
  <si>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530400210000000629353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</si>
  <si>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</si>
  <si>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</si>
  <si>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</si>
  <si>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</si>
  <si>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</si>
  <si>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</si>
  <si>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</si>
  <si>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</si>
  <si>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</si>
  <si>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</si>
  <si>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</si>
  <si>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</si>
  <si>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</si>
  <si>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</si>
  <si>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</si>
  <si>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530400210000000629354</t>
  </si>
  <si>
    <t>住房公积金</t>
  </si>
  <si>
    <t>30113</t>
  </si>
  <si>
    <t>530400210000000629355</t>
  </si>
  <si>
    <t>对个人和家庭的补助</t>
  </si>
  <si>
    <t>行政单位离退休</t>
  </si>
  <si>
    <t>30301</t>
  </si>
  <si>
    <t>离休费</t>
  </si>
  <si>
    <t>30305</t>
  </si>
  <si>
    <t>生活补助</t>
  </si>
  <si>
    <t>事业单位离退休</t>
  </si>
  <si>
    <t>530400210000000629356</t>
  </si>
  <si>
    <t>其他工资福利支出</t>
  </si>
  <si>
    <t>30103</t>
  </si>
  <si>
    <t>奖金</t>
  </si>
  <si>
    <t>530400210000000629357</t>
  </si>
  <si>
    <t>公车购置及运维费</t>
  </si>
  <si>
    <t>30231</t>
  </si>
  <si>
    <t>公务用车运行维护费</t>
  </si>
  <si>
    <t>530400210000000629358</t>
  </si>
  <si>
    <t>行政人员公务交通补贴</t>
  </si>
  <si>
    <t>30239</t>
  </si>
  <si>
    <t>其他交通费用</t>
  </si>
  <si>
    <t>530400210000000629359</t>
  </si>
  <si>
    <t>工会经费</t>
  </si>
  <si>
    <t>30228</t>
  </si>
  <si>
    <t>530400210000000629361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</si>
  <si>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</si>
  <si>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</si>
  <si>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</si>
  <si>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</si>
  <si>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</si>
  <si>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</si>
  <si>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</si>
  <si>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</si>
  <si>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</si>
  <si>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</si>
  <si>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</si>
  <si>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</si>
  <si>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</si>
  <si>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</si>
  <si>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</si>
  <si>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</si>
  <si>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</si>
  <si>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</si>
  <si>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</si>
  <si>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30229</t>
  </si>
  <si>
    <t>福利费</t>
  </si>
  <si>
    <t>530400221100000618213</t>
  </si>
  <si>
    <t>30217</t>
  </si>
  <si>
    <t>530400231100001999944</t>
  </si>
  <si>
    <t>退休人员职业年金记实</t>
  </si>
  <si>
    <t>机关事业单位职业年金缴费支出</t>
  </si>
  <si>
    <t>30109</t>
  </si>
  <si>
    <t>职业年金缴费</t>
  </si>
  <si>
    <t>530400241100002097671</t>
  </si>
  <si>
    <t>工作业务经费</t>
  </si>
  <si>
    <t>30227</t>
  </si>
  <si>
    <t>委托业务费</t>
  </si>
  <si>
    <t>530400241100002355433</t>
  </si>
  <si>
    <t>年终一次性奖金</t>
  </si>
  <si>
    <t>530400241100002384946</t>
  </si>
  <si>
    <t>遗属人员补助经费</t>
  </si>
  <si>
    <t>死亡抚恤</t>
  </si>
  <si>
    <t>530400241100002391888</t>
  </si>
  <si>
    <t>机关购买餐饮经费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</si>
  <si>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</si>
  <si>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</si>
  <si>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</si>
  <si>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</si>
  <si>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</si>
  <si>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</si>
  <si>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</si>
  <si>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淡季化肥储备专项资金</t>
  </si>
  <si>
    <t>民生类</t>
  </si>
  <si>
    <t>530400221100000223446</t>
  </si>
  <si>
    <t>其他商业服务业等支出</t>
  </si>
  <si>
    <t>31204</t>
  </si>
  <si>
    <t>费用补贴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</si>
  <si>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</si>
  <si>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</si>
  <si>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</si>
  <si>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</si>
  <si>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</si>
  <si>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</si>
  <si>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</si>
  <si>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</si>
  <si>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</si>
  <si>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</si>
  <si>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</si>
  <si>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</si>
  <si>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</si>
  <si>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省政府于2008年建立了省级淡季化肥储备制度，云南省财政厅、发改委、供销社联合出台了《云南省省级化肥财政补贴资金管理办法》（云财企[2008]508号），我市周边的昆明市、红河州等先后建立了适度规模的淡季化肥储备制度。根据中共玉溪市委、市人民政府批复的《玉溪市供销合作社综合改革试点实施方案》（玉发[2014]49号）以及《关于深化供销合作社综合改革的实施意见》（玉发[2016]12号）文件要求，“要支持供销合作社建立市县区两级淡季化肥储备制度，并给予政策支持。”
在整体目标之下，2025年淡季化肥储备坚持以市场为导向，适当调整淡季化肥储备品种结构，落实储备任务。2025年20000吨淡季化肥储备计划的落实。储备品种以尿素、复合肥、有机肥为主。在化肥使用淡季2024年10月至2025年3月期间，储备时间为6个月进行储备，在春耕时节即2025年4月开始发挥农资市场主渠道作用，将淡季储备的农资投放到市场，保障每年春耕农资供应，保证化肥不脱销、不断档、也不出现价格大幅度波动的情况，为春耕生产保驾护航。同时在储备期间开展储备肥的检查，保证在供销社渠道内不出现假冒伪劣产品，储备化肥抽检合格率达到95%以上。通过设置补贴，为储备企业每储备一吨化肥，有效降低20元的成本，降低企业的储备风险，储备化肥投放完毕后，对服务对象或购肥农户进行问卷调查，满意度最终达到90%以上。</t>
  </si>
  <si>
    <t>产出指标</t>
  </si>
  <si>
    <t>数量指标</t>
  </si>
  <si>
    <t>2025年20000吨淡季化肥储备计划的落实</t>
  </si>
  <si>
    <t>&gt;=</t>
  </si>
  <si>
    <t>20000</t>
  </si>
  <si>
    <t>吨</t>
  </si>
  <si>
    <t>定量指标</t>
  </si>
  <si>
    <t>质量指标</t>
  </si>
  <si>
    <t>在储备期间各储备企业自觉接受各部门的检查和抽查，抽检合格率达到95%以上。</t>
  </si>
  <si>
    <t>95</t>
  </si>
  <si>
    <t>%</t>
  </si>
  <si>
    <t>时效指标</t>
  </si>
  <si>
    <t>储备期间必须达到6个月</t>
  </si>
  <si>
    <t>=</t>
  </si>
  <si>
    <t>月</t>
  </si>
  <si>
    <t>效益指标</t>
  </si>
  <si>
    <t>经济效益</t>
  </si>
  <si>
    <t>平均每吨储备肥补助20元，降低了企业储备成本以及储备风险</t>
  </si>
  <si>
    <t>元</t>
  </si>
  <si>
    <t>社会效益</t>
  </si>
  <si>
    <t>在2025年春耕期间有效保障化肥供应，稳定市场价格</t>
  </si>
  <si>
    <t>100</t>
  </si>
  <si>
    <t>可持续影响</t>
  </si>
  <si>
    <t>定性指标</t>
  </si>
  <si>
    <t>满意度指标</t>
  </si>
  <si>
    <t>服务对象满意度</t>
  </si>
  <si>
    <t>服务范围内农民满意度达到90%以上。</t>
  </si>
  <si>
    <t>90</t>
  </si>
  <si>
    <t>预算06表</t>
  </si>
  <si>
    <t>2025年部门政府性基金预算支出预算表</t>
  </si>
  <si>
    <t>单位:元</t>
  </si>
  <si>
    <t>政府性基金预算支出</t>
  </si>
  <si>
    <t>备注：2025年无政府性基金预算，此表为空。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</si>
  <si>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</si>
  <si>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</si>
  <si>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</si>
  <si>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</si>
  <si>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</si>
  <si>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</si>
  <si>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</si>
  <si>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</si>
  <si>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</si>
  <si>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</si>
  <si>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</si>
  <si>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</si>
  <si>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车辆燃油费</t>
  </si>
  <si>
    <t>保险费</t>
  </si>
  <si>
    <t>修理费</t>
  </si>
  <si>
    <t>预算08表</t>
  </si>
  <si>
    <t>2025年部门政府购买服务预算表</t>
  </si>
  <si>
    <t>政府购买服务项目</t>
  </si>
  <si>
    <t>政府购买服务目录</t>
  </si>
  <si>
    <t>备注：2025年无政府购买服务预算，此表为空。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</si>
  <si>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</si>
  <si>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</si>
  <si>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</si>
  <si>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</si>
  <si>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</si>
  <si>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</si>
  <si>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</si>
  <si>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</si>
  <si>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</si>
  <si>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</si>
  <si>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</si>
  <si>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</si>
  <si>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</si>
  <si>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</si>
  <si>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</si>
  <si>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备注：2025年无市对下转移支付，所以此表为空。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</si>
  <si>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</si>
  <si>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</si>
  <si>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</si>
  <si>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</si>
  <si>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</si>
  <si>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</si>
  <si>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</si>
  <si>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</si>
  <si>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</si>
  <si>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</si>
  <si>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</si>
  <si>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备注：2025年无新增资产配置，所以此表为空。</t>
  </si>
  <si>
    <t>预算11表</t>
  </si>
  <si>
    <t>2025年上级补助项目支出预算表</t>
  </si>
  <si>
    <t>上级补助</t>
  </si>
  <si>
    <t>备注：2025年无上级补助项目支出，所以此表为空。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</si>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</sst>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66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50" applyNumberFormat="1" applyFont="1" applyBorder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176" fontId="11" fillId="0" borderId="7" xfId="50" applyNumberFormat="1" applyFont="1" applyFill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abSelected="1" workbookViewId="0">
      <selection activeCell="G19" sqref="G19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58"/>
      <c r="C1" s="158"/>
      <c r="D1" s="158"/>
    </row>
    <row r="2" ht="28.5" customHeight="1" spans="1:4">
      <c r="A2" s="159" t="s">
        <v>1</v>
      </c>
      <c r="B2" s="159"/>
      <c r="C2" s="159"/>
      <c r="D2" s="159"/>
    </row>
    <row r="3" ht="18.75" customHeight="1" spans="1:4">
      <c r="A3" s="148" t="s">
        <v>2</v>
      </c>
      <c r="B3" s="148"/>
      <c r="C3" s="148"/>
      <c r="D3" s="146" t="s">
        <v>3</v>
      </c>
    </row>
    <row r="4" ht="18.75" customHeight="1" spans="1:4">
      <c r="A4" s="149" t="s">
        <v>4</v>
      </c>
      <c r="B4" s="149"/>
      <c r="C4" s="149" t="s">
        <v>5</v>
      </c>
      <c r="D4" s="149"/>
    </row>
    <row r="5" ht="18.75" customHeight="1" spans="1:4">
      <c r="A5" s="149" t="s">
        <v>6</v>
      </c>
      <c r="B5" s="149" t="s">
        <v>7</v>
      </c>
      <c r="C5" s="149" t="s">
        <v>8</v>
      </c>
      <c r="D5" s="149" t="s">
        <v>7</v>
      </c>
    </row>
    <row r="6" ht="18.75" customHeight="1" spans="1:4">
      <c r="A6" s="148" t="s">
        <v>9</v>
      </c>
      <c r="B6" s="163">
        <v>7533241.3</v>
      </c>
      <c r="C6" s="164" t="str">
        <f>"一"&amp;"、"&amp;"社会保障和就业支出"</f>
        <v>一、社会保障和就业支出</v>
      </c>
      <c r="D6" s="163">
        <v>2135509.6</v>
      </c>
    </row>
    <row r="7" ht="18.75" customHeight="1" spans="1:4">
      <c r="A7" s="148" t="s">
        <v>10</v>
      </c>
      <c r="B7" s="163"/>
      <c r="C7" s="164" t="str">
        <f>"二"&amp;"、"&amp;"卫生健康支出"</f>
        <v>二、卫生健康支出</v>
      </c>
      <c r="D7" s="163">
        <v>601148.33</v>
      </c>
    </row>
    <row r="8" ht="18.75" customHeight="1" spans="1:4">
      <c r="A8" s="148" t="s">
        <v>11</v>
      </c>
      <c r="B8" s="163"/>
      <c r="C8" s="164" t="str">
        <f>"三"&amp;"、"&amp;"商业服务业等支出"</f>
        <v>三、商业服务业等支出</v>
      </c>
      <c r="D8" s="163">
        <v>4377783.37</v>
      </c>
    </row>
    <row r="9" ht="18.75" customHeight="1" spans="1:4">
      <c r="A9" s="148" t="s">
        <v>12</v>
      </c>
      <c r="B9" s="163"/>
      <c r="C9" s="164" t="str">
        <f>"四"&amp;"、"&amp;"住房保障支出"</f>
        <v>四、住房保障支出</v>
      </c>
      <c r="D9" s="163">
        <v>418800</v>
      </c>
    </row>
    <row r="10" ht="18.75" customHeight="1" spans="1:4">
      <c r="A10" s="148" t="s">
        <v>13</v>
      </c>
      <c r="B10" s="163"/>
      <c r="C10" s="148"/>
      <c r="D10" s="148"/>
    </row>
    <row r="11" ht="18.75" customHeight="1" spans="1:4">
      <c r="A11" s="148" t="s">
        <v>14</v>
      </c>
      <c r="B11" s="163"/>
      <c r="C11" s="148"/>
      <c r="D11" s="148"/>
    </row>
    <row r="12" ht="18.75" customHeight="1" spans="1:4">
      <c r="A12" s="148" t="s">
        <v>15</v>
      </c>
      <c r="B12" s="163"/>
      <c r="C12" s="148"/>
      <c r="D12" s="148"/>
    </row>
    <row r="13" ht="18.75" customHeight="1" spans="1:4">
      <c r="A13" s="148" t="s">
        <v>16</v>
      </c>
      <c r="B13" s="163"/>
      <c r="C13" s="148"/>
      <c r="D13" s="148"/>
    </row>
    <row r="14" ht="18.75" customHeight="1" spans="1:4">
      <c r="A14" s="148" t="s">
        <v>17</v>
      </c>
      <c r="B14" s="163"/>
      <c r="C14" s="148"/>
      <c r="D14" s="148"/>
    </row>
    <row r="15" ht="18.75" customHeight="1" spans="1:4">
      <c r="A15" s="148" t="s">
        <v>18</v>
      </c>
      <c r="B15" s="163"/>
      <c r="C15" s="148"/>
      <c r="D15" s="148"/>
    </row>
    <row r="16" ht="18.75" customHeight="1" spans="1:4">
      <c r="A16" s="165" t="s">
        <v>19</v>
      </c>
      <c r="B16" s="163">
        <v>7533241.3</v>
      </c>
      <c r="C16" s="165" t="s">
        <v>20</v>
      </c>
      <c r="D16" s="163">
        <v>7533241.3</v>
      </c>
    </row>
    <row r="17" ht="18.75" customHeight="1" spans="1:4">
      <c r="A17" s="160" t="s">
        <v>21</v>
      </c>
      <c r="B17" s="148"/>
      <c r="C17" s="160" t="s">
        <v>22</v>
      </c>
      <c r="D17" s="148"/>
    </row>
    <row r="18" ht="18.75" customHeight="1" spans="1:4">
      <c r="A18" s="59" t="s">
        <v>23</v>
      </c>
      <c r="B18" s="163"/>
      <c r="C18" s="59" t="s">
        <v>23</v>
      </c>
      <c r="D18" s="163"/>
    </row>
    <row r="19" ht="18.75" customHeight="1" spans="1:4">
      <c r="A19" s="59" t="s">
        <v>24</v>
      </c>
      <c r="B19" s="163"/>
      <c r="C19" s="59" t="s">
        <v>24</v>
      </c>
      <c r="D19" s="163"/>
    </row>
    <row r="20" ht="18.75" customHeight="1" spans="1:4">
      <c r="A20" s="165" t="s">
        <v>25</v>
      </c>
      <c r="B20" s="163">
        <v>7533241.3</v>
      </c>
      <c r="C20" s="165" t="s">
        <v>26</v>
      </c>
      <c r="D20" s="163">
        <v>7533241.3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72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G9" sqref="G9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ht="28.5" customHeight="1" spans="1:19">
      <c r="A2" s="147" t="s">
        <v>28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5"/>
      <c r="M3" s="155"/>
      <c r="N3" s="155"/>
      <c r="O3" s="155"/>
      <c r="P3" s="155"/>
      <c r="Q3" s="155"/>
      <c r="R3" s="155"/>
      <c r="S3" s="155" t="s">
        <v>3</v>
      </c>
    </row>
    <row r="4" ht="27" customHeight="1" spans="1:19">
      <c r="A4" s="149" t="s">
        <v>29</v>
      </c>
      <c r="B4" s="149" t="s">
        <v>30</v>
      </c>
      <c r="C4" s="149" t="s">
        <v>31</v>
      </c>
      <c r="D4" s="149" t="s">
        <v>32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21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33</v>
      </c>
      <c r="E5" s="149" t="s">
        <v>34</v>
      </c>
      <c r="F5" s="149" t="s">
        <v>35</v>
      </c>
      <c r="G5" s="149" t="s">
        <v>36</v>
      </c>
      <c r="H5" s="149" t="s">
        <v>37</v>
      </c>
      <c r="I5" s="149" t="s">
        <v>38</v>
      </c>
      <c r="J5" s="149"/>
      <c r="K5" s="149"/>
      <c r="L5" s="149"/>
      <c r="M5" s="149"/>
      <c r="N5" s="149"/>
      <c r="O5" s="149" t="s">
        <v>33</v>
      </c>
      <c r="P5" s="149" t="s">
        <v>34</v>
      </c>
      <c r="Q5" s="149" t="s">
        <v>35</v>
      </c>
      <c r="R5" s="149" t="s">
        <v>36</v>
      </c>
      <c r="S5" s="149" t="s">
        <v>39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33</v>
      </c>
      <c r="J6" s="149" t="s">
        <v>40</v>
      </c>
      <c r="K6" s="149" t="s">
        <v>41</v>
      </c>
      <c r="L6" s="149" t="s">
        <v>42</v>
      </c>
      <c r="M6" s="149" t="s">
        <v>43</v>
      </c>
      <c r="N6" s="149" t="s">
        <v>44</v>
      </c>
      <c r="O6" s="149"/>
      <c r="P6" s="149"/>
      <c r="Q6" s="149"/>
      <c r="R6" s="149"/>
      <c r="S6" s="149"/>
    </row>
    <row r="7" ht="20.25" customHeight="1" spans="1:19">
      <c r="A7" s="153" t="s">
        <v>45</v>
      </c>
      <c r="B7" s="153" t="s">
        <v>46</v>
      </c>
      <c r="C7" s="153" t="s">
        <v>47</v>
      </c>
      <c r="D7" s="153" t="s">
        <v>48</v>
      </c>
      <c r="E7" s="153" t="s">
        <v>49</v>
      </c>
      <c r="F7" s="153" t="s">
        <v>50</v>
      </c>
      <c r="G7" s="153" t="s">
        <v>51</v>
      </c>
      <c r="H7" s="153" t="s">
        <v>52</v>
      </c>
      <c r="I7" s="153" t="s">
        <v>53</v>
      </c>
      <c r="J7" s="153" t="s">
        <v>54</v>
      </c>
      <c r="K7" s="153" t="s">
        <v>55</v>
      </c>
      <c r="L7" s="153" t="s">
        <v>56</v>
      </c>
      <c r="M7" s="153" t="s">
        <v>57</v>
      </c>
      <c r="N7" s="153" t="s">
        <v>58</v>
      </c>
      <c r="O7" s="153" t="s">
        <v>59</v>
      </c>
      <c r="P7" s="153" t="s">
        <v>60</v>
      </c>
      <c r="Q7" s="153" t="s">
        <v>61</v>
      </c>
      <c r="R7" s="153" t="s">
        <v>62</v>
      </c>
      <c r="S7" s="153" t="s">
        <v>63</v>
      </c>
    </row>
    <row r="8" ht="20.25" customHeight="1" spans="1:19">
      <c r="A8" s="148" t="s">
        <v>64</v>
      </c>
      <c r="B8" s="148" t="s">
        <v>65</v>
      </c>
      <c r="C8" s="151">
        <v>7533241.3</v>
      </c>
      <c r="D8" s="151">
        <v>7533241.3</v>
      </c>
      <c r="E8" s="62">
        <v>7533241.3</v>
      </c>
      <c r="F8" s="62"/>
      <c r="G8" s="62"/>
      <c r="H8" s="62"/>
      <c r="I8" s="62"/>
      <c r="J8" s="62"/>
      <c r="K8" s="62"/>
      <c r="L8" s="62"/>
      <c r="M8" s="62"/>
      <c r="N8" s="62"/>
      <c r="O8" s="151"/>
      <c r="P8" s="151"/>
      <c r="Q8" s="151"/>
      <c r="R8" s="151"/>
      <c r="S8" s="151"/>
    </row>
    <row r="9" ht="20.25" customHeight="1" spans="1:19">
      <c r="A9" s="150" t="s">
        <v>31</v>
      </c>
      <c r="B9" s="148"/>
      <c r="C9" s="151">
        <v>7533241.3</v>
      </c>
      <c r="D9" s="151">
        <v>7533241.3</v>
      </c>
      <c r="E9" s="151">
        <v>7533241.3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Zeros="0" workbookViewId="0">
      <selection activeCell="G17" sqref="G17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4" t="s">
        <v>66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ht="28.5" customHeight="1" spans="1:15">
      <c r="A2" s="147" t="s">
        <v>67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55"/>
      <c r="K3" s="155"/>
      <c r="L3" s="155"/>
      <c r="M3" s="155"/>
      <c r="N3" s="155"/>
      <c r="O3" s="155" t="s">
        <v>3</v>
      </c>
    </row>
    <row r="4" ht="27" customHeight="1" spans="1:15">
      <c r="A4" s="149" t="s">
        <v>68</v>
      </c>
      <c r="B4" s="149" t="s">
        <v>69</v>
      </c>
      <c r="C4" s="149" t="s">
        <v>31</v>
      </c>
      <c r="D4" s="149" t="s">
        <v>34</v>
      </c>
      <c r="E4" s="149"/>
      <c r="F4" s="149"/>
      <c r="G4" s="149" t="s">
        <v>35</v>
      </c>
      <c r="H4" s="149" t="s">
        <v>36</v>
      </c>
      <c r="I4" s="149" t="s">
        <v>70</v>
      </c>
      <c r="J4" s="149" t="s">
        <v>71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33</v>
      </c>
      <c r="E5" s="149" t="s">
        <v>72</v>
      </c>
      <c r="F5" s="149" t="s">
        <v>73</v>
      </c>
      <c r="G5" s="149"/>
      <c r="H5" s="149"/>
      <c r="I5" s="149"/>
      <c r="J5" s="149" t="s">
        <v>33</v>
      </c>
      <c r="K5" s="149" t="s">
        <v>74</v>
      </c>
      <c r="L5" s="149" t="s">
        <v>75</v>
      </c>
      <c r="M5" s="149" t="s">
        <v>76</v>
      </c>
      <c r="N5" s="149" t="s">
        <v>77</v>
      </c>
      <c r="O5" s="149" t="s">
        <v>78</v>
      </c>
    </row>
    <row r="6" ht="20.25" customHeight="1" spans="1:15">
      <c r="A6" s="153" t="s">
        <v>45</v>
      </c>
      <c r="B6" s="153" t="s">
        <v>46</v>
      </c>
      <c r="C6" s="153" t="s">
        <v>47</v>
      </c>
      <c r="D6" s="153" t="s">
        <v>48</v>
      </c>
      <c r="E6" s="153" t="s">
        <v>49</v>
      </c>
      <c r="F6" s="153" t="s">
        <v>50</v>
      </c>
      <c r="G6" s="153" t="s">
        <v>51</v>
      </c>
      <c r="H6" s="153" t="s">
        <v>52</v>
      </c>
      <c r="I6" s="153" t="s">
        <v>53</v>
      </c>
      <c r="J6" s="153" t="s">
        <v>54</v>
      </c>
      <c r="K6" s="153" t="s">
        <v>55</v>
      </c>
      <c r="L6" s="153" t="s">
        <v>56</v>
      </c>
      <c r="M6" s="153" t="s">
        <v>57</v>
      </c>
      <c r="N6" s="153" t="s">
        <v>58</v>
      </c>
      <c r="O6" s="153" t="s">
        <v>59</v>
      </c>
    </row>
    <row r="7" ht="20.25" customHeight="1" spans="1:15">
      <c r="A7" s="148" t="s">
        <v>79</v>
      </c>
      <c r="B7" s="148" t="str">
        <f>"        "&amp;"社会保障和就业支出"</f>
        <v>        社会保障和就业支出</v>
      </c>
      <c r="C7" s="62">
        <v>2135509.6</v>
      </c>
      <c r="D7" s="62">
        <v>2135509.6</v>
      </c>
      <c r="E7" s="62">
        <v>2135509.6</v>
      </c>
      <c r="F7" s="62"/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6" t="s">
        <v>80</v>
      </c>
      <c r="B8" s="156" t="str">
        <f>"        "&amp;"行政事业单位养老支出"</f>
        <v>        行政事业单位养老支出</v>
      </c>
      <c r="C8" s="62">
        <v>2095509.6</v>
      </c>
      <c r="D8" s="62">
        <v>2095509.6</v>
      </c>
      <c r="E8" s="62">
        <v>2095509.6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7" t="s">
        <v>81</v>
      </c>
      <c r="B9" s="157" t="str">
        <f>"        "&amp;"行政单位离退休"</f>
        <v>        行政单位离退休</v>
      </c>
      <c r="C9" s="62">
        <v>1400544</v>
      </c>
      <c r="D9" s="62">
        <v>1400544</v>
      </c>
      <c r="E9" s="62">
        <v>1400544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57" t="s">
        <v>82</v>
      </c>
      <c r="B10" s="157" t="str">
        <f>"        "&amp;"事业单位离退休"</f>
        <v>        事业单位离退休</v>
      </c>
      <c r="C10" s="62">
        <v>81000</v>
      </c>
      <c r="D10" s="62">
        <v>81000</v>
      </c>
      <c r="E10" s="62">
        <v>81000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7" t="s">
        <v>83</v>
      </c>
      <c r="B11" s="157" t="str">
        <f>"        "&amp;"机关事业单位基本养老保险缴费支出"</f>
        <v>        机关事业单位基本养老保险缴费支出</v>
      </c>
      <c r="C11" s="62">
        <v>463965.6</v>
      </c>
      <c r="D11" s="62">
        <v>463965.6</v>
      </c>
      <c r="E11" s="62">
        <v>463965.6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7" t="s">
        <v>84</v>
      </c>
      <c r="B12" s="157" t="str">
        <f>"        "&amp;"机关事业单位职业年金缴费支出"</f>
        <v>        机关事业单位职业年金缴费支出</v>
      </c>
      <c r="C12" s="62">
        <v>150000</v>
      </c>
      <c r="D12" s="62">
        <v>150000</v>
      </c>
      <c r="E12" s="62">
        <v>150000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6" t="s">
        <v>85</v>
      </c>
      <c r="B13" s="156" t="str">
        <f>"        "&amp;"抚恤"</f>
        <v>        抚恤</v>
      </c>
      <c r="C13" s="62">
        <v>40000</v>
      </c>
      <c r="D13" s="62">
        <v>40000</v>
      </c>
      <c r="E13" s="62">
        <v>40000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57" t="s">
        <v>86</v>
      </c>
      <c r="B14" s="157" t="str">
        <f>"        "&amp;"死亡抚恤"</f>
        <v>        死亡抚恤</v>
      </c>
      <c r="C14" s="62">
        <v>40000</v>
      </c>
      <c r="D14" s="62">
        <v>40000</v>
      </c>
      <c r="E14" s="62">
        <v>40000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48" t="s">
        <v>87</v>
      </c>
      <c r="B15" s="148" t="str">
        <f>"        "&amp;"卫生健康支出"</f>
        <v>        卫生健康支出</v>
      </c>
      <c r="C15" s="62">
        <v>601148.33</v>
      </c>
      <c r="D15" s="62">
        <v>601148.33</v>
      </c>
      <c r="E15" s="62">
        <v>601148.33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6" t="s">
        <v>88</v>
      </c>
      <c r="B16" s="156" t="str">
        <f>"        "&amp;"行政事业单位医疗"</f>
        <v>        行政事业单位医疗</v>
      </c>
      <c r="C16" s="62">
        <v>601148.33</v>
      </c>
      <c r="D16" s="62">
        <v>601148.33</v>
      </c>
      <c r="E16" s="62">
        <v>601148.33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7" t="s">
        <v>89</v>
      </c>
      <c r="B17" s="157" t="str">
        <f>"        "&amp;"行政单位医疗"</f>
        <v>        行政单位医疗</v>
      </c>
      <c r="C17" s="62">
        <v>295682.16</v>
      </c>
      <c r="D17" s="62">
        <v>295682.16</v>
      </c>
      <c r="E17" s="62">
        <v>295682.16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7" t="s">
        <v>90</v>
      </c>
      <c r="B18" s="157" t="str">
        <f>"        "&amp;"事业单位医疗"</f>
        <v>        事业单位医疗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57" t="s">
        <v>91</v>
      </c>
      <c r="B19" s="157" t="str">
        <f>"        "&amp;"公务员医疗补助"</f>
        <v>        公务员医疗补助</v>
      </c>
      <c r="C19" s="62">
        <v>271561.05</v>
      </c>
      <c r="D19" s="62">
        <v>271561.05</v>
      </c>
      <c r="E19" s="62">
        <v>271561.05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7" t="s">
        <v>92</v>
      </c>
      <c r="B20" s="157" t="str">
        <f>"        "&amp;"其他行政事业单位医疗支出"</f>
        <v>        其他行政事业单位医疗支出</v>
      </c>
      <c r="C20" s="62">
        <v>33905.12</v>
      </c>
      <c r="D20" s="62">
        <v>33905.12</v>
      </c>
      <c r="E20" s="62">
        <v>33905.12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48" t="s">
        <v>93</v>
      </c>
      <c r="B21" s="148" t="str">
        <f>"        "&amp;"商业服务业等支出"</f>
        <v>        商业服务业等支出</v>
      </c>
      <c r="C21" s="62">
        <v>4377783.37</v>
      </c>
      <c r="D21" s="62">
        <v>4377783.37</v>
      </c>
      <c r="E21" s="62">
        <v>3977783.37</v>
      </c>
      <c r="F21" s="62">
        <v>400000</v>
      </c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6" t="s">
        <v>94</v>
      </c>
      <c r="B22" s="156" t="str">
        <f>"        "&amp;"商业流通事务"</f>
        <v>        商业流通事务</v>
      </c>
      <c r="C22" s="62">
        <v>3977783.37</v>
      </c>
      <c r="D22" s="62">
        <v>3977783.37</v>
      </c>
      <c r="E22" s="62">
        <v>3977783.37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7" t="s">
        <v>95</v>
      </c>
      <c r="B23" s="157" t="str">
        <f>"        "&amp;"行政运行"</f>
        <v>        行政运行</v>
      </c>
      <c r="C23" s="62">
        <v>3977783.37</v>
      </c>
      <c r="D23" s="62">
        <v>3977783.37</v>
      </c>
      <c r="E23" s="62">
        <v>3977783.37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6" t="s">
        <v>96</v>
      </c>
      <c r="B24" s="156" t="str">
        <f>"        "&amp;"其他商业服务业等支出"</f>
        <v>        其他商业服务业等支出</v>
      </c>
      <c r="C24" s="62">
        <v>400000</v>
      </c>
      <c r="D24" s="62">
        <v>400000</v>
      </c>
      <c r="E24" s="62"/>
      <c r="F24" s="62">
        <v>400000</v>
      </c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57" t="s">
        <v>97</v>
      </c>
      <c r="B25" s="157" t="str">
        <f>"        "&amp;"其他商业服务业等支出"</f>
        <v>        其他商业服务业等支出</v>
      </c>
      <c r="C25" s="62">
        <v>400000</v>
      </c>
      <c r="D25" s="62">
        <v>400000</v>
      </c>
      <c r="E25" s="62"/>
      <c r="F25" s="62">
        <v>400000</v>
      </c>
      <c r="G25" s="62"/>
      <c r="H25" s="62"/>
      <c r="I25" s="62"/>
      <c r="J25" s="62"/>
      <c r="K25" s="62"/>
      <c r="L25" s="62"/>
      <c r="M25" s="62"/>
      <c r="N25" s="62"/>
      <c r="O25" s="62"/>
    </row>
    <row r="26" ht="20.25" customHeight="1" spans="1:15">
      <c r="A26" s="148" t="s">
        <v>98</v>
      </c>
      <c r="B26" s="148" t="str">
        <f>"        "&amp;"住房保障支出"</f>
        <v>        住房保障支出</v>
      </c>
      <c r="C26" s="62">
        <v>418800</v>
      </c>
      <c r="D26" s="62">
        <v>418800</v>
      </c>
      <c r="E26" s="62">
        <v>418800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ht="20.25" customHeight="1" spans="1:15">
      <c r="A27" s="156" t="s">
        <v>99</v>
      </c>
      <c r="B27" s="156" t="str">
        <f>"        "&amp;"住房改革支出"</f>
        <v>        住房改革支出</v>
      </c>
      <c r="C27" s="62">
        <v>418800</v>
      </c>
      <c r="D27" s="62">
        <v>418800</v>
      </c>
      <c r="E27" s="62">
        <v>418800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ht="20.25" customHeight="1" spans="1:15">
      <c r="A28" s="157" t="s">
        <v>100</v>
      </c>
      <c r="B28" s="157" t="str">
        <f>"        "&amp;"住房公积金"</f>
        <v>        住房公积金</v>
      </c>
      <c r="C28" s="62">
        <v>392004</v>
      </c>
      <c r="D28" s="62">
        <v>392004</v>
      </c>
      <c r="E28" s="62">
        <v>392004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ht="20.25" customHeight="1" spans="1:15">
      <c r="A29" s="157" t="s">
        <v>101</v>
      </c>
      <c r="B29" s="157" t="str">
        <f>"        "&amp;"购房补贴"</f>
        <v>        购房补贴</v>
      </c>
      <c r="C29" s="62">
        <v>26796</v>
      </c>
      <c r="D29" s="62">
        <v>26796</v>
      </c>
      <c r="E29" s="62">
        <v>26796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ht="20.25" customHeight="1" spans="1:15">
      <c r="A30" s="150" t="s">
        <v>31</v>
      </c>
      <c r="B30" s="148"/>
      <c r="C30" s="151">
        <v>7533241.3</v>
      </c>
      <c r="D30" s="151">
        <v>7533241.3</v>
      </c>
      <c r="E30" s="151">
        <v>7133241.3</v>
      </c>
      <c r="F30" s="151">
        <v>400000</v>
      </c>
      <c r="G30" s="151"/>
      <c r="H30" s="151"/>
      <c r="I30" s="151"/>
      <c r="J30" s="151"/>
      <c r="K30" s="151"/>
      <c r="L30" s="151"/>
      <c r="M30" s="151"/>
      <c r="N30" s="151"/>
      <c r="O30" s="151"/>
    </row>
  </sheetData>
  <mergeCells count="12">
    <mergeCell ref="A1:O1"/>
    <mergeCell ref="A2:O2"/>
    <mergeCell ref="A3:N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E13" sqref="E13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102</v>
      </c>
      <c r="B1" s="158"/>
      <c r="C1" s="158"/>
      <c r="D1" s="158"/>
    </row>
    <row r="2" ht="28.5" customHeight="1" spans="1:4">
      <c r="A2" s="159" t="s">
        <v>103</v>
      </c>
      <c r="B2" s="159"/>
      <c r="C2" s="159"/>
      <c r="D2" s="159"/>
    </row>
    <row r="3" ht="18.75" customHeight="1" spans="1:4">
      <c r="A3" s="148" t="s">
        <v>2</v>
      </c>
      <c r="B3" s="148"/>
      <c r="C3" s="148"/>
      <c r="D3" s="146" t="s">
        <v>3</v>
      </c>
    </row>
    <row r="4" ht="18.75" customHeight="1" spans="1:4">
      <c r="A4" s="57" t="s">
        <v>4</v>
      </c>
      <c r="B4" s="57"/>
      <c r="C4" s="57" t="s">
        <v>5</v>
      </c>
      <c r="D4" s="57"/>
    </row>
    <row r="5" ht="18.75" customHeight="1" spans="1:4">
      <c r="A5" s="57" t="s">
        <v>6</v>
      </c>
      <c r="B5" s="57" t="s">
        <v>7</v>
      </c>
      <c r="C5" s="57" t="s">
        <v>104</v>
      </c>
      <c r="D5" s="57" t="s">
        <v>7</v>
      </c>
    </row>
    <row r="6" ht="18.75" customHeight="1" spans="1:4">
      <c r="A6" s="160" t="s">
        <v>105</v>
      </c>
      <c r="B6" s="161"/>
      <c r="C6" s="162" t="s">
        <v>106</v>
      </c>
      <c r="D6" s="161"/>
    </row>
    <row r="7" ht="18.75" customHeight="1" spans="1:4">
      <c r="A7" s="148" t="s">
        <v>107</v>
      </c>
      <c r="B7" s="163">
        <v>7533241.3</v>
      </c>
      <c r="C7" s="164" t="str">
        <f>"（一）"&amp;"社会保障和就业支出"</f>
        <v>（一）社会保障和就业支出</v>
      </c>
      <c r="D7" s="163">
        <v>2135509.6</v>
      </c>
    </row>
    <row r="8" ht="18.75" customHeight="1" spans="1:4">
      <c r="A8" s="148" t="s">
        <v>108</v>
      </c>
      <c r="B8" s="163"/>
      <c r="C8" s="164" t="str">
        <f>"（二）"&amp;"卫生健康支出"</f>
        <v>（二）卫生健康支出</v>
      </c>
      <c r="D8" s="163">
        <v>601148.33</v>
      </c>
    </row>
    <row r="9" ht="18.75" customHeight="1" spans="1:4">
      <c r="A9" s="148" t="s">
        <v>109</v>
      </c>
      <c r="B9" s="163"/>
      <c r="C9" s="164" t="str">
        <f>"（三）"&amp;"商业服务业等支出"</f>
        <v>（三）商业服务业等支出</v>
      </c>
      <c r="D9" s="163">
        <v>4377783.37</v>
      </c>
    </row>
    <row r="10" ht="18.75" customHeight="1" spans="1:4">
      <c r="A10" s="148" t="s">
        <v>110</v>
      </c>
      <c r="B10" s="163"/>
      <c r="C10" s="164" t="str">
        <f>"（四）"&amp;"住房保障支出"</f>
        <v>（四）住房保障支出</v>
      </c>
      <c r="D10" s="163">
        <v>418800</v>
      </c>
    </row>
    <row r="11" ht="18.75" customHeight="1" spans="1:4">
      <c r="A11" s="59" t="s">
        <v>107</v>
      </c>
      <c r="B11" s="163"/>
      <c r="C11" s="148"/>
      <c r="D11" s="148"/>
    </row>
    <row r="12" ht="18.75" customHeight="1" spans="1:4">
      <c r="A12" s="59" t="s">
        <v>108</v>
      </c>
      <c r="B12" s="163"/>
      <c r="C12" s="148"/>
      <c r="D12" s="148"/>
    </row>
    <row r="13" ht="18.75" customHeight="1" spans="1:4">
      <c r="A13" s="59" t="s">
        <v>109</v>
      </c>
      <c r="B13" s="163"/>
      <c r="C13" s="148"/>
      <c r="D13" s="148"/>
    </row>
    <row r="14" ht="18.75" customHeight="1" spans="1:4">
      <c r="A14" s="148"/>
      <c r="B14" s="148"/>
      <c r="C14" s="148" t="s">
        <v>111</v>
      </c>
      <c r="D14" s="148"/>
    </row>
    <row r="15" ht="18.75" customHeight="1" spans="1:4">
      <c r="A15" s="165" t="s">
        <v>25</v>
      </c>
      <c r="B15" s="163">
        <v>7533241.3</v>
      </c>
      <c r="C15" s="165" t="s">
        <v>26</v>
      </c>
      <c r="D15" s="163">
        <v>7533241.3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72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selection activeCell="F18" sqref="F18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4" t="s">
        <v>112</v>
      </c>
      <c r="B1" s="154"/>
      <c r="C1" s="154"/>
      <c r="D1" s="154"/>
      <c r="E1" s="154"/>
      <c r="F1" s="154"/>
      <c r="G1" s="154"/>
    </row>
    <row r="2" ht="28.5" customHeight="1" spans="1:7">
      <c r="A2" s="147" t="s">
        <v>113</v>
      </c>
      <c r="B2" s="147"/>
      <c r="C2" s="147"/>
      <c r="D2" s="147"/>
      <c r="E2" s="147"/>
      <c r="F2" s="147"/>
      <c r="G2" s="147"/>
    </row>
    <row r="3" ht="20.25" customHeight="1" spans="1:7">
      <c r="A3" s="148" t="s">
        <v>2</v>
      </c>
      <c r="B3" s="148"/>
      <c r="C3" s="148"/>
      <c r="D3" s="148"/>
      <c r="E3" s="148"/>
      <c r="F3" s="148"/>
      <c r="G3" s="155" t="s">
        <v>3</v>
      </c>
    </row>
    <row r="4" ht="27" customHeight="1" spans="1:7">
      <c r="A4" s="149" t="s">
        <v>114</v>
      </c>
      <c r="B4" s="149"/>
      <c r="C4" s="149" t="s">
        <v>31</v>
      </c>
      <c r="D4" s="149" t="s">
        <v>34</v>
      </c>
      <c r="E4" s="149"/>
      <c r="F4" s="149"/>
      <c r="G4" s="149" t="s">
        <v>73</v>
      </c>
    </row>
    <row r="5" ht="27" customHeight="1" spans="1:7">
      <c r="A5" s="149" t="s">
        <v>68</v>
      </c>
      <c r="B5" s="149" t="s">
        <v>69</v>
      </c>
      <c r="C5" s="149"/>
      <c r="D5" s="149" t="s">
        <v>33</v>
      </c>
      <c r="E5" s="149" t="s">
        <v>115</v>
      </c>
      <c r="F5" s="149" t="s">
        <v>116</v>
      </c>
      <c r="G5" s="149"/>
    </row>
    <row r="6" ht="20.25" customHeight="1" spans="1:7">
      <c r="A6" s="153" t="s">
        <v>45</v>
      </c>
      <c r="B6" s="153" t="s">
        <v>46</v>
      </c>
      <c r="C6" s="153" t="s">
        <v>47</v>
      </c>
      <c r="D6" s="153" t="s">
        <v>48</v>
      </c>
      <c r="E6" s="153" t="s">
        <v>49</v>
      </c>
      <c r="F6" s="153" t="s">
        <v>50</v>
      </c>
      <c r="G6" s="153">
        <v>7</v>
      </c>
    </row>
    <row r="7" ht="20.25" customHeight="1" spans="1:7">
      <c r="A7" s="148" t="s">
        <v>79</v>
      </c>
      <c r="B7" s="148" t="str">
        <f>"        "&amp;"社会保障和就业支出"</f>
        <v>        社会保障和就业支出</v>
      </c>
      <c r="C7" s="62">
        <v>2135509.6</v>
      </c>
      <c r="D7" s="62">
        <v>2135509.6</v>
      </c>
      <c r="E7" s="62">
        <v>2107609.6</v>
      </c>
      <c r="F7" s="62">
        <v>27900</v>
      </c>
      <c r="G7" s="62"/>
    </row>
    <row r="8" ht="20.25" customHeight="1" spans="1:7">
      <c r="A8" s="156" t="s">
        <v>80</v>
      </c>
      <c r="B8" s="156" t="str">
        <f>"        "&amp;"行政事业单位养老支出"</f>
        <v>        行政事业单位养老支出</v>
      </c>
      <c r="C8" s="62">
        <v>2095509.6</v>
      </c>
      <c r="D8" s="62">
        <v>2095509.6</v>
      </c>
      <c r="E8" s="62">
        <v>2067609.6</v>
      </c>
      <c r="F8" s="62">
        <v>27900</v>
      </c>
      <c r="G8" s="62"/>
    </row>
    <row r="9" ht="20.25" customHeight="1" spans="1:7">
      <c r="A9" s="157" t="s">
        <v>81</v>
      </c>
      <c r="B9" s="157" t="str">
        <f>"        "&amp;"行政单位离退休"</f>
        <v>        行政单位离退休</v>
      </c>
      <c r="C9" s="62">
        <v>1400544</v>
      </c>
      <c r="D9" s="62">
        <v>1400544</v>
      </c>
      <c r="E9" s="62">
        <v>1374444</v>
      </c>
      <c r="F9" s="62">
        <v>26100</v>
      </c>
      <c r="G9" s="62"/>
    </row>
    <row r="10" ht="20.25" customHeight="1" spans="1:7">
      <c r="A10" s="157" t="s">
        <v>82</v>
      </c>
      <c r="B10" s="157" t="str">
        <f>"        "&amp;"事业单位离退休"</f>
        <v>        事业单位离退休</v>
      </c>
      <c r="C10" s="62">
        <v>81000</v>
      </c>
      <c r="D10" s="62">
        <v>81000</v>
      </c>
      <c r="E10" s="62">
        <v>79200</v>
      </c>
      <c r="F10" s="62">
        <v>1800</v>
      </c>
      <c r="G10" s="62"/>
    </row>
    <row r="11" ht="20.25" customHeight="1" spans="1:7">
      <c r="A11" s="157" t="s">
        <v>83</v>
      </c>
      <c r="B11" s="157" t="str">
        <f>"        "&amp;"机关事业单位基本养老保险缴费支出"</f>
        <v>        机关事业单位基本养老保险缴费支出</v>
      </c>
      <c r="C11" s="62">
        <v>463965.6</v>
      </c>
      <c r="D11" s="62">
        <v>463965.6</v>
      </c>
      <c r="E11" s="62">
        <v>463965.6</v>
      </c>
      <c r="F11" s="62"/>
      <c r="G11" s="62"/>
    </row>
    <row r="12" ht="20.25" customHeight="1" spans="1:7">
      <c r="A12" s="157" t="s">
        <v>84</v>
      </c>
      <c r="B12" s="157" t="str">
        <f>"        "&amp;"机关事业单位职业年金缴费支出"</f>
        <v>        机关事业单位职业年金缴费支出</v>
      </c>
      <c r="C12" s="62">
        <v>150000</v>
      </c>
      <c r="D12" s="62">
        <v>150000</v>
      </c>
      <c r="E12" s="62">
        <v>150000</v>
      </c>
      <c r="F12" s="62"/>
      <c r="G12" s="62"/>
    </row>
    <row r="13" ht="20.25" customHeight="1" spans="1:7">
      <c r="A13" s="156" t="s">
        <v>85</v>
      </c>
      <c r="B13" s="156" t="str">
        <f>"        "&amp;"抚恤"</f>
        <v>        抚恤</v>
      </c>
      <c r="C13" s="62">
        <v>40000</v>
      </c>
      <c r="D13" s="62">
        <v>40000</v>
      </c>
      <c r="E13" s="62">
        <v>40000</v>
      </c>
      <c r="F13" s="62"/>
      <c r="G13" s="62"/>
    </row>
    <row r="14" ht="20.25" customHeight="1" spans="1:7">
      <c r="A14" s="157" t="s">
        <v>86</v>
      </c>
      <c r="B14" s="157" t="str">
        <f>"        "&amp;"死亡抚恤"</f>
        <v>        死亡抚恤</v>
      </c>
      <c r="C14" s="62">
        <v>40000</v>
      </c>
      <c r="D14" s="62">
        <v>40000</v>
      </c>
      <c r="E14" s="62">
        <v>40000</v>
      </c>
      <c r="F14" s="62"/>
      <c r="G14" s="62"/>
    </row>
    <row r="15" ht="20.25" customHeight="1" spans="1:7">
      <c r="A15" s="148" t="s">
        <v>87</v>
      </c>
      <c r="B15" s="148" t="str">
        <f>"        "&amp;"卫生健康支出"</f>
        <v>        卫生健康支出</v>
      </c>
      <c r="C15" s="62">
        <v>601148.33</v>
      </c>
      <c r="D15" s="62">
        <v>601148.33</v>
      </c>
      <c r="E15" s="62">
        <v>601148.33</v>
      </c>
      <c r="F15" s="62"/>
      <c r="G15" s="62"/>
    </row>
    <row r="16" ht="20.25" customHeight="1" spans="1:7">
      <c r="A16" s="156" t="s">
        <v>88</v>
      </c>
      <c r="B16" s="156" t="str">
        <f>"        "&amp;"行政事业单位医疗"</f>
        <v>        行政事业单位医疗</v>
      </c>
      <c r="C16" s="62">
        <v>601148.33</v>
      </c>
      <c r="D16" s="62">
        <v>601148.33</v>
      </c>
      <c r="E16" s="62">
        <v>601148.33</v>
      </c>
      <c r="F16" s="62"/>
      <c r="G16" s="62"/>
    </row>
    <row r="17" ht="20.25" customHeight="1" spans="1:7">
      <c r="A17" s="157" t="s">
        <v>89</v>
      </c>
      <c r="B17" s="157" t="str">
        <f>"        "&amp;"行政单位医疗"</f>
        <v>        行政单位医疗</v>
      </c>
      <c r="C17" s="62">
        <v>295682.16</v>
      </c>
      <c r="D17" s="62">
        <v>295682.16</v>
      </c>
      <c r="E17" s="62">
        <v>295682.16</v>
      </c>
      <c r="F17" s="62"/>
      <c r="G17" s="62"/>
    </row>
    <row r="18" ht="20.25" customHeight="1" spans="1:7">
      <c r="A18" s="157" t="s">
        <v>91</v>
      </c>
      <c r="B18" s="157" t="str">
        <f>"        "&amp;"公务员医疗补助"</f>
        <v>        公务员医疗补助</v>
      </c>
      <c r="C18" s="62">
        <v>271561.05</v>
      </c>
      <c r="D18" s="62">
        <v>271561.05</v>
      </c>
      <c r="E18" s="62">
        <v>271561.05</v>
      </c>
      <c r="F18" s="62"/>
      <c r="G18" s="62"/>
    </row>
    <row r="19" ht="20.25" customHeight="1" spans="1:7">
      <c r="A19" s="157" t="s">
        <v>92</v>
      </c>
      <c r="B19" s="157" t="str">
        <f>"        "&amp;"其他行政事业单位医疗支出"</f>
        <v>        其他行政事业单位医疗支出</v>
      </c>
      <c r="C19" s="62">
        <v>33905.12</v>
      </c>
      <c r="D19" s="62">
        <v>33905.12</v>
      </c>
      <c r="E19" s="62">
        <v>33905.12</v>
      </c>
      <c r="F19" s="62"/>
      <c r="G19" s="62"/>
    </row>
    <row r="20" ht="20.25" customHeight="1" spans="1:7">
      <c r="A20" s="148" t="s">
        <v>93</v>
      </c>
      <c r="B20" s="148" t="str">
        <f>"        "&amp;"商业服务业等支出"</f>
        <v>        商业服务业等支出</v>
      </c>
      <c r="C20" s="62">
        <v>4377783.37</v>
      </c>
      <c r="D20" s="62">
        <v>4377783.37</v>
      </c>
      <c r="E20" s="62">
        <v>3148147.61</v>
      </c>
      <c r="F20" s="62">
        <v>829635.76</v>
      </c>
      <c r="G20" s="62">
        <v>400000</v>
      </c>
    </row>
    <row r="21" ht="20.25" customHeight="1" spans="1:7">
      <c r="A21" s="156" t="s">
        <v>94</v>
      </c>
      <c r="B21" s="156" t="str">
        <f>"        "&amp;"商业流通事务"</f>
        <v>        商业流通事务</v>
      </c>
      <c r="C21" s="62">
        <v>3977783.37</v>
      </c>
      <c r="D21" s="62">
        <v>3977783.37</v>
      </c>
      <c r="E21" s="62">
        <v>3148147.61</v>
      </c>
      <c r="F21" s="62">
        <v>829635.76</v>
      </c>
      <c r="G21" s="62"/>
    </row>
    <row r="22" ht="20.25" customHeight="1" spans="1:7">
      <c r="A22" s="157" t="s">
        <v>95</v>
      </c>
      <c r="B22" s="157" t="str">
        <f>"        "&amp;"行政运行"</f>
        <v>        行政运行</v>
      </c>
      <c r="C22" s="62">
        <v>3977783.37</v>
      </c>
      <c r="D22" s="62">
        <v>3977783.37</v>
      </c>
      <c r="E22" s="62">
        <v>3148147.61</v>
      </c>
      <c r="F22" s="62">
        <v>829635.76</v>
      </c>
      <c r="G22" s="62"/>
    </row>
    <row r="23" ht="20.25" customHeight="1" spans="1:7">
      <c r="A23" s="156" t="s">
        <v>96</v>
      </c>
      <c r="B23" s="156" t="str">
        <f>"        "&amp;"其他商业服务业等支出"</f>
        <v>        其他商业服务业等支出</v>
      </c>
      <c r="C23" s="62">
        <v>400000</v>
      </c>
      <c r="D23" s="62">
        <v>400000</v>
      </c>
      <c r="E23" s="62"/>
      <c r="F23" s="62"/>
      <c r="G23" s="62">
        <v>400000</v>
      </c>
    </row>
    <row r="24" ht="20.25" customHeight="1" spans="1:7">
      <c r="A24" s="157" t="s">
        <v>97</v>
      </c>
      <c r="B24" s="157" t="str">
        <f>"        "&amp;"其他商业服务业等支出"</f>
        <v>        其他商业服务业等支出</v>
      </c>
      <c r="C24" s="62">
        <v>400000</v>
      </c>
      <c r="D24" s="62">
        <v>400000</v>
      </c>
      <c r="E24" s="62"/>
      <c r="F24" s="62"/>
      <c r="G24" s="62">
        <v>400000</v>
      </c>
    </row>
    <row r="25" ht="20.25" customHeight="1" spans="1:7">
      <c r="A25" s="148" t="s">
        <v>98</v>
      </c>
      <c r="B25" s="148" t="str">
        <f>"        "&amp;"住房保障支出"</f>
        <v>        住房保障支出</v>
      </c>
      <c r="C25" s="62">
        <v>418800</v>
      </c>
      <c r="D25" s="62">
        <v>418800</v>
      </c>
      <c r="E25" s="62">
        <v>418800</v>
      </c>
      <c r="F25" s="62"/>
      <c r="G25" s="62"/>
    </row>
    <row r="26" ht="20.25" customHeight="1" spans="1:7">
      <c r="A26" s="156" t="s">
        <v>99</v>
      </c>
      <c r="B26" s="156" t="str">
        <f>"        "&amp;"住房改革支出"</f>
        <v>        住房改革支出</v>
      </c>
      <c r="C26" s="62">
        <v>418800</v>
      </c>
      <c r="D26" s="62">
        <v>418800</v>
      </c>
      <c r="E26" s="62">
        <v>418800</v>
      </c>
      <c r="F26" s="62"/>
      <c r="G26" s="62"/>
    </row>
    <row r="27" ht="20.25" customHeight="1" spans="1:7">
      <c r="A27" s="157" t="s">
        <v>100</v>
      </c>
      <c r="B27" s="157" t="str">
        <f>"        "&amp;"住房公积金"</f>
        <v>        住房公积金</v>
      </c>
      <c r="C27" s="62">
        <v>392004</v>
      </c>
      <c r="D27" s="62">
        <v>392004</v>
      </c>
      <c r="E27" s="62">
        <v>392004</v>
      </c>
      <c r="F27" s="62"/>
      <c r="G27" s="62"/>
    </row>
    <row r="28" ht="20.25" customHeight="1" spans="1:7">
      <c r="A28" s="157" t="s">
        <v>101</v>
      </c>
      <c r="B28" s="157" t="str">
        <f>"        "&amp;"购房补贴"</f>
        <v>        购房补贴</v>
      </c>
      <c r="C28" s="62">
        <v>26796</v>
      </c>
      <c r="D28" s="62">
        <v>26796</v>
      </c>
      <c r="E28" s="62">
        <v>26796</v>
      </c>
      <c r="F28" s="62"/>
      <c r="G28" s="62"/>
    </row>
    <row r="29" ht="20.25" customHeight="1" spans="1:7">
      <c r="A29" s="150" t="s">
        <v>31</v>
      </c>
      <c r="B29" s="148"/>
      <c r="C29" s="151">
        <v>7533241.3</v>
      </c>
      <c r="D29" s="151">
        <v>7533241.3</v>
      </c>
      <c r="E29" s="151">
        <v>6275705.54</v>
      </c>
      <c r="F29" s="151">
        <v>857535.76</v>
      </c>
      <c r="G29" s="151">
        <v>400000</v>
      </c>
    </row>
  </sheetData>
  <mergeCells count="8">
    <mergeCell ref="A1:G1"/>
    <mergeCell ref="A2:G2"/>
    <mergeCell ref="A3:F3"/>
    <mergeCell ref="A4:B4"/>
    <mergeCell ref="D4:F4"/>
    <mergeCell ref="A29:B29"/>
    <mergeCell ref="C4:C5"/>
    <mergeCell ref="G4:G5"/>
  </mergeCells>
  <pageMargins left="0.75" right="0.75" top="1" bottom="1" header="0.5" footer="0.5"/>
  <pageSetup paperSize="9" scale="60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7" sqref="D7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117</v>
      </c>
      <c r="B1" s="146"/>
      <c r="C1" s="146"/>
      <c r="D1" s="146"/>
      <c r="E1" s="146"/>
      <c r="F1" s="146"/>
    </row>
    <row r="2" ht="28.5" customHeight="1" spans="1:6">
      <c r="A2" s="147" t="s">
        <v>118</v>
      </c>
      <c r="B2" s="147"/>
      <c r="C2" s="147"/>
      <c r="D2" s="147"/>
      <c r="E2" s="147"/>
      <c r="F2" s="147"/>
    </row>
    <row r="3" ht="20.25" customHeight="1" spans="1:6">
      <c r="A3" s="148" t="s">
        <v>2</v>
      </c>
      <c r="B3" s="148"/>
      <c r="C3" s="148"/>
      <c r="D3" s="148"/>
      <c r="E3" s="148"/>
      <c r="F3" s="146" t="s">
        <v>3</v>
      </c>
    </row>
    <row r="4" ht="20.25" customHeight="1" spans="1:6">
      <c r="A4" s="149" t="s">
        <v>119</v>
      </c>
      <c r="B4" s="149" t="s">
        <v>120</v>
      </c>
      <c r="C4" s="149" t="s">
        <v>121</v>
      </c>
      <c r="D4" s="149"/>
      <c r="E4" s="149"/>
      <c r="F4" s="149"/>
    </row>
    <row r="5" ht="35.25" customHeight="1" spans="1:6">
      <c r="A5" s="149"/>
      <c r="B5" s="149"/>
      <c r="C5" s="149" t="s">
        <v>33</v>
      </c>
      <c r="D5" s="149" t="s">
        <v>122</v>
      </c>
      <c r="E5" s="149" t="s">
        <v>123</v>
      </c>
      <c r="F5" s="149" t="s">
        <v>124</v>
      </c>
    </row>
    <row r="6" ht="20.25" customHeight="1" spans="1:6">
      <c r="A6" s="153" t="s">
        <v>45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</row>
    <row r="7" ht="20.25" customHeight="1" spans="1:6">
      <c r="A7" s="62">
        <v>43100</v>
      </c>
      <c r="B7" s="62"/>
      <c r="C7" s="62">
        <v>25100</v>
      </c>
      <c r="D7" s="62"/>
      <c r="E7" s="151">
        <v>25100</v>
      </c>
      <c r="F7" s="62">
        <v>18000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7"/>
  <sheetViews>
    <sheetView showZeros="0" topLeftCell="D8" workbookViewId="0">
      <selection activeCell="J8" sqref="J8:L19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6" t="s">
        <v>125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126</v>
      </c>
      <c r="B2" s="147"/>
      <c r="C2" s="147" t="s">
        <v>127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3</v>
      </c>
    </row>
    <row r="4" ht="19.5" customHeight="1" spans="1:23">
      <c r="A4" s="149" t="s">
        <v>128</v>
      </c>
      <c r="B4" s="149" t="s">
        <v>129</v>
      </c>
      <c r="C4" s="149" t="s">
        <v>130</v>
      </c>
      <c r="D4" s="149" t="s">
        <v>131</v>
      </c>
      <c r="E4" s="149" t="s">
        <v>132</v>
      </c>
      <c r="F4" s="149" t="s">
        <v>133</v>
      </c>
      <c r="G4" s="149" t="s">
        <v>134</v>
      </c>
      <c r="H4" s="149" t="s">
        <v>135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31</v>
      </c>
      <c r="I5" s="149" t="s">
        <v>34</v>
      </c>
      <c r="J5" s="149"/>
      <c r="K5" s="149"/>
      <c r="L5" s="149"/>
      <c r="M5" s="149"/>
      <c r="N5" s="149" t="s">
        <v>136</v>
      </c>
      <c r="O5" s="149"/>
      <c r="P5" s="149"/>
      <c r="Q5" s="149" t="s">
        <v>37</v>
      </c>
      <c r="R5" s="149" t="s">
        <v>71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137</v>
      </c>
      <c r="J6" s="149" t="s">
        <v>138</v>
      </c>
      <c r="K6" s="149" t="s">
        <v>139</v>
      </c>
      <c r="L6" s="149" t="s">
        <v>140</v>
      </c>
      <c r="M6" s="149" t="s">
        <v>141</v>
      </c>
      <c r="N6" s="149" t="s">
        <v>34</v>
      </c>
      <c r="O6" s="149" t="s">
        <v>35</v>
      </c>
      <c r="P6" s="149" t="s">
        <v>36</v>
      </c>
      <c r="Q6" s="149"/>
      <c r="R6" s="149" t="s">
        <v>33</v>
      </c>
      <c r="S6" s="149" t="s">
        <v>40</v>
      </c>
      <c r="T6" s="149" t="s">
        <v>142</v>
      </c>
      <c r="U6" s="149" t="s">
        <v>42</v>
      </c>
      <c r="V6" s="149" t="s">
        <v>43</v>
      </c>
      <c r="W6" s="149" t="s">
        <v>44</v>
      </c>
    </row>
    <row r="7" ht="20.25" customHeight="1" spans="1:23">
      <c r="A7" s="150" t="s">
        <v>45</v>
      </c>
      <c r="B7" s="150" t="s">
        <v>46</v>
      </c>
      <c r="C7" s="150" t="s">
        <v>47</v>
      </c>
      <c r="D7" s="150" t="s">
        <v>48</v>
      </c>
      <c r="E7" s="150" t="s">
        <v>49</v>
      </c>
      <c r="F7" s="150" t="s">
        <v>50</v>
      </c>
      <c r="G7" s="150" t="s">
        <v>51</v>
      </c>
      <c r="H7" s="150" t="s">
        <v>52</v>
      </c>
      <c r="I7" s="150" t="s">
        <v>53</v>
      </c>
      <c r="J7" s="150" t="s">
        <v>54</v>
      </c>
      <c r="K7" s="150" t="s">
        <v>55</v>
      </c>
      <c r="L7" s="150" t="s">
        <v>56</v>
      </c>
      <c r="M7" s="150" t="s">
        <v>57</v>
      </c>
      <c r="N7" s="150" t="s">
        <v>58</v>
      </c>
      <c r="O7" s="150" t="s">
        <v>59</v>
      </c>
      <c r="P7" s="150" t="s">
        <v>60</v>
      </c>
      <c r="Q7" s="150" t="s">
        <v>61</v>
      </c>
      <c r="R7" s="150" t="s">
        <v>62</v>
      </c>
      <c r="S7" s="150" t="s">
        <v>63</v>
      </c>
      <c r="T7" s="150" t="s">
        <v>143</v>
      </c>
      <c r="U7" s="150" t="s">
        <v>144</v>
      </c>
      <c r="V7" s="150" t="s">
        <v>145</v>
      </c>
      <c r="W7" s="150" t="s">
        <v>146</v>
      </c>
    </row>
    <row r="8" ht="20.25" customHeight="1" spans="1:23">
      <c r="A8" t="s">
        <v>65</v>
      </c>
      <c r="C8" s="148"/>
      <c r="D8" s="148"/>
      <c r="E8" s="148"/>
      <c r="G8" s="148"/>
      <c r="H8" s="151">
        <v>7133241.3</v>
      </c>
      <c r="I8" s="62">
        <v>7133241.3</v>
      </c>
      <c r="J8" s="62">
        <v>3261781.88</v>
      </c>
      <c r="K8" s="62"/>
      <c r="L8" s="62">
        <v>3871459.42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t="str">
        <f t="shared" ref="A9:A46" si="0">"       "&amp;"玉溪市供销合作社联合社"</f>
        <v>       玉溪市供销合作社联合社</v>
      </c>
      <c r="B9" s="148" t="s">
        <v>147</v>
      </c>
      <c r="C9" s="148" t="s">
        <v>148</v>
      </c>
      <c r="D9" s="148" t="s">
        <v>95</v>
      </c>
      <c r="E9" s="148" t="s">
        <v>149</v>
      </c>
      <c r="F9" s="148" t="s">
        <v>150</v>
      </c>
      <c r="G9" s="148" t="s">
        <v>151</v>
      </c>
      <c r="H9" s="151">
        <v>1000908</v>
      </c>
      <c r="I9" s="62">
        <v>1000908</v>
      </c>
      <c r="J9" s="62">
        <v>437897.25</v>
      </c>
      <c r="K9" s="62"/>
      <c r="L9" s="62">
        <v>563010.75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48" t="str">
        <f t="shared" si="0"/>
        <v>       玉溪市供销合作社联合社</v>
      </c>
      <c r="B10" s="148" t="s">
        <v>147</v>
      </c>
      <c r="C10" s="148" t="s">
        <v>148</v>
      </c>
      <c r="D10" s="148" t="s">
        <v>95</v>
      </c>
      <c r="E10" s="148" t="s">
        <v>149</v>
      </c>
      <c r="F10" s="148" t="s">
        <v>152</v>
      </c>
      <c r="G10" s="148" t="s">
        <v>153</v>
      </c>
      <c r="H10" s="151">
        <v>1323084</v>
      </c>
      <c r="I10" s="62">
        <v>1323084</v>
      </c>
      <c r="J10" s="62">
        <v>578849.25</v>
      </c>
      <c r="K10" s="148"/>
      <c r="L10" s="62">
        <v>744234.75</v>
      </c>
      <c r="M10" s="148"/>
      <c r="N10" s="62"/>
      <c r="O10" s="62"/>
      <c r="P10" s="148"/>
      <c r="Q10" s="62"/>
      <c r="R10" s="62"/>
      <c r="S10" s="62"/>
      <c r="T10" s="62"/>
      <c r="U10" s="62"/>
      <c r="V10" s="62"/>
      <c r="W10" s="62"/>
    </row>
    <row r="11" ht="20.25" customHeight="1" spans="1:23">
      <c r="A11" s="148" t="str">
        <f t="shared" si="0"/>
        <v>       玉溪市供销合作社联合社</v>
      </c>
      <c r="B11" s="148" t="s">
        <v>147</v>
      </c>
      <c r="C11" s="148" t="s">
        <v>148</v>
      </c>
      <c r="D11" s="148" t="s">
        <v>101</v>
      </c>
      <c r="E11" s="148" t="s">
        <v>154</v>
      </c>
      <c r="F11" s="148" t="s">
        <v>152</v>
      </c>
      <c r="G11" s="148" t="s">
        <v>153</v>
      </c>
      <c r="H11" s="151">
        <v>26796</v>
      </c>
      <c r="I11" s="62">
        <v>26796</v>
      </c>
      <c r="J11" s="62">
        <v>6699</v>
      </c>
      <c r="K11" s="148"/>
      <c r="L11" s="62">
        <v>20097</v>
      </c>
      <c r="M11" s="148"/>
      <c r="N11" s="62"/>
      <c r="O11" s="62"/>
      <c r="P11" s="148"/>
      <c r="Q11" s="62"/>
      <c r="R11" s="62"/>
      <c r="S11" s="62"/>
      <c r="T11" s="62"/>
      <c r="U11" s="62"/>
      <c r="V11" s="62"/>
      <c r="W11" s="62"/>
    </row>
    <row r="12" ht="20.25" customHeight="1" spans="1:23">
      <c r="A12" s="148" t="str">
        <f t="shared" si="0"/>
        <v>       玉溪市供销合作社联合社</v>
      </c>
      <c r="B12" s="148" t="s">
        <v>155</v>
      </c>
      <c r="C12" s="148" t="s">
        <v>156</v>
      </c>
      <c r="D12" s="148" t="s">
        <v>83</v>
      </c>
      <c r="E12" s="148" t="s">
        <v>157</v>
      </c>
      <c r="F12" s="148" t="s">
        <v>158</v>
      </c>
      <c r="G12" s="148" t="s">
        <v>159</v>
      </c>
      <c r="H12" s="151">
        <v>463965.6</v>
      </c>
      <c r="I12" s="62">
        <v>463965.6</v>
      </c>
      <c r="J12" s="62">
        <v>115991.4</v>
      </c>
      <c r="K12" s="148"/>
      <c r="L12" s="62">
        <v>347974.2</v>
      </c>
      <c r="M12" s="148"/>
      <c r="N12" s="62"/>
      <c r="O12" s="62"/>
      <c r="P12" s="148"/>
      <c r="Q12" s="62"/>
      <c r="R12" s="62"/>
      <c r="S12" s="62"/>
      <c r="T12" s="62"/>
      <c r="U12" s="62"/>
      <c r="V12" s="62"/>
      <c r="W12" s="62"/>
    </row>
    <row r="13" ht="20.25" customHeight="1" spans="1:23">
      <c r="A13" s="148" t="str">
        <f t="shared" si="0"/>
        <v>       玉溪市供销合作社联合社</v>
      </c>
      <c r="B13" s="148" t="s">
        <v>155</v>
      </c>
      <c r="C13" s="148" t="s">
        <v>156</v>
      </c>
      <c r="D13" s="148" t="s">
        <v>89</v>
      </c>
      <c r="E13" s="148" t="s">
        <v>160</v>
      </c>
      <c r="F13" s="148" t="s">
        <v>161</v>
      </c>
      <c r="G13" s="148" t="s">
        <v>162</v>
      </c>
      <c r="H13" s="151">
        <v>240682.16</v>
      </c>
      <c r="I13" s="62">
        <v>240682.16</v>
      </c>
      <c r="J13" s="62">
        <v>60170.54</v>
      </c>
      <c r="K13" s="148"/>
      <c r="L13" s="62">
        <v>180511.62</v>
      </c>
      <c r="M13" s="148"/>
      <c r="N13" s="62"/>
      <c r="O13" s="62"/>
      <c r="P13" s="148"/>
      <c r="Q13" s="62"/>
      <c r="R13" s="62"/>
      <c r="S13" s="62"/>
      <c r="T13" s="62"/>
      <c r="U13" s="62"/>
      <c r="V13" s="62"/>
      <c r="W13" s="62"/>
    </row>
    <row r="14" ht="20.25" customHeight="1" spans="1:23">
      <c r="A14" s="148" t="str">
        <f t="shared" si="0"/>
        <v>       玉溪市供销合作社联合社</v>
      </c>
      <c r="B14" s="148" t="s">
        <v>155</v>
      </c>
      <c r="C14" s="148" t="s">
        <v>156</v>
      </c>
      <c r="D14" s="148" t="s">
        <v>89</v>
      </c>
      <c r="E14" s="148" t="s">
        <v>160</v>
      </c>
      <c r="F14" s="148" t="s">
        <v>163</v>
      </c>
      <c r="G14" s="148" t="s">
        <v>164</v>
      </c>
      <c r="H14" s="151">
        <v>55000</v>
      </c>
      <c r="I14" s="62">
        <v>55000</v>
      </c>
      <c r="J14" s="62">
        <v>13750</v>
      </c>
      <c r="K14" s="148"/>
      <c r="L14" s="62">
        <v>41250</v>
      </c>
      <c r="M14" s="148"/>
      <c r="N14" s="62"/>
      <c r="O14" s="62"/>
      <c r="P14" s="148"/>
      <c r="Q14" s="62"/>
      <c r="R14" s="62"/>
      <c r="S14" s="62"/>
      <c r="T14" s="62"/>
      <c r="U14" s="62"/>
      <c r="V14" s="62"/>
      <c r="W14" s="62"/>
    </row>
    <row r="15" ht="20.25" customHeight="1" spans="1:23">
      <c r="A15" s="148" t="str">
        <f t="shared" si="0"/>
        <v>       玉溪市供销合作社联合社</v>
      </c>
      <c r="B15" s="148" t="s">
        <v>155</v>
      </c>
      <c r="C15" s="148" t="s">
        <v>156</v>
      </c>
      <c r="D15" s="148" t="s">
        <v>91</v>
      </c>
      <c r="E15" s="148" t="s">
        <v>165</v>
      </c>
      <c r="F15" s="148" t="s">
        <v>166</v>
      </c>
      <c r="G15" s="148" t="s">
        <v>167</v>
      </c>
      <c r="H15" s="151">
        <v>271561.05</v>
      </c>
      <c r="I15" s="62">
        <v>271561.05</v>
      </c>
      <c r="J15" s="62">
        <v>67890.26</v>
      </c>
      <c r="K15" s="148"/>
      <c r="L15" s="62">
        <v>203670.79</v>
      </c>
      <c r="M15" s="148"/>
      <c r="N15" s="62"/>
      <c r="O15" s="62"/>
      <c r="P15" s="148"/>
      <c r="Q15" s="62"/>
      <c r="R15" s="62"/>
      <c r="S15" s="62"/>
      <c r="T15" s="62"/>
      <c r="U15" s="62"/>
      <c r="V15" s="62"/>
      <c r="W15" s="62"/>
    </row>
    <row r="16" ht="20.25" customHeight="1" spans="1:23">
      <c r="A16" s="148" t="str">
        <f t="shared" si="0"/>
        <v>       玉溪市供销合作社联合社</v>
      </c>
      <c r="B16" s="148" t="s">
        <v>155</v>
      </c>
      <c r="C16" s="148" t="s">
        <v>156</v>
      </c>
      <c r="D16" s="148" t="s">
        <v>92</v>
      </c>
      <c r="E16" s="148" t="s">
        <v>168</v>
      </c>
      <c r="F16" s="148" t="s">
        <v>169</v>
      </c>
      <c r="G16" s="148" t="s">
        <v>170</v>
      </c>
      <c r="H16" s="151">
        <v>33905.12</v>
      </c>
      <c r="I16" s="62">
        <v>33905.12</v>
      </c>
      <c r="J16" s="62">
        <v>24988.28</v>
      </c>
      <c r="K16" s="148"/>
      <c r="L16" s="62">
        <v>8916.84</v>
      </c>
      <c r="M16" s="148"/>
      <c r="N16" s="62"/>
      <c r="O16" s="62"/>
      <c r="P16" s="148"/>
      <c r="Q16" s="62"/>
      <c r="R16" s="62"/>
      <c r="S16" s="62"/>
      <c r="T16" s="62"/>
      <c r="U16" s="62"/>
      <c r="V16" s="62"/>
      <c r="W16" s="62"/>
    </row>
    <row r="17" ht="20.25" customHeight="1" spans="1:23">
      <c r="A17" s="148" t="str">
        <f t="shared" si="0"/>
        <v>       玉溪市供销合作社联合社</v>
      </c>
      <c r="B17" s="148" t="s">
        <v>155</v>
      </c>
      <c r="C17" s="148" t="s">
        <v>156</v>
      </c>
      <c r="D17" s="148" t="s">
        <v>95</v>
      </c>
      <c r="E17" s="148" t="s">
        <v>149</v>
      </c>
      <c r="F17" s="148" t="s">
        <v>169</v>
      </c>
      <c r="G17" s="148" t="s">
        <v>170</v>
      </c>
      <c r="H17" s="151">
        <v>802.61</v>
      </c>
      <c r="I17" s="62">
        <v>802.61</v>
      </c>
      <c r="J17" s="62">
        <v>200.65</v>
      </c>
      <c r="K17" s="148"/>
      <c r="L17" s="62">
        <v>601.96</v>
      </c>
      <c r="M17" s="148"/>
      <c r="N17" s="62"/>
      <c r="O17" s="62"/>
      <c r="P17" s="148"/>
      <c r="Q17" s="62"/>
      <c r="R17" s="62"/>
      <c r="S17" s="62"/>
      <c r="T17" s="62"/>
      <c r="U17" s="62"/>
      <c r="V17" s="62"/>
      <c r="W17" s="62"/>
    </row>
    <row r="18" ht="20.25" customHeight="1" spans="1:23">
      <c r="A18" s="148" t="str">
        <f t="shared" si="0"/>
        <v>       玉溪市供销合作社联合社</v>
      </c>
      <c r="B18" s="148" t="s">
        <v>171</v>
      </c>
      <c r="C18" s="148" t="s">
        <v>172</v>
      </c>
      <c r="D18" s="148" t="s">
        <v>100</v>
      </c>
      <c r="E18" s="148" t="s">
        <v>172</v>
      </c>
      <c r="F18" s="148" t="s">
        <v>173</v>
      </c>
      <c r="G18" s="148" t="s">
        <v>172</v>
      </c>
      <c r="H18" s="151">
        <v>392004</v>
      </c>
      <c r="I18" s="62">
        <v>392004</v>
      </c>
      <c r="J18" s="62">
        <v>98001</v>
      </c>
      <c r="K18" s="148"/>
      <c r="L18" s="62">
        <v>294003</v>
      </c>
      <c r="M18" s="148"/>
      <c r="N18" s="62"/>
      <c r="O18" s="62"/>
      <c r="P18" s="148"/>
      <c r="Q18" s="62"/>
      <c r="R18" s="62"/>
      <c r="S18" s="62"/>
      <c r="T18" s="62"/>
      <c r="U18" s="62"/>
      <c r="V18" s="62"/>
      <c r="W18" s="62"/>
    </row>
    <row r="19" ht="20.25" customHeight="1" spans="1:23">
      <c r="A19" s="148" t="str">
        <f t="shared" si="0"/>
        <v>       玉溪市供销合作社联合社</v>
      </c>
      <c r="B19" s="148" t="s">
        <v>174</v>
      </c>
      <c r="C19" s="148" t="s">
        <v>175</v>
      </c>
      <c r="D19" s="148" t="s">
        <v>81</v>
      </c>
      <c r="E19" s="148" t="s">
        <v>176</v>
      </c>
      <c r="F19" s="148" t="s">
        <v>177</v>
      </c>
      <c r="G19" s="148" t="s">
        <v>178</v>
      </c>
      <c r="H19" s="151">
        <v>112044</v>
      </c>
      <c r="I19" s="62">
        <v>112044</v>
      </c>
      <c r="J19" s="62">
        <v>112044</v>
      </c>
      <c r="K19" s="148"/>
      <c r="L19" s="62"/>
      <c r="M19" s="148"/>
      <c r="N19" s="62"/>
      <c r="O19" s="62"/>
      <c r="P19" s="148"/>
      <c r="Q19" s="62"/>
      <c r="R19" s="62"/>
      <c r="S19" s="62"/>
      <c r="T19" s="62"/>
      <c r="U19" s="62"/>
      <c r="V19" s="62"/>
      <c r="W19" s="62"/>
    </row>
    <row r="20" ht="20.25" customHeight="1" spans="1:23">
      <c r="A20" s="148" t="str">
        <f t="shared" si="0"/>
        <v>       玉溪市供销合作社联合社</v>
      </c>
      <c r="B20" s="148" t="s">
        <v>174</v>
      </c>
      <c r="C20" s="148" t="s">
        <v>175</v>
      </c>
      <c r="D20" s="148" t="s">
        <v>81</v>
      </c>
      <c r="E20" s="148" t="s">
        <v>176</v>
      </c>
      <c r="F20" s="148" t="s">
        <v>179</v>
      </c>
      <c r="G20" s="148" t="s">
        <v>180</v>
      </c>
      <c r="H20" s="151">
        <v>1262400</v>
      </c>
      <c r="I20" s="62">
        <v>1262400</v>
      </c>
      <c r="J20" s="62">
        <v>1262400</v>
      </c>
      <c r="K20" s="148"/>
      <c r="L20" s="62"/>
      <c r="M20" s="148"/>
      <c r="N20" s="62"/>
      <c r="O20" s="62"/>
      <c r="P20" s="148"/>
      <c r="Q20" s="62"/>
      <c r="R20" s="62"/>
      <c r="S20" s="62"/>
      <c r="T20" s="62"/>
      <c r="U20" s="62"/>
      <c r="V20" s="62"/>
      <c r="W20" s="62"/>
    </row>
    <row r="21" ht="20.25" customHeight="1" spans="1:23">
      <c r="A21" s="148" t="str">
        <f t="shared" si="0"/>
        <v>       玉溪市供销合作社联合社</v>
      </c>
      <c r="B21" s="148" t="s">
        <v>174</v>
      </c>
      <c r="C21" s="148" t="s">
        <v>175</v>
      </c>
      <c r="D21" s="148" t="s">
        <v>82</v>
      </c>
      <c r="E21" s="148" t="s">
        <v>181</v>
      </c>
      <c r="F21" s="148" t="s">
        <v>179</v>
      </c>
      <c r="G21" s="148" t="s">
        <v>180</v>
      </c>
      <c r="H21" s="151">
        <v>79200</v>
      </c>
      <c r="I21" s="62">
        <v>79200</v>
      </c>
      <c r="J21" s="62">
        <v>79200</v>
      </c>
      <c r="K21" s="148"/>
      <c r="L21" s="62"/>
      <c r="M21" s="148"/>
      <c r="N21" s="62"/>
      <c r="O21" s="62"/>
      <c r="P21" s="148"/>
      <c r="Q21" s="62"/>
      <c r="R21" s="62"/>
      <c r="S21" s="62"/>
      <c r="T21" s="62"/>
      <c r="U21" s="62"/>
      <c r="V21" s="62"/>
      <c r="W21" s="62"/>
    </row>
    <row r="22" ht="20.25" customHeight="1" spans="1:23">
      <c r="A22" s="148" t="str">
        <f t="shared" si="0"/>
        <v>       玉溪市供销合作社联合社</v>
      </c>
      <c r="B22" s="148" t="s">
        <v>182</v>
      </c>
      <c r="C22" s="148" t="s">
        <v>183</v>
      </c>
      <c r="D22" s="148" t="s">
        <v>95</v>
      </c>
      <c r="E22" s="148" t="s">
        <v>149</v>
      </c>
      <c r="F22" s="148" t="s">
        <v>184</v>
      </c>
      <c r="G22" s="148" t="s">
        <v>185</v>
      </c>
      <c r="H22" s="151">
        <v>739944</v>
      </c>
      <c r="I22" s="62">
        <v>739944</v>
      </c>
      <c r="J22" s="62">
        <v>215496.75</v>
      </c>
      <c r="K22" s="148"/>
      <c r="L22" s="62">
        <v>524447.25</v>
      </c>
      <c r="M22" s="148"/>
      <c r="N22" s="62"/>
      <c r="O22" s="62"/>
      <c r="P22" s="148"/>
      <c r="Q22" s="62"/>
      <c r="R22" s="62"/>
      <c r="S22" s="62"/>
      <c r="T22" s="62"/>
      <c r="U22" s="62"/>
      <c r="V22" s="62"/>
      <c r="W22" s="62"/>
    </row>
    <row r="23" ht="20.25" customHeight="1" spans="1:23">
      <c r="A23" s="148" t="str">
        <f t="shared" si="0"/>
        <v>       玉溪市供销合作社联合社</v>
      </c>
      <c r="B23" s="148" t="s">
        <v>186</v>
      </c>
      <c r="C23" s="148" t="s">
        <v>187</v>
      </c>
      <c r="D23" s="148" t="s">
        <v>95</v>
      </c>
      <c r="E23" s="148" t="s">
        <v>149</v>
      </c>
      <c r="F23" s="148" t="s">
        <v>188</v>
      </c>
      <c r="G23" s="148" t="s">
        <v>189</v>
      </c>
      <c r="H23" s="152">
        <v>25100</v>
      </c>
      <c r="I23" s="62">
        <v>25100</v>
      </c>
      <c r="J23" s="62"/>
      <c r="K23" s="148"/>
      <c r="L23" s="62">
        <v>25100</v>
      </c>
      <c r="M23" s="148"/>
      <c r="N23" s="62"/>
      <c r="O23" s="62"/>
      <c r="P23" s="148"/>
      <c r="Q23" s="62"/>
      <c r="R23" s="62"/>
      <c r="S23" s="62"/>
      <c r="T23" s="62"/>
      <c r="U23" s="62"/>
      <c r="V23" s="62"/>
      <c r="W23" s="62"/>
    </row>
    <row r="24" ht="20.25" customHeight="1" spans="1:23">
      <c r="A24" s="148" t="str">
        <f t="shared" si="0"/>
        <v>       玉溪市供销合作社联合社</v>
      </c>
      <c r="B24" s="148" t="s">
        <v>190</v>
      </c>
      <c r="C24" s="148" t="s">
        <v>191</v>
      </c>
      <c r="D24" s="148" t="s">
        <v>95</v>
      </c>
      <c r="E24" s="148" t="s">
        <v>149</v>
      </c>
      <c r="F24" s="148" t="s">
        <v>192</v>
      </c>
      <c r="G24" s="148" t="s">
        <v>193</v>
      </c>
      <c r="H24" s="152">
        <v>229200</v>
      </c>
      <c r="I24" s="62">
        <v>229200</v>
      </c>
      <c r="J24" s="62">
        <v>100275</v>
      </c>
      <c r="K24" s="148"/>
      <c r="L24" s="62">
        <v>128925</v>
      </c>
      <c r="M24" s="148"/>
      <c r="N24" s="62"/>
      <c r="O24" s="62"/>
      <c r="P24" s="148"/>
      <c r="Q24" s="62"/>
      <c r="R24" s="62"/>
      <c r="S24" s="62"/>
      <c r="T24" s="62"/>
      <c r="U24" s="62"/>
      <c r="V24" s="62"/>
      <c r="W24" s="62"/>
    </row>
    <row r="25" ht="20.25" customHeight="1" spans="1:23">
      <c r="A25" s="148" t="str">
        <f t="shared" si="0"/>
        <v>       玉溪市供销合作社联合社</v>
      </c>
      <c r="B25" s="148" t="s">
        <v>194</v>
      </c>
      <c r="C25" s="148" t="s">
        <v>195</v>
      </c>
      <c r="D25" s="148" t="s">
        <v>95</v>
      </c>
      <c r="E25" s="148" t="s">
        <v>149</v>
      </c>
      <c r="F25" s="148" t="s">
        <v>196</v>
      </c>
      <c r="G25" s="148" t="s">
        <v>195</v>
      </c>
      <c r="H25" s="152">
        <v>47015.76</v>
      </c>
      <c r="I25" s="62">
        <v>47015.76</v>
      </c>
      <c r="J25" s="62"/>
      <c r="K25" s="148"/>
      <c r="L25" s="62">
        <v>47015.76</v>
      </c>
      <c r="M25" s="148"/>
      <c r="N25" s="62"/>
      <c r="O25" s="62"/>
      <c r="P25" s="148"/>
      <c r="Q25" s="62"/>
      <c r="R25" s="62"/>
      <c r="S25" s="62"/>
      <c r="T25" s="62"/>
      <c r="U25" s="62"/>
      <c r="V25" s="62"/>
      <c r="W25" s="62"/>
    </row>
    <row r="26" ht="20.25" customHeight="1" spans="1:23">
      <c r="A26" s="148" t="str">
        <f t="shared" si="0"/>
        <v>       玉溪市供销合作社联合社</v>
      </c>
      <c r="B26" s="148" t="s">
        <v>197</v>
      </c>
      <c r="C26" s="148" t="s">
        <v>198</v>
      </c>
      <c r="D26" s="148" t="s">
        <v>81</v>
      </c>
      <c r="E26" s="148" t="s">
        <v>176</v>
      </c>
      <c r="F26" s="148" t="s">
        <v>199</v>
      </c>
      <c r="G26" s="148" t="s">
        <v>200</v>
      </c>
      <c r="H26" s="152">
        <v>26100</v>
      </c>
      <c r="I26" s="62">
        <v>26100</v>
      </c>
      <c r="J26" s="62">
        <v>26100</v>
      </c>
      <c r="K26" s="148"/>
      <c r="L26" s="62"/>
      <c r="M26" s="148"/>
      <c r="N26" s="62"/>
      <c r="O26" s="62"/>
      <c r="P26" s="148"/>
      <c r="Q26" s="62"/>
      <c r="R26" s="62"/>
      <c r="S26" s="62"/>
      <c r="T26" s="62"/>
      <c r="U26" s="62"/>
      <c r="V26" s="62"/>
      <c r="W26" s="62"/>
    </row>
    <row r="27" ht="20.25" customHeight="1" spans="1:23">
      <c r="A27" s="148" t="str">
        <f t="shared" si="0"/>
        <v>       玉溪市供销合作社联合社</v>
      </c>
      <c r="B27" s="148" t="s">
        <v>197</v>
      </c>
      <c r="C27" s="148" t="s">
        <v>198</v>
      </c>
      <c r="D27" s="148" t="s">
        <v>82</v>
      </c>
      <c r="E27" s="148" t="s">
        <v>181</v>
      </c>
      <c r="F27" s="148" t="s">
        <v>199</v>
      </c>
      <c r="G27" s="148" t="s">
        <v>200</v>
      </c>
      <c r="H27" s="152">
        <v>1800</v>
      </c>
      <c r="I27" s="62">
        <v>1800</v>
      </c>
      <c r="J27" s="62">
        <v>1800</v>
      </c>
      <c r="K27" s="148"/>
      <c r="L27" s="62"/>
      <c r="M27" s="148"/>
      <c r="N27" s="62"/>
      <c r="O27" s="62"/>
      <c r="P27" s="148"/>
      <c r="Q27" s="62"/>
      <c r="R27" s="62"/>
      <c r="S27" s="62"/>
      <c r="T27" s="62"/>
      <c r="U27" s="62"/>
      <c r="V27" s="62"/>
      <c r="W27" s="62"/>
    </row>
    <row r="28" ht="20.25" customHeight="1" spans="1:23">
      <c r="A28" s="148" t="str">
        <f t="shared" si="0"/>
        <v>       玉溪市供销合作社联合社</v>
      </c>
      <c r="B28" s="148" t="s">
        <v>197</v>
      </c>
      <c r="C28" s="148" t="s">
        <v>198</v>
      </c>
      <c r="D28" s="148" t="s">
        <v>95</v>
      </c>
      <c r="E28" s="148" t="s">
        <v>149</v>
      </c>
      <c r="F28" s="148" t="s">
        <v>201</v>
      </c>
      <c r="G28" s="148" t="s">
        <v>202</v>
      </c>
      <c r="H28" s="152">
        <v>69156</v>
      </c>
      <c r="I28" s="62">
        <v>69156</v>
      </c>
      <c r="J28" s="62">
        <v>3487.5</v>
      </c>
      <c r="K28" s="148"/>
      <c r="L28" s="62">
        <v>65668.5</v>
      </c>
      <c r="M28" s="148"/>
      <c r="N28" s="62"/>
      <c r="O28" s="62"/>
      <c r="P28" s="148"/>
      <c r="Q28" s="62"/>
      <c r="R28" s="62"/>
      <c r="S28" s="62"/>
      <c r="T28" s="62"/>
      <c r="U28" s="62"/>
      <c r="V28" s="62"/>
      <c r="W28" s="62"/>
    </row>
    <row r="29" ht="20.25" customHeight="1" spans="1:23">
      <c r="A29" s="148" t="str">
        <f t="shared" si="0"/>
        <v>       玉溪市供销合作社联合社</v>
      </c>
      <c r="B29" s="148" t="s">
        <v>197</v>
      </c>
      <c r="C29" s="148" t="s">
        <v>198</v>
      </c>
      <c r="D29" s="148" t="s">
        <v>95</v>
      </c>
      <c r="E29" s="148" t="s">
        <v>149</v>
      </c>
      <c r="F29" s="148" t="s">
        <v>203</v>
      </c>
      <c r="G29" s="148" t="s">
        <v>204</v>
      </c>
      <c r="H29" s="152">
        <v>2000</v>
      </c>
      <c r="I29" s="62">
        <v>2000</v>
      </c>
      <c r="J29" s="62">
        <v>500</v>
      </c>
      <c r="K29" s="148"/>
      <c r="L29" s="62">
        <v>1500</v>
      </c>
      <c r="M29" s="148"/>
      <c r="N29" s="62"/>
      <c r="O29" s="62"/>
      <c r="P29" s="148"/>
      <c r="Q29" s="62"/>
      <c r="R29" s="62"/>
      <c r="S29" s="62"/>
      <c r="T29" s="62"/>
      <c r="U29" s="62"/>
      <c r="V29" s="62"/>
      <c r="W29" s="62"/>
    </row>
    <row r="30" ht="20.25" customHeight="1" spans="1:23">
      <c r="A30" s="148" t="str">
        <f t="shared" si="0"/>
        <v>       玉溪市供销合作社联合社</v>
      </c>
      <c r="B30" s="148" t="s">
        <v>197</v>
      </c>
      <c r="C30" s="148" t="s">
        <v>198</v>
      </c>
      <c r="D30" s="148" t="s">
        <v>95</v>
      </c>
      <c r="E30" s="148" t="s">
        <v>149</v>
      </c>
      <c r="F30" s="148" t="s">
        <v>205</v>
      </c>
      <c r="G30" s="148" t="s">
        <v>206</v>
      </c>
      <c r="H30" s="152">
        <v>3000</v>
      </c>
      <c r="I30" s="62">
        <v>3000</v>
      </c>
      <c r="J30" s="62">
        <v>750</v>
      </c>
      <c r="K30" s="148"/>
      <c r="L30" s="62">
        <v>2250</v>
      </c>
      <c r="M30" s="148"/>
      <c r="N30" s="62"/>
      <c r="O30" s="62"/>
      <c r="P30" s="148"/>
      <c r="Q30" s="62"/>
      <c r="R30" s="62"/>
      <c r="S30" s="62"/>
      <c r="T30" s="62"/>
      <c r="U30" s="62"/>
      <c r="V30" s="62"/>
      <c r="W30" s="62"/>
    </row>
    <row r="31" ht="20.25" customHeight="1" spans="1:23">
      <c r="A31" s="148" t="str">
        <f t="shared" si="0"/>
        <v>       玉溪市供销合作社联合社</v>
      </c>
      <c r="B31" s="148" t="s">
        <v>197</v>
      </c>
      <c r="C31" s="148" t="s">
        <v>198</v>
      </c>
      <c r="D31" s="148" t="s">
        <v>95</v>
      </c>
      <c r="E31" s="148" t="s">
        <v>149</v>
      </c>
      <c r="F31" s="148" t="s">
        <v>207</v>
      </c>
      <c r="G31" s="148" t="s">
        <v>208</v>
      </c>
      <c r="H31" s="152">
        <v>6000</v>
      </c>
      <c r="I31" s="62">
        <v>6000</v>
      </c>
      <c r="J31" s="62">
        <v>1500</v>
      </c>
      <c r="K31" s="148"/>
      <c r="L31" s="62">
        <v>4500</v>
      </c>
      <c r="M31" s="148"/>
      <c r="N31" s="62"/>
      <c r="O31" s="62"/>
      <c r="P31" s="148"/>
      <c r="Q31" s="62"/>
      <c r="R31" s="62"/>
      <c r="S31" s="62"/>
      <c r="T31" s="62"/>
      <c r="U31" s="62"/>
      <c r="V31" s="62"/>
      <c r="W31" s="62"/>
    </row>
    <row r="32" ht="20.25" customHeight="1" spans="1:23">
      <c r="A32" s="148" t="str">
        <f t="shared" si="0"/>
        <v>       玉溪市供销合作社联合社</v>
      </c>
      <c r="B32" s="148" t="s">
        <v>197</v>
      </c>
      <c r="C32" s="148" t="s">
        <v>198</v>
      </c>
      <c r="D32" s="148" t="s">
        <v>95</v>
      </c>
      <c r="E32" s="148" t="s">
        <v>149</v>
      </c>
      <c r="F32" s="148" t="s">
        <v>209</v>
      </c>
      <c r="G32" s="148" t="s">
        <v>210</v>
      </c>
      <c r="H32" s="152">
        <v>85200</v>
      </c>
      <c r="I32" s="62">
        <v>85200</v>
      </c>
      <c r="J32" s="62">
        <v>21300</v>
      </c>
      <c r="K32" s="148"/>
      <c r="L32" s="62">
        <v>63900</v>
      </c>
      <c r="M32" s="148"/>
      <c r="N32" s="62"/>
      <c r="O32" s="62"/>
      <c r="P32" s="148"/>
      <c r="Q32" s="62"/>
      <c r="R32" s="62"/>
      <c r="S32" s="62"/>
      <c r="T32" s="62"/>
      <c r="U32" s="62"/>
      <c r="V32" s="62"/>
      <c r="W32" s="62"/>
    </row>
    <row r="33" ht="20.25" customHeight="1" spans="1:23">
      <c r="A33" s="148" t="str">
        <f t="shared" si="0"/>
        <v>       玉溪市供销合作社联合社</v>
      </c>
      <c r="B33" s="148" t="s">
        <v>197</v>
      </c>
      <c r="C33" s="148" t="s">
        <v>198</v>
      </c>
      <c r="D33" s="148" t="s">
        <v>95</v>
      </c>
      <c r="E33" s="148" t="s">
        <v>149</v>
      </c>
      <c r="F33" s="148" t="s">
        <v>211</v>
      </c>
      <c r="G33" s="148" t="s">
        <v>212</v>
      </c>
      <c r="H33" s="152">
        <v>10000</v>
      </c>
      <c r="I33" s="62">
        <v>10000</v>
      </c>
      <c r="J33" s="62">
        <v>2500</v>
      </c>
      <c r="K33" s="148"/>
      <c r="L33" s="62">
        <v>7500</v>
      </c>
      <c r="M33" s="148"/>
      <c r="N33" s="62"/>
      <c r="O33" s="62"/>
      <c r="P33" s="148"/>
      <c r="Q33" s="62"/>
      <c r="R33" s="62"/>
      <c r="S33" s="62"/>
      <c r="T33" s="62"/>
      <c r="U33" s="62"/>
      <c r="V33" s="62"/>
      <c r="W33" s="62"/>
    </row>
    <row r="34" ht="20.25" customHeight="1" spans="1:23">
      <c r="A34" s="148" t="str">
        <f t="shared" si="0"/>
        <v>       玉溪市供销合作社联合社</v>
      </c>
      <c r="B34" s="148" t="s">
        <v>197</v>
      </c>
      <c r="C34" s="148" t="s">
        <v>198</v>
      </c>
      <c r="D34" s="148" t="s">
        <v>95</v>
      </c>
      <c r="E34" s="148" t="s">
        <v>149</v>
      </c>
      <c r="F34" s="148" t="s">
        <v>213</v>
      </c>
      <c r="G34" s="148" t="s">
        <v>214</v>
      </c>
      <c r="H34" s="152">
        <v>10000</v>
      </c>
      <c r="I34" s="62">
        <v>10000</v>
      </c>
      <c r="J34" s="62">
        <v>2500</v>
      </c>
      <c r="K34" s="148"/>
      <c r="L34" s="62">
        <v>7500</v>
      </c>
      <c r="M34" s="148"/>
      <c r="N34" s="62"/>
      <c r="O34" s="62"/>
      <c r="P34" s="148"/>
      <c r="Q34" s="62"/>
      <c r="R34" s="62"/>
      <c r="S34" s="62"/>
      <c r="T34" s="62"/>
      <c r="U34" s="62"/>
      <c r="V34" s="62"/>
      <c r="W34" s="62"/>
    </row>
    <row r="35" ht="20.25" customHeight="1" spans="1:23">
      <c r="A35" s="148" t="str">
        <f t="shared" si="0"/>
        <v>       玉溪市供销合作社联合社</v>
      </c>
      <c r="B35" s="148" t="s">
        <v>197</v>
      </c>
      <c r="C35" s="148" t="s">
        <v>198</v>
      </c>
      <c r="D35" s="148" t="s">
        <v>95</v>
      </c>
      <c r="E35" s="148" t="s">
        <v>149</v>
      </c>
      <c r="F35" s="148" t="s">
        <v>215</v>
      </c>
      <c r="G35" s="148" t="s">
        <v>216</v>
      </c>
      <c r="H35" s="152">
        <v>39644</v>
      </c>
      <c r="I35" s="62">
        <v>39644</v>
      </c>
      <c r="J35" s="62">
        <v>9911</v>
      </c>
      <c r="K35" s="148"/>
      <c r="L35" s="62">
        <v>29733</v>
      </c>
      <c r="M35" s="148"/>
      <c r="N35" s="62"/>
      <c r="O35" s="62"/>
      <c r="P35" s="148"/>
      <c r="Q35" s="62"/>
      <c r="R35" s="62"/>
      <c r="S35" s="62"/>
      <c r="T35" s="62"/>
      <c r="U35" s="62"/>
      <c r="V35" s="62"/>
      <c r="W35" s="62"/>
    </row>
    <row r="36" ht="20.25" customHeight="1" spans="1:23">
      <c r="A36" s="148" t="str">
        <f t="shared" si="0"/>
        <v>       玉溪市供销合作社联合社</v>
      </c>
      <c r="B36" s="148" t="s">
        <v>197</v>
      </c>
      <c r="C36" s="148" t="s">
        <v>198</v>
      </c>
      <c r="D36" s="148" t="s">
        <v>95</v>
      </c>
      <c r="E36" s="148" t="s">
        <v>149</v>
      </c>
      <c r="F36" s="148" t="s">
        <v>217</v>
      </c>
      <c r="G36" s="148" t="s">
        <v>218</v>
      </c>
      <c r="H36" s="152">
        <v>21000</v>
      </c>
      <c r="I36" s="62">
        <v>21000</v>
      </c>
      <c r="J36" s="62">
        <v>5250</v>
      </c>
      <c r="K36" s="148"/>
      <c r="L36" s="62">
        <v>15750</v>
      </c>
      <c r="M36" s="148"/>
      <c r="N36" s="62"/>
      <c r="O36" s="62"/>
      <c r="P36" s="148"/>
      <c r="Q36" s="62"/>
      <c r="R36" s="62"/>
      <c r="S36" s="62"/>
      <c r="T36" s="62"/>
      <c r="U36" s="62"/>
      <c r="V36" s="62"/>
      <c r="W36" s="62"/>
    </row>
    <row r="37" ht="20.25" customHeight="1" spans="1:23">
      <c r="A37" s="148" t="str">
        <f t="shared" si="0"/>
        <v>       玉溪市供销合作社联合社</v>
      </c>
      <c r="B37" s="148" t="s">
        <v>197</v>
      </c>
      <c r="C37" s="148" t="s">
        <v>198</v>
      </c>
      <c r="D37" s="148" t="s">
        <v>95</v>
      </c>
      <c r="E37" s="148" t="s">
        <v>149</v>
      </c>
      <c r="F37" s="148" t="s">
        <v>192</v>
      </c>
      <c r="G37" s="148" t="s">
        <v>193</v>
      </c>
      <c r="H37" s="152">
        <v>22920</v>
      </c>
      <c r="I37" s="62">
        <v>22920</v>
      </c>
      <c r="J37" s="62">
        <v>5730</v>
      </c>
      <c r="K37" s="148"/>
      <c r="L37" s="62">
        <v>17190</v>
      </c>
      <c r="M37" s="148"/>
      <c r="N37" s="62"/>
      <c r="O37" s="62"/>
      <c r="P37" s="148"/>
      <c r="Q37" s="62"/>
      <c r="R37" s="62"/>
      <c r="S37" s="62"/>
      <c r="T37" s="62"/>
      <c r="U37" s="62"/>
      <c r="V37" s="62"/>
      <c r="W37" s="62"/>
    </row>
    <row r="38" ht="20.25" customHeight="1" spans="1:23">
      <c r="A38" s="148" t="str">
        <f t="shared" si="0"/>
        <v>       玉溪市供销合作社联合社</v>
      </c>
      <c r="B38" s="148" t="s">
        <v>197</v>
      </c>
      <c r="C38" s="148" t="s">
        <v>198</v>
      </c>
      <c r="D38" s="148" t="s">
        <v>95</v>
      </c>
      <c r="E38" s="148" t="s">
        <v>149</v>
      </c>
      <c r="F38" s="148" t="s">
        <v>199</v>
      </c>
      <c r="G38" s="148" t="s">
        <v>200</v>
      </c>
      <c r="H38" s="152">
        <v>26400</v>
      </c>
      <c r="I38" s="62">
        <v>26400</v>
      </c>
      <c r="J38" s="62">
        <v>6600</v>
      </c>
      <c r="K38" s="148"/>
      <c r="L38" s="62">
        <v>19800</v>
      </c>
      <c r="M38" s="148"/>
      <c r="N38" s="62"/>
      <c r="O38" s="62"/>
      <c r="P38" s="148"/>
      <c r="Q38" s="62"/>
      <c r="R38" s="62"/>
      <c r="S38" s="62"/>
      <c r="T38" s="62"/>
      <c r="U38" s="62"/>
      <c r="V38" s="62"/>
      <c r="W38" s="62"/>
    </row>
    <row r="39" ht="20.25" customHeight="1" spans="1:23">
      <c r="A39" s="148" t="str">
        <f t="shared" si="0"/>
        <v>       玉溪市供销合作社联合社</v>
      </c>
      <c r="B39" s="148" t="s">
        <v>219</v>
      </c>
      <c r="C39" s="148" t="s">
        <v>124</v>
      </c>
      <c r="D39" s="148" t="s">
        <v>95</v>
      </c>
      <c r="E39" s="148" t="s">
        <v>149</v>
      </c>
      <c r="F39" s="148" t="s">
        <v>220</v>
      </c>
      <c r="G39" s="148" t="s">
        <v>124</v>
      </c>
      <c r="H39" s="152">
        <v>18000</v>
      </c>
      <c r="I39" s="62">
        <v>18000</v>
      </c>
      <c r="J39" s="62"/>
      <c r="K39" s="148"/>
      <c r="L39" s="62">
        <v>18000</v>
      </c>
      <c r="M39" s="148"/>
      <c r="N39" s="62"/>
      <c r="O39" s="62"/>
      <c r="P39" s="148"/>
      <c r="Q39" s="62"/>
      <c r="R39" s="62"/>
      <c r="S39" s="62"/>
      <c r="T39" s="62"/>
      <c r="U39" s="62"/>
      <c r="V39" s="62"/>
      <c r="W39" s="62"/>
    </row>
    <row r="40" ht="20.25" customHeight="1" spans="1:23">
      <c r="A40" s="148" t="str">
        <f t="shared" si="0"/>
        <v>       玉溪市供销合作社联合社</v>
      </c>
      <c r="B40" s="148" t="s">
        <v>221</v>
      </c>
      <c r="C40" s="148" t="s">
        <v>222</v>
      </c>
      <c r="D40" s="148" t="s">
        <v>84</v>
      </c>
      <c r="E40" s="148" t="s">
        <v>223</v>
      </c>
      <c r="F40" s="148" t="s">
        <v>224</v>
      </c>
      <c r="G40" s="148" t="s">
        <v>225</v>
      </c>
      <c r="H40" s="152">
        <v>150000</v>
      </c>
      <c r="I40" s="62">
        <v>150000</v>
      </c>
      <c r="J40" s="62"/>
      <c r="K40" s="148"/>
      <c r="L40" s="62">
        <v>150000</v>
      </c>
      <c r="M40" s="148"/>
      <c r="N40" s="62"/>
      <c r="O40" s="62"/>
      <c r="P40" s="148"/>
      <c r="Q40" s="62"/>
      <c r="R40" s="62"/>
      <c r="S40" s="62"/>
      <c r="T40" s="62"/>
      <c r="U40" s="62"/>
      <c r="V40" s="62"/>
      <c r="W40" s="62"/>
    </row>
    <row r="41" ht="20.25" customHeight="1" spans="1:23">
      <c r="A41" s="148" t="str">
        <f t="shared" si="0"/>
        <v>       玉溪市供销合作社联合社</v>
      </c>
      <c r="B41" s="148" t="s">
        <v>226</v>
      </c>
      <c r="C41" s="148" t="s">
        <v>227</v>
      </c>
      <c r="D41" s="148" t="s">
        <v>95</v>
      </c>
      <c r="E41" s="148" t="s">
        <v>149</v>
      </c>
      <c r="F41" s="148" t="s">
        <v>201</v>
      </c>
      <c r="G41" s="148" t="s">
        <v>202</v>
      </c>
      <c r="H41" s="152">
        <v>28600</v>
      </c>
      <c r="I41" s="62">
        <v>28600</v>
      </c>
      <c r="J41" s="62"/>
      <c r="K41" s="148"/>
      <c r="L41" s="62">
        <v>28600</v>
      </c>
      <c r="M41" s="148"/>
      <c r="N41" s="62"/>
      <c r="O41" s="62"/>
      <c r="P41" s="148"/>
      <c r="Q41" s="62"/>
      <c r="R41" s="62"/>
      <c r="S41" s="62"/>
      <c r="T41" s="62"/>
      <c r="U41" s="62"/>
      <c r="V41" s="62"/>
      <c r="W41" s="62"/>
    </row>
    <row r="42" ht="20.25" customHeight="1" spans="1:23">
      <c r="A42" s="148" t="str">
        <f t="shared" si="0"/>
        <v>       玉溪市供销合作社联合社</v>
      </c>
      <c r="B42" s="148" t="s">
        <v>226</v>
      </c>
      <c r="C42" s="148" t="s">
        <v>227</v>
      </c>
      <c r="D42" s="148" t="s">
        <v>95</v>
      </c>
      <c r="E42" s="148" t="s">
        <v>149</v>
      </c>
      <c r="F42" s="148" t="s">
        <v>209</v>
      </c>
      <c r="G42" s="148" t="s">
        <v>210</v>
      </c>
      <c r="H42" s="152">
        <v>26400</v>
      </c>
      <c r="I42" s="62">
        <v>26400</v>
      </c>
      <c r="J42" s="62"/>
      <c r="K42" s="148"/>
      <c r="L42" s="62">
        <v>26400</v>
      </c>
      <c r="M42" s="148"/>
      <c r="N42" s="62"/>
      <c r="O42" s="62"/>
      <c r="P42" s="148"/>
      <c r="Q42" s="62"/>
      <c r="R42" s="62"/>
      <c r="S42" s="62"/>
      <c r="T42" s="62"/>
      <c r="U42" s="62"/>
      <c r="V42" s="62"/>
      <c r="W42" s="62"/>
    </row>
    <row r="43" ht="20.25" customHeight="1" spans="1:23">
      <c r="A43" s="148" t="str">
        <f t="shared" si="0"/>
        <v>       玉溪市供销合作社联合社</v>
      </c>
      <c r="B43" s="148" t="s">
        <v>226</v>
      </c>
      <c r="C43" s="148" t="s">
        <v>227</v>
      </c>
      <c r="D43" s="148" t="s">
        <v>95</v>
      </c>
      <c r="E43" s="148" t="s">
        <v>149</v>
      </c>
      <c r="F43" s="148" t="s">
        <v>228</v>
      </c>
      <c r="G43" s="148" t="s">
        <v>229</v>
      </c>
      <c r="H43" s="152">
        <v>10000</v>
      </c>
      <c r="I43" s="62">
        <v>10000</v>
      </c>
      <c r="J43" s="62"/>
      <c r="K43" s="148"/>
      <c r="L43" s="62">
        <v>10000</v>
      </c>
      <c r="M43" s="148"/>
      <c r="N43" s="62"/>
      <c r="O43" s="62"/>
      <c r="P43" s="148"/>
      <c r="Q43" s="62"/>
      <c r="R43" s="62"/>
      <c r="S43" s="62"/>
      <c r="T43" s="62"/>
      <c r="U43" s="62"/>
      <c r="V43" s="62"/>
      <c r="W43" s="62"/>
    </row>
    <row r="44" ht="20.25" customHeight="1" spans="1:23">
      <c r="A44" s="148" t="str">
        <f t="shared" si="0"/>
        <v>       玉溪市供销合作社联合社</v>
      </c>
      <c r="B44" s="148" t="s">
        <v>230</v>
      </c>
      <c r="C44" s="148" t="s">
        <v>231</v>
      </c>
      <c r="D44" s="148" t="s">
        <v>95</v>
      </c>
      <c r="E44" s="148" t="s">
        <v>149</v>
      </c>
      <c r="F44" s="148" t="s">
        <v>184</v>
      </c>
      <c r="G44" s="148" t="s">
        <v>185</v>
      </c>
      <c r="H44" s="152">
        <v>83409</v>
      </c>
      <c r="I44" s="62">
        <v>83409</v>
      </c>
      <c r="J44" s="62"/>
      <c r="K44" s="148"/>
      <c r="L44" s="62">
        <v>83409</v>
      </c>
      <c r="M44" s="148"/>
      <c r="N44" s="62"/>
      <c r="O44" s="62"/>
      <c r="P44" s="148"/>
      <c r="Q44" s="62"/>
      <c r="R44" s="62"/>
      <c r="S44" s="62"/>
      <c r="T44" s="62"/>
      <c r="U44" s="62"/>
      <c r="V44" s="62"/>
      <c r="W44" s="62"/>
    </row>
    <row r="45" ht="20.25" customHeight="1" spans="1:23">
      <c r="A45" s="148" t="str">
        <f t="shared" si="0"/>
        <v>       玉溪市供销合作社联合社</v>
      </c>
      <c r="B45" s="148" t="s">
        <v>232</v>
      </c>
      <c r="C45" s="148" t="s">
        <v>233</v>
      </c>
      <c r="D45" s="148" t="s">
        <v>86</v>
      </c>
      <c r="E45" s="148" t="s">
        <v>234</v>
      </c>
      <c r="F45" s="148" t="s">
        <v>179</v>
      </c>
      <c r="G45" s="148" t="s">
        <v>180</v>
      </c>
      <c r="H45" s="152">
        <v>40000</v>
      </c>
      <c r="I45" s="62">
        <v>40000</v>
      </c>
      <c r="J45" s="62"/>
      <c r="K45" s="148"/>
      <c r="L45" s="62">
        <v>40000</v>
      </c>
      <c r="M45" s="148"/>
      <c r="N45" s="62"/>
      <c r="O45" s="62"/>
      <c r="P45" s="148"/>
      <c r="Q45" s="62"/>
      <c r="R45" s="62"/>
      <c r="S45" s="62"/>
      <c r="T45" s="62"/>
      <c r="U45" s="62"/>
      <c r="V45" s="62"/>
      <c r="W45" s="62"/>
    </row>
    <row r="46" ht="20.25" customHeight="1" spans="1:23">
      <c r="A46" s="148" t="str">
        <f t="shared" si="0"/>
        <v>       玉溪市供销合作社联合社</v>
      </c>
      <c r="B46" s="148" t="s">
        <v>235</v>
      </c>
      <c r="C46" s="148" t="s">
        <v>236</v>
      </c>
      <c r="D46" s="148" t="s">
        <v>95</v>
      </c>
      <c r="E46" s="148" t="s">
        <v>149</v>
      </c>
      <c r="F46" s="148" t="s">
        <v>228</v>
      </c>
      <c r="G46" s="148" t="s">
        <v>229</v>
      </c>
      <c r="H46" s="152">
        <v>150000</v>
      </c>
      <c r="I46" s="62">
        <v>150000</v>
      </c>
      <c r="J46" s="62"/>
      <c r="K46" s="148"/>
      <c r="L46" s="62">
        <v>150000</v>
      </c>
      <c r="M46" s="148"/>
      <c r="N46" s="62"/>
      <c r="O46" s="62"/>
      <c r="P46" s="148"/>
      <c r="Q46" s="62"/>
      <c r="R46" s="62"/>
      <c r="S46" s="62"/>
      <c r="T46" s="62"/>
      <c r="U46" s="62"/>
      <c r="V46" s="62"/>
      <c r="W46" s="62"/>
    </row>
    <row r="47" ht="20.25" customHeight="1" spans="1:23">
      <c r="A47" s="150" t="s">
        <v>31</v>
      </c>
      <c r="B47" s="150"/>
      <c r="C47" s="150"/>
      <c r="D47" s="150"/>
      <c r="E47" s="150"/>
      <c r="F47" s="150"/>
      <c r="G47" s="150"/>
      <c r="H47" s="62">
        <v>7133241.3</v>
      </c>
      <c r="I47" s="62">
        <v>7133241.3</v>
      </c>
      <c r="J47" s="62">
        <v>3261781.88</v>
      </c>
      <c r="K47" s="62"/>
      <c r="L47" s="62">
        <v>3871459.42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47:G4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E4" sqref="E4:E6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29"/>
      <c r="E1" s="139"/>
      <c r="F1" s="139"/>
      <c r="G1" s="139"/>
      <c r="H1" s="139"/>
      <c r="K1" s="129"/>
      <c r="N1" s="129"/>
      <c r="O1" s="129"/>
      <c r="P1" s="129"/>
      <c r="U1" s="145"/>
      <c r="W1" s="130" t="s">
        <v>237</v>
      </c>
    </row>
    <row r="2" ht="27.75" customHeight="1" spans="1:23">
      <c r="A2" s="31" t="s">
        <v>238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">
        <v>2</v>
      </c>
      <c r="B3" s="140" t="str">
        <f>"单位名称："&amp;"玉溪市供销合作社联合社"</f>
        <v>单位名称：玉溪市供销合作社联合社</v>
      </c>
      <c r="C3" s="140"/>
      <c r="D3" s="140"/>
      <c r="E3" s="140"/>
      <c r="F3" s="140"/>
      <c r="G3" s="140"/>
      <c r="H3" s="140"/>
      <c r="I3" s="140"/>
      <c r="J3" s="7"/>
      <c r="K3" s="7"/>
      <c r="L3" s="7"/>
      <c r="M3" s="7"/>
      <c r="N3" s="7"/>
      <c r="O3" s="7"/>
      <c r="P3" s="7"/>
      <c r="Q3" s="7"/>
      <c r="U3" s="145"/>
      <c r="W3" s="133" t="s">
        <v>3</v>
      </c>
    </row>
    <row r="4" ht="21.75" customHeight="1" spans="1:23">
      <c r="A4" s="9" t="s">
        <v>239</v>
      </c>
      <c r="B4" s="9" t="s">
        <v>129</v>
      </c>
      <c r="C4" s="9" t="s">
        <v>130</v>
      </c>
      <c r="D4" s="9" t="s">
        <v>240</v>
      </c>
      <c r="E4" s="10" t="s">
        <v>131</v>
      </c>
      <c r="F4" s="10" t="s">
        <v>132</v>
      </c>
      <c r="G4" s="10" t="s">
        <v>133</v>
      </c>
      <c r="H4" s="10" t="s">
        <v>134</v>
      </c>
      <c r="I4" s="20" t="s">
        <v>31</v>
      </c>
      <c r="J4" s="20" t="s">
        <v>241</v>
      </c>
      <c r="K4" s="20"/>
      <c r="L4" s="20"/>
      <c r="M4" s="20"/>
      <c r="N4" s="20" t="s">
        <v>136</v>
      </c>
      <c r="O4" s="20"/>
      <c r="P4" s="20"/>
      <c r="Q4" s="10" t="s">
        <v>37</v>
      </c>
      <c r="R4" s="11" t="s">
        <v>242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34</v>
      </c>
      <c r="K5" s="144"/>
      <c r="L5" s="144" t="s">
        <v>35</v>
      </c>
      <c r="M5" s="144" t="s">
        <v>36</v>
      </c>
      <c r="N5" s="10" t="s">
        <v>34</v>
      </c>
      <c r="O5" s="10" t="s">
        <v>35</v>
      </c>
      <c r="P5" s="10" t="s">
        <v>36</v>
      </c>
      <c r="Q5" s="15"/>
      <c r="R5" s="10" t="s">
        <v>33</v>
      </c>
      <c r="S5" s="10" t="s">
        <v>40</v>
      </c>
      <c r="T5" s="10" t="s">
        <v>142</v>
      </c>
      <c r="U5" s="10" t="s">
        <v>42</v>
      </c>
      <c r="V5" s="10" t="s">
        <v>43</v>
      </c>
      <c r="W5" s="10" t="s">
        <v>44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33</v>
      </c>
      <c r="K6" s="144" t="s">
        <v>243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1">
        <v>1</v>
      </c>
      <c r="B7" s="141">
        <v>2</v>
      </c>
      <c r="C7" s="141">
        <v>3</v>
      </c>
      <c r="D7" s="141">
        <v>4</v>
      </c>
      <c r="E7" s="141">
        <v>5</v>
      </c>
      <c r="F7" s="141">
        <v>6</v>
      </c>
      <c r="G7" s="141">
        <v>7</v>
      </c>
      <c r="H7" s="141">
        <v>8</v>
      </c>
      <c r="I7" s="141">
        <v>9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>
        <v>19</v>
      </c>
      <c r="T7" s="141">
        <v>20</v>
      </c>
      <c r="U7" s="141">
        <v>21</v>
      </c>
      <c r="V7" s="141">
        <v>22</v>
      </c>
      <c r="W7" s="141">
        <v>23</v>
      </c>
    </row>
    <row r="8" ht="32.9" customHeight="1" spans="1:23">
      <c r="A8" s="142"/>
      <c r="B8" s="143"/>
      <c r="C8" s="142" t="s">
        <v>244</v>
      </c>
      <c r="D8" s="142"/>
      <c r="E8" s="142"/>
      <c r="F8" s="142"/>
      <c r="G8" s="142"/>
      <c r="H8" s="142"/>
      <c r="I8" s="44">
        <v>400000</v>
      </c>
      <c r="J8" s="44">
        <v>400000</v>
      </c>
      <c r="K8" s="44">
        <v>400000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142" t="s">
        <v>245</v>
      </c>
      <c r="B9" s="143" t="s">
        <v>246</v>
      </c>
      <c r="C9" s="142" t="s">
        <v>244</v>
      </c>
      <c r="D9" s="142" t="s">
        <v>65</v>
      </c>
      <c r="E9" s="142" t="s">
        <v>97</v>
      </c>
      <c r="F9" s="142" t="s">
        <v>247</v>
      </c>
      <c r="G9" s="142" t="s">
        <v>248</v>
      </c>
      <c r="H9" s="142" t="s">
        <v>249</v>
      </c>
      <c r="I9" s="44">
        <v>400000</v>
      </c>
      <c r="J9" s="44">
        <v>400000</v>
      </c>
      <c r="K9" s="44">
        <v>400000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18.75" customHeight="1" spans="1:23">
      <c r="A10" s="45" t="s">
        <v>250</v>
      </c>
      <c r="B10" s="46"/>
      <c r="C10" s="46"/>
      <c r="D10" s="46"/>
      <c r="E10" s="46"/>
      <c r="F10" s="46"/>
      <c r="G10" s="46"/>
      <c r="H10" s="47"/>
      <c r="I10" s="44">
        <v>400000</v>
      </c>
      <c r="J10" s="44">
        <v>400000</v>
      </c>
      <c r="K10" s="44">
        <v>400000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8" t="s">
        <v>251</v>
      </c>
    </row>
    <row r="2" ht="28.5" customHeight="1" spans="1:10">
      <c r="A2" s="137" t="s">
        <v>252</v>
      </c>
      <c r="B2" s="31"/>
      <c r="C2" s="31"/>
      <c r="D2" s="31"/>
      <c r="E2" s="31"/>
      <c r="F2" s="99"/>
      <c r="G2" s="31"/>
      <c r="H2" s="99"/>
      <c r="I2" s="99"/>
      <c r="J2" s="31"/>
    </row>
    <row r="3" ht="15" customHeight="1" spans="1:1">
      <c r="A3" s="5" t="s">
        <v>2</v>
      </c>
    </row>
    <row r="4" ht="14.25" customHeight="1" spans="1:10">
      <c r="A4" s="66" t="s">
        <v>253</v>
      </c>
      <c r="B4" s="66" t="s">
        <v>254</v>
      </c>
      <c r="C4" s="66" t="s">
        <v>255</v>
      </c>
      <c r="D4" s="66" t="s">
        <v>256</v>
      </c>
      <c r="E4" s="66" t="s">
        <v>257</v>
      </c>
      <c r="F4" s="53" t="s">
        <v>258</v>
      </c>
      <c r="G4" s="66" t="s">
        <v>259</v>
      </c>
      <c r="H4" s="53" t="s">
        <v>260</v>
      </c>
      <c r="I4" s="53" t="s">
        <v>261</v>
      </c>
      <c r="J4" s="66" t="s">
        <v>262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42" t="s">
        <v>65</v>
      </c>
      <c r="B6" s="67"/>
      <c r="C6" s="67"/>
      <c r="D6" s="67"/>
      <c r="E6" s="68"/>
      <c r="F6" s="69"/>
      <c r="G6" s="68"/>
      <c r="H6" s="69"/>
      <c r="I6" s="69"/>
      <c r="J6" s="68"/>
    </row>
    <row r="7" ht="33.75" customHeight="1" spans="1:10">
      <c r="A7" s="42" t="s">
        <v>244</v>
      </c>
      <c r="B7" s="43" t="s">
        <v>263</v>
      </c>
      <c r="C7" s="43" t="s">
        <v>264</v>
      </c>
      <c r="D7" s="43" t="s">
        <v>265</v>
      </c>
      <c r="E7" s="42" t="s">
        <v>266</v>
      </c>
      <c r="F7" s="43" t="s">
        <v>267</v>
      </c>
      <c r="G7" s="42" t="s">
        <v>268</v>
      </c>
      <c r="H7" s="43" t="s">
        <v>269</v>
      </c>
      <c r="I7" s="43" t="s">
        <v>270</v>
      </c>
      <c r="J7" s="42" t="s">
        <v>266</v>
      </c>
    </row>
    <row r="8" ht="33.75" customHeight="1" spans="1:10">
      <c r="A8" s="42" t="s">
        <v>244</v>
      </c>
      <c r="B8" s="43" t="s">
        <v>263</v>
      </c>
      <c r="C8" s="43" t="s">
        <v>264</v>
      </c>
      <c r="D8" s="43" t="s">
        <v>271</v>
      </c>
      <c r="E8" s="42" t="s">
        <v>272</v>
      </c>
      <c r="F8" s="43" t="s">
        <v>267</v>
      </c>
      <c r="G8" s="42" t="s">
        <v>273</v>
      </c>
      <c r="H8" s="43" t="s">
        <v>274</v>
      </c>
      <c r="I8" s="43" t="s">
        <v>270</v>
      </c>
      <c r="J8" s="42" t="s">
        <v>272</v>
      </c>
    </row>
    <row r="9" ht="33.75" customHeight="1" spans="1:10">
      <c r="A9" s="42" t="s">
        <v>244</v>
      </c>
      <c r="B9" s="43" t="s">
        <v>263</v>
      </c>
      <c r="C9" s="43" t="s">
        <v>264</v>
      </c>
      <c r="D9" s="43" t="s">
        <v>275</v>
      </c>
      <c r="E9" s="42" t="s">
        <v>276</v>
      </c>
      <c r="F9" s="43" t="s">
        <v>277</v>
      </c>
      <c r="G9" s="42" t="s">
        <v>50</v>
      </c>
      <c r="H9" s="43" t="s">
        <v>278</v>
      </c>
      <c r="I9" s="43" t="s">
        <v>270</v>
      </c>
      <c r="J9" s="42" t="s">
        <v>276</v>
      </c>
    </row>
    <row r="10" ht="33.75" customHeight="1" spans="1:10">
      <c r="A10" s="42" t="s">
        <v>244</v>
      </c>
      <c r="B10" s="43" t="s">
        <v>263</v>
      </c>
      <c r="C10" s="43" t="s">
        <v>279</v>
      </c>
      <c r="D10" s="43" t="s">
        <v>280</v>
      </c>
      <c r="E10" s="42" t="s">
        <v>281</v>
      </c>
      <c r="F10" s="43" t="s">
        <v>267</v>
      </c>
      <c r="G10" s="42" t="s">
        <v>143</v>
      </c>
      <c r="H10" s="43" t="s">
        <v>282</v>
      </c>
      <c r="I10" s="43" t="s">
        <v>270</v>
      </c>
      <c r="J10" s="42" t="s">
        <v>281</v>
      </c>
    </row>
    <row r="11" ht="33.75" customHeight="1" spans="1:10">
      <c r="A11" s="42" t="s">
        <v>244</v>
      </c>
      <c r="B11" s="43" t="s">
        <v>263</v>
      </c>
      <c r="C11" s="43" t="s">
        <v>279</v>
      </c>
      <c r="D11" s="43" t="s">
        <v>283</v>
      </c>
      <c r="E11" s="42" t="s">
        <v>284</v>
      </c>
      <c r="F11" s="43" t="s">
        <v>267</v>
      </c>
      <c r="G11" s="42" t="s">
        <v>285</v>
      </c>
      <c r="H11" s="43" t="s">
        <v>274</v>
      </c>
      <c r="I11" s="43" t="s">
        <v>270</v>
      </c>
      <c r="J11" s="42" t="s">
        <v>284</v>
      </c>
    </row>
    <row r="12" ht="33.75" customHeight="1" spans="1:10">
      <c r="A12" s="42" t="s">
        <v>244</v>
      </c>
      <c r="B12" s="43" t="s">
        <v>263</v>
      </c>
      <c r="C12" s="43" t="s">
        <v>279</v>
      </c>
      <c r="D12" s="43" t="s">
        <v>286</v>
      </c>
      <c r="E12" s="42" t="s">
        <v>284</v>
      </c>
      <c r="F12" s="43" t="s">
        <v>277</v>
      </c>
      <c r="G12" s="42" t="s">
        <v>285</v>
      </c>
      <c r="H12" s="43" t="s">
        <v>274</v>
      </c>
      <c r="I12" s="43" t="s">
        <v>287</v>
      </c>
      <c r="J12" s="42" t="s">
        <v>284</v>
      </c>
    </row>
    <row r="13" ht="33.75" customHeight="1" spans="1:10">
      <c r="A13" s="42" t="s">
        <v>244</v>
      </c>
      <c r="B13" s="43" t="s">
        <v>263</v>
      </c>
      <c r="C13" s="43" t="s">
        <v>288</v>
      </c>
      <c r="D13" s="43" t="s">
        <v>289</v>
      </c>
      <c r="E13" s="42" t="s">
        <v>290</v>
      </c>
      <c r="F13" s="43" t="s">
        <v>267</v>
      </c>
      <c r="G13" s="42" t="s">
        <v>291</v>
      </c>
      <c r="H13" s="43" t="s">
        <v>274</v>
      </c>
      <c r="I13" s="43" t="s">
        <v>270</v>
      </c>
      <c r="J13" s="42" t="s">
        <v>290</v>
      </c>
    </row>
  </sheetData>
  <mergeCells count="4">
    <mergeCell ref="A2:J2"/>
    <mergeCell ref="A3:H3"/>
    <mergeCell ref="A7:A13"/>
    <mergeCell ref="B7:B13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20" sqref="B20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29"/>
      <c r="F1" s="130" t="s">
        <v>292</v>
      </c>
    </row>
    <row r="2" ht="28.5" customHeight="1" spans="1:6">
      <c r="A2" s="31" t="s">
        <v>293</v>
      </c>
      <c r="B2" s="31"/>
      <c r="C2" s="31"/>
      <c r="D2" s="31"/>
      <c r="E2" s="31"/>
      <c r="F2" s="31"/>
    </row>
    <row r="3" ht="15" customHeight="1" spans="1:6">
      <c r="A3" s="131" t="s">
        <v>2</v>
      </c>
      <c r="B3" s="132"/>
      <c r="C3" s="132"/>
      <c r="D3" s="72"/>
      <c r="E3" s="72"/>
      <c r="F3" s="133" t="s">
        <v>294</v>
      </c>
    </row>
    <row r="4" ht="18.75" customHeight="1" spans="1:6">
      <c r="A4" s="33" t="s">
        <v>128</v>
      </c>
      <c r="B4" s="33" t="s">
        <v>68</v>
      </c>
      <c r="C4" s="33" t="s">
        <v>69</v>
      </c>
      <c r="D4" s="34" t="s">
        <v>295</v>
      </c>
      <c r="E4" s="41"/>
      <c r="F4" s="41"/>
    </row>
    <row r="5" ht="30" customHeight="1" spans="1:6">
      <c r="A5" s="40"/>
      <c r="B5" s="40"/>
      <c r="C5" s="40"/>
      <c r="D5" s="34" t="s">
        <v>31</v>
      </c>
      <c r="E5" s="41" t="s">
        <v>72</v>
      </c>
      <c r="F5" s="41" t="s">
        <v>73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4"/>
      <c r="F7" s="134"/>
    </row>
    <row r="8" ht="17.25" customHeight="1" spans="1:6">
      <c r="A8" s="135" t="s">
        <v>250</v>
      </c>
      <c r="B8" s="136"/>
      <c r="C8" s="136" t="s">
        <v>250</v>
      </c>
      <c r="D8" s="134"/>
      <c r="E8" s="134"/>
      <c r="F8" s="134"/>
    </row>
    <row r="9" customHeight="1" spans="1:1">
      <c r="A9" t="s">
        <v>296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selection activeCell="G14" sqref="G14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0" t="s">
        <v>298</v>
      </c>
      <c r="B2" s="31"/>
      <c r="C2" s="31"/>
      <c r="D2" s="31"/>
      <c r="E2" s="31"/>
      <c r="F2" s="31"/>
      <c r="G2" s="31"/>
      <c r="H2" s="31"/>
      <c r="I2" s="31"/>
      <c r="J2" s="31"/>
      <c r="K2" s="99"/>
      <c r="L2" s="31"/>
      <c r="M2" s="31"/>
      <c r="N2" s="31"/>
      <c r="O2" s="99"/>
      <c r="P2" s="99"/>
      <c r="Q2" s="31"/>
    </row>
    <row r="3" ht="18.75" customHeight="1" spans="1:17">
      <c r="A3" s="108" t="s">
        <v>2</v>
      </c>
      <c r="B3" s="7"/>
      <c r="C3" s="7"/>
      <c r="D3" s="7"/>
      <c r="E3" s="7"/>
      <c r="F3" s="7"/>
      <c r="G3" s="7"/>
      <c r="H3" s="7"/>
      <c r="I3" s="7"/>
      <c r="J3" s="7"/>
      <c r="O3" s="76"/>
      <c r="P3" s="76"/>
      <c r="Q3" s="127" t="s">
        <v>3</v>
      </c>
    </row>
    <row r="4" ht="15.75" customHeight="1" spans="1:17">
      <c r="A4" s="33" t="s">
        <v>299</v>
      </c>
      <c r="B4" s="109" t="s">
        <v>300</v>
      </c>
      <c r="C4" s="109" t="s">
        <v>301</v>
      </c>
      <c r="D4" s="109" t="s">
        <v>302</v>
      </c>
      <c r="E4" s="109" t="s">
        <v>303</v>
      </c>
      <c r="F4" s="109" t="s">
        <v>304</v>
      </c>
      <c r="G4" s="110" t="s">
        <v>135</v>
      </c>
      <c r="H4" s="110"/>
      <c r="I4" s="110"/>
      <c r="J4" s="110"/>
      <c r="K4" s="119"/>
      <c r="L4" s="110"/>
      <c r="M4" s="110"/>
      <c r="N4" s="110"/>
      <c r="O4" s="120"/>
      <c r="P4" s="119"/>
      <c r="Q4" s="128"/>
    </row>
    <row r="5" ht="17.25" customHeight="1" spans="1:17">
      <c r="A5" s="36"/>
      <c r="B5" s="111"/>
      <c r="C5" s="111"/>
      <c r="D5" s="111"/>
      <c r="E5" s="111"/>
      <c r="F5" s="111"/>
      <c r="G5" s="111" t="s">
        <v>31</v>
      </c>
      <c r="H5" s="111" t="s">
        <v>34</v>
      </c>
      <c r="I5" s="111" t="s">
        <v>305</v>
      </c>
      <c r="J5" s="111" t="s">
        <v>306</v>
      </c>
      <c r="K5" s="121" t="s">
        <v>307</v>
      </c>
      <c r="L5" s="122" t="s">
        <v>308</v>
      </c>
      <c r="M5" s="122"/>
      <c r="N5" s="122"/>
      <c r="O5" s="123"/>
      <c r="P5" s="124"/>
      <c r="Q5" s="112"/>
    </row>
    <row r="6" ht="54" customHeight="1" spans="1:17">
      <c r="A6" s="39"/>
      <c r="B6" s="112"/>
      <c r="C6" s="112"/>
      <c r="D6" s="112"/>
      <c r="E6" s="112"/>
      <c r="F6" s="112"/>
      <c r="G6" s="112"/>
      <c r="H6" s="112" t="s">
        <v>33</v>
      </c>
      <c r="I6" s="112"/>
      <c r="J6" s="112"/>
      <c r="K6" s="125"/>
      <c r="L6" s="112" t="s">
        <v>33</v>
      </c>
      <c r="M6" s="112" t="s">
        <v>40</v>
      </c>
      <c r="N6" s="112" t="s">
        <v>142</v>
      </c>
      <c r="O6" s="126" t="s">
        <v>42</v>
      </c>
      <c r="P6" s="125" t="s">
        <v>43</v>
      </c>
      <c r="Q6" s="112" t="s">
        <v>44</v>
      </c>
    </row>
    <row r="7" ht="15" customHeight="1" spans="1:17">
      <c r="A7" s="40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1" customHeight="1" spans="1:17">
      <c r="A8" s="92" t="s">
        <v>65</v>
      </c>
      <c r="B8" s="93"/>
      <c r="C8" s="93"/>
      <c r="D8" s="93"/>
      <c r="E8" s="115"/>
      <c r="F8" s="116">
        <v>22100</v>
      </c>
      <c r="G8" s="44">
        <v>22100</v>
      </c>
      <c r="H8" s="44">
        <v>22100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2" t="str">
        <f>"      "&amp;"公车购置及运维费"</f>
        <v>      公车购置及运维费</v>
      </c>
      <c r="B9" s="93" t="s">
        <v>309</v>
      </c>
      <c r="C9" s="93" t="str">
        <f>"C23120302"&amp;"  "&amp;"车辆加油、添加燃料服务"</f>
        <v>C23120302  车辆加油、添加燃料服务</v>
      </c>
      <c r="D9" s="117" t="s">
        <v>282</v>
      </c>
      <c r="E9" s="118">
        <v>1</v>
      </c>
      <c r="F9" s="24">
        <v>1600</v>
      </c>
      <c r="G9" s="44">
        <v>1600</v>
      </c>
      <c r="H9" s="44">
        <v>1600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2" t="str">
        <f>"      "&amp;"公车购置及运维费"</f>
        <v>      公车购置及运维费</v>
      </c>
      <c r="B10" s="93" t="s">
        <v>310</v>
      </c>
      <c r="C10" s="93" t="str">
        <f>"C1804010201"&amp;"  "&amp;"机动车保险服务"</f>
        <v>C1804010201  机动车保险服务</v>
      </c>
      <c r="D10" s="117" t="s">
        <v>282</v>
      </c>
      <c r="E10" s="118">
        <v>1</v>
      </c>
      <c r="F10" s="24">
        <v>3000</v>
      </c>
      <c r="G10" s="44">
        <v>3000</v>
      </c>
      <c r="H10" s="44">
        <v>3000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1" customHeight="1" spans="1:17">
      <c r="A11" s="92" t="str">
        <f>"      "&amp;"公车购置及运维费"</f>
        <v>      公车购置及运维费</v>
      </c>
      <c r="B11" s="93" t="s">
        <v>311</v>
      </c>
      <c r="C11" s="93" t="str">
        <f>"C23120301"&amp;"  "&amp;"车辆维修和保养服务"</f>
        <v>C23120301  车辆维修和保养服务</v>
      </c>
      <c r="D11" s="117" t="s">
        <v>282</v>
      </c>
      <c r="E11" s="118">
        <v>1</v>
      </c>
      <c r="F11" s="24">
        <v>5500</v>
      </c>
      <c r="G11" s="44">
        <v>5500</v>
      </c>
      <c r="H11" s="44">
        <v>5500</v>
      </c>
      <c r="I11" s="44"/>
      <c r="J11" s="44"/>
      <c r="K11" s="44"/>
      <c r="L11" s="44"/>
      <c r="M11" s="44"/>
      <c r="N11" s="44"/>
      <c r="O11" s="44"/>
      <c r="P11" s="44"/>
      <c r="Q11" s="44"/>
    </row>
    <row r="12" ht="21" customHeight="1" spans="1:17">
      <c r="A12" s="92" t="str">
        <f>"      "&amp;"公车购置及运维费"</f>
        <v>      公车购置及运维费</v>
      </c>
      <c r="B12" s="93" t="s">
        <v>309</v>
      </c>
      <c r="C12" s="93" t="str">
        <f>"C23120302"&amp;"  "&amp;"车辆加油、添加燃料服务"</f>
        <v>C23120302  车辆加油、添加燃料服务</v>
      </c>
      <c r="D12" s="117" t="s">
        <v>282</v>
      </c>
      <c r="E12" s="118">
        <v>1</v>
      </c>
      <c r="F12" s="24">
        <v>12000</v>
      </c>
      <c r="G12" s="44">
        <v>12000</v>
      </c>
      <c r="H12" s="44">
        <v>12000</v>
      </c>
      <c r="I12" s="44"/>
      <c r="J12" s="44"/>
      <c r="K12" s="44"/>
      <c r="L12" s="44"/>
      <c r="M12" s="44"/>
      <c r="N12" s="44"/>
      <c r="O12" s="44"/>
      <c r="P12" s="44"/>
      <c r="Q12" s="44"/>
    </row>
    <row r="13" ht="21" customHeight="1" spans="1:17">
      <c r="A13" s="94" t="s">
        <v>250</v>
      </c>
      <c r="B13" s="95"/>
      <c r="C13" s="95"/>
      <c r="D13" s="95"/>
      <c r="E13" s="115"/>
      <c r="F13" s="116">
        <v>22100</v>
      </c>
      <c r="G13" s="44">
        <v>22100</v>
      </c>
      <c r="H13" s="44">
        <v>22100</v>
      </c>
      <c r="I13" s="44"/>
      <c r="J13" s="44"/>
      <c r="K13" s="44"/>
      <c r="L13" s="44"/>
      <c r="M13" s="44"/>
      <c r="N13" s="44"/>
      <c r="O13" s="44"/>
      <c r="P13" s="44"/>
      <c r="Q13" s="44"/>
    </row>
  </sheetData>
  <mergeCells count="17">
    <mergeCell ref="A1:Q1"/>
    <mergeCell ref="A2:Q2"/>
    <mergeCell ref="A3:E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7" t="s">
        <v>312</v>
      </c>
      <c r="B1" s="77"/>
      <c r="C1" s="77"/>
      <c r="D1" s="77"/>
      <c r="E1" s="77"/>
      <c r="F1" s="77"/>
      <c r="G1" s="77"/>
      <c r="H1" s="78"/>
      <c r="I1" s="77"/>
      <c r="J1" s="77"/>
      <c r="K1" s="77"/>
      <c r="L1" s="97"/>
      <c r="M1" s="78"/>
      <c r="N1" s="98"/>
    </row>
    <row r="2" ht="27.75" customHeight="1" spans="1:14">
      <c r="A2" s="70" t="s">
        <v>313</v>
      </c>
      <c r="B2" s="79"/>
      <c r="C2" s="79"/>
      <c r="D2" s="79"/>
      <c r="E2" s="79"/>
      <c r="F2" s="79"/>
      <c r="G2" s="79"/>
      <c r="H2" s="80"/>
      <c r="I2" s="79"/>
      <c r="J2" s="79"/>
      <c r="K2" s="79"/>
      <c r="L2" s="99"/>
      <c r="M2" s="80"/>
      <c r="N2" s="79"/>
    </row>
    <row r="3" ht="18.75" customHeight="1" spans="1:14">
      <c r="A3" s="71" t="s">
        <v>2</v>
      </c>
      <c r="B3" s="72"/>
      <c r="C3" s="72"/>
      <c r="D3" s="72"/>
      <c r="E3" s="72"/>
      <c r="F3" s="72"/>
      <c r="G3" s="72"/>
      <c r="H3" s="81"/>
      <c r="I3" s="74"/>
      <c r="J3" s="74"/>
      <c r="K3" s="74"/>
      <c r="L3" s="76"/>
      <c r="M3" s="100"/>
      <c r="N3" s="101" t="s">
        <v>3</v>
      </c>
    </row>
    <row r="4" ht="15.75" customHeight="1" spans="1:14">
      <c r="A4" s="82" t="s">
        <v>299</v>
      </c>
      <c r="B4" s="83" t="s">
        <v>314</v>
      </c>
      <c r="C4" s="83" t="s">
        <v>315</v>
      </c>
      <c r="D4" s="84" t="s">
        <v>135</v>
      </c>
      <c r="E4" s="84"/>
      <c r="F4" s="84"/>
      <c r="G4" s="84"/>
      <c r="H4" s="85"/>
      <c r="I4" s="84"/>
      <c r="J4" s="84"/>
      <c r="K4" s="84"/>
      <c r="L4" s="102"/>
      <c r="M4" s="85"/>
      <c r="N4" s="103"/>
    </row>
    <row r="5" ht="17.25" customHeight="1" spans="1:14">
      <c r="A5" s="86"/>
      <c r="B5" s="87"/>
      <c r="C5" s="87"/>
      <c r="D5" s="87" t="s">
        <v>31</v>
      </c>
      <c r="E5" s="87" t="s">
        <v>34</v>
      </c>
      <c r="F5" s="87" t="s">
        <v>305</v>
      </c>
      <c r="G5" s="87" t="s">
        <v>306</v>
      </c>
      <c r="H5" s="88" t="s">
        <v>307</v>
      </c>
      <c r="I5" s="104" t="s">
        <v>308</v>
      </c>
      <c r="J5" s="104"/>
      <c r="K5" s="104"/>
      <c r="L5" s="105"/>
      <c r="M5" s="106"/>
      <c r="N5" s="90"/>
    </row>
    <row r="6" ht="54" customHeight="1" spans="1:14">
      <c r="A6" s="89"/>
      <c r="B6" s="90"/>
      <c r="C6" s="90"/>
      <c r="D6" s="90"/>
      <c r="E6" s="90"/>
      <c r="F6" s="90"/>
      <c r="G6" s="90"/>
      <c r="H6" s="91"/>
      <c r="I6" s="90" t="s">
        <v>33</v>
      </c>
      <c r="J6" s="90" t="s">
        <v>40</v>
      </c>
      <c r="K6" s="90" t="s">
        <v>142</v>
      </c>
      <c r="L6" s="107" t="s">
        <v>42</v>
      </c>
      <c r="M6" s="91" t="s">
        <v>43</v>
      </c>
      <c r="N6" s="90" t="s">
        <v>44</v>
      </c>
    </row>
    <row r="7" ht="15" customHeight="1" spans="1:14">
      <c r="A7" s="89">
        <v>1</v>
      </c>
      <c r="B7" s="90">
        <v>2</v>
      </c>
      <c r="C7" s="90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</row>
    <row r="8" ht="21" customHeight="1" spans="1:14">
      <c r="A8" s="92"/>
      <c r="B8" s="93"/>
      <c r="C8" s="9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2"/>
      <c r="B9" s="93"/>
      <c r="C9" s="9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4" t="s">
        <v>250</v>
      </c>
      <c r="B10" s="95"/>
      <c r="C10" s="96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customHeight="1" spans="1:1">
      <c r="A11" t="s">
        <v>316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A1" sqref="A1:N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317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0" t="s">
        <v>318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1" t="s">
        <v>2</v>
      </c>
      <c r="B3" s="72"/>
      <c r="C3" s="72"/>
      <c r="D3" s="73"/>
      <c r="E3" s="74"/>
      <c r="F3" s="74"/>
      <c r="G3" s="74"/>
      <c r="H3" s="74"/>
      <c r="I3" s="74"/>
      <c r="N3" s="76" t="s">
        <v>3</v>
      </c>
    </row>
    <row r="4" ht="19.5" customHeight="1" spans="1:14">
      <c r="A4" s="34" t="s">
        <v>319</v>
      </c>
      <c r="B4" s="50" t="s">
        <v>135</v>
      </c>
      <c r="C4" s="51"/>
      <c r="D4" s="51"/>
      <c r="E4" s="50" t="s">
        <v>320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31</v>
      </c>
      <c r="C5" s="33" t="s">
        <v>34</v>
      </c>
      <c r="D5" s="75" t="s">
        <v>321</v>
      </c>
      <c r="E5" s="41" t="s">
        <v>322</v>
      </c>
      <c r="F5" s="41" t="s">
        <v>323</v>
      </c>
      <c r="G5" s="41" t="s">
        <v>324</v>
      </c>
      <c r="H5" s="41" t="s">
        <v>325</v>
      </c>
      <c r="I5" s="41" t="s">
        <v>326</v>
      </c>
      <c r="J5" s="41" t="s">
        <v>327</v>
      </c>
      <c r="K5" s="41" t="s">
        <v>328</v>
      </c>
      <c r="L5" s="41" t="s">
        <v>329</v>
      </c>
      <c r="M5" s="41" t="s">
        <v>330</v>
      </c>
      <c r="N5" s="41" t="s">
        <v>331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8" t="s">
        <v>31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customHeight="1" spans="1:1">
      <c r="A10" t="s">
        <v>332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" sqref="A1:J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333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334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">
        <v>2</v>
      </c>
    </row>
    <row r="4" ht="14.25" customHeight="1" spans="1:10">
      <c r="A4" s="66" t="s">
        <v>253</v>
      </c>
      <c r="B4" s="66" t="s">
        <v>254</v>
      </c>
      <c r="C4" s="66" t="s">
        <v>255</v>
      </c>
      <c r="D4" s="66" t="s">
        <v>256</v>
      </c>
      <c r="E4" s="66" t="s">
        <v>257</v>
      </c>
      <c r="F4" s="53" t="s">
        <v>258</v>
      </c>
      <c r="G4" s="66" t="s">
        <v>259</v>
      </c>
      <c r="H4" s="53" t="s">
        <v>260</v>
      </c>
      <c r="I4" s="53" t="s">
        <v>261</v>
      </c>
      <c r="J4" s="66" t="s">
        <v>262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42"/>
      <c r="B6" s="67"/>
      <c r="C6" s="67"/>
      <c r="D6" s="67"/>
      <c r="E6" s="68"/>
      <c r="F6" s="69"/>
      <c r="G6" s="68"/>
      <c r="H6" s="69"/>
      <c r="I6" s="69"/>
      <c r="J6" s="68"/>
    </row>
    <row r="7" ht="33.75" customHeight="1" spans="1:10">
      <c r="A7" s="42"/>
      <c r="B7" s="43"/>
      <c r="C7" s="43"/>
      <c r="D7" s="43"/>
      <c r="E7" s="42"/>
      <c r="F7" s="43"/>
      <c r="G7" s="42"/>
      <c r="H7" s="43"/>
      <c r="I7" s="43"/>
      <c r="J7" s="42"/>
    </row>
    <row r="8" ht="17" customHeight="1" spans="1:1">
      <c r="A8" t="s">
        <v>332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1" sqref="A1:H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335</v>
      </c>
      <c r="B1" s="54"/>
      <c r="C1" s="54"/>
      <c r="D1" s="54"/>
      <c r="E1" s="54"/>
      <c r="F1" s="54"/>
      <c r="G1" s="54"/>
      <c r="H1" s="54" t="s">
        <v>335</v>
      </c>
    </row>
    <row r="2" ht="28.5" customHeight="1" spans="1:8">
      <c r="A2" s="55" t="s">
        <v>336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">
        <v>2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128</v>
      </c>
      <c r="B4" s="57" t="s">
        <v>337</v>
      </c>
      <c r="C4" s="57" t="s">
        <v>338</v>
      </c>
      <c r="D4" s="57" t="s">
        <v>339</v>
      </c>
      <c r="E4" s="57" t="s">
        <v>340</v>
      </c>
      <c r="F4" s="57" t="s">
        <v>341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303</v>
      </c>
      <c r="G5" s="57" t="s">
        <v>342</v>
      </c>
      <c r="H5" s="57" t="s">
        <v>343</v>
      </c>
    </row>
    <row r="6" ht="18.75" customHeight="1" spans="1:8">
      <c r="A6" s="58" t="s">
        <v>45</v>
      </c>
      <c r="B6" s="58" t="s">
        <v>46</v>
      </c>
      <c r="C6" s="58" t="s">
        <v>47</v>
      </c>
      <c r="D6" s="58" t="s">
        <v>48</v>
      </c>
      <c r="E6" s="58" t="s">
        <v>49</v>
      </c>
      <c r="F6" s="58" t="s">
        <v>50</v>
      </c>
      <c r="G6" s="58" t="s">
        <v>51</v>
      </c>
      <c r="H6" s="58" t="s">
        <v>52</v>
      </c>
    </row>
    <row r="7" ht="18" customHeight="1" spans="1:8">
      <c r="A7" s="59"/>
      <c r="B7" s="59"/>
      <c r="C7" s="59"/>
      <c r="D7" s="59"/>
      <c r="E7" s="60"/>
      <c r="F7" s="61"/>
      <c r="G7" s="62"/>
      <c r="H7" s="62"/>
    </row>
    <row r="8" ht="18" customHeight="1" spans="1:8">
      <c r="A8" s="60" t="s">
        <v>31</v>
      </c>
      <c r="B8" s="60"/>
      <c r="C8" s="60"/>
      <c r="D8" s="60"/>
      <c r="E8" s="60"/>
      <c r="F8" s="61"/>
      <c r="G8" s="62"/>
      <c r="H8" s="62"/>
    </row>
    <row r="9" customHeight="1" spans="1:1">
      <c r="A9" t="s">
        <v>344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" sqref="A1:K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345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346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">
        <v>2</v>
      </c>
      <c r="B3" s="6"/>
      <c r="C3" s="6"/>
      <c r="D3" s="6"/>
      <c r="E3" s="6"/>
      <c r="F3" s="6"/>
      <c r="G3" s="6"/>
      <c r="H3" s="7"/>
      <c r="I3" s="7"/>
      <c r="J3" s="7"/>
      <c r="K3" s="49" t="s">
        <v>3</v>
      </c>
    </row>
    <row r="4" ht="21.75" customHeight="1" spans="1:11">
      <c r="A4" s="32" t="s">
        <v>239</v>
      </c>
      <c r="B4" s="32" t="s">
        <v>130</v>
      </c>
      <c r="C4" s="32" t="s">
        <v>240</v>
      </c>
      <c r="D4" s="33" t="s">
        <v>131</v>
      </c>
      <c r="E4" s="33" t="s">
        <v>132</v>
      </c>
      <c r="F4" s="33" t="s">
        <v>133</v>
      </c>
      <c r="G4" s="33" t="s">
        <v>134</v>
      </c>
      <c r="H4" s="34" t="s">
        <v>31</v>
      </c>
      <c r="I4" s="50" t="s">
        <v>347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34</v>
      </c>
      <c r="J5" s="33" t="s">
        <v>35</v>
      </c>
      <c r="K5" s="33" t="s">
        <v>36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33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250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1" customHeight="1" spans="1:1">
      <c r="A11" t="s">
        <v>348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349</v>
      </c>
      <c r="B1" s="1"/>
      <c r="C1" s="1"/>
      <c r="D1" s="2"/>
      <c r="E1" s="1"/>
      <c r="F1" s="1"/>
      <c r="G1" s="3"/>
    </row>
    <row r="2" ht="27.75" customHeight="1" spans="1:7">
      <c r="A2" s="4" t="s">
        <v>350</v>
      </c>
      <c r="B2" s="4"/>
      <c r="C2" s="4"/>
      <c r="D2" s="4"/>
      <c r="E2" s="4"/>
      <c r="F2" s="4"/>
      <c r="G2" s="4"/>
    </row>
    <row r="3" ht="13.5" customHeight="1" spans="1:7">
      <c r="A3" s="5" t="s">
        <v>2</v>
      </c>
      <c r="B3" s="6"/>
      <c r="C3" s="6"/>
      <c r="D3" s="6"/>
      <c r="E3" s="7"/>
      <c r="F3" s="7"/>
      <c r="G3" s="8" t="s">
        <v>3</v>
      </c>
    </row>
    <row r="4" ht="21.75" customHeight="1" spans="1:7">
      <c r="A4" s="9" t="s">
        <v>240</v>
      </c>
      <c r="B4" s="9" t="s">
        <v>239</v>
      </c>
      <c r="C4" s="9" t="s">
        <v>130</v>
      </c>
      <c r="D4" s="10" t="s">
        <v>351</v>
      </c>
      <c r="E4" s="11" t="s">
        <v>34</v>
      </c>
      <c r="F4" s="12"/>
      <c r="G4" s="13"/>
    </row>
    <row r="5" ht="21.75" customHeight="1" spans="1:7">
      <c r="A5" s="14"/>
      <c r="B5" s="14"/>
      <c r="C5" s="14"/>
      <c r="D5" s="15"/>
      <c r="E5" s="16" t="s">
        <v>352</v>
      </c>
      <c r="F5" s="10" t="s">
        <v>353</v>
      </c>
      <c r="G5" s="10" t="s">
        <v>354</v>
      </c>
    </row>
    <row r="6" ht="40.5" customHeight="1" spans="1:7">
      <c r="A6" s="17"/>
      <c r="B6" s="17"/>
      <c r="C6" s="17"/>
      <c r="D6" s="18"/>
      <c r="E6" s="19"/>
      <c r="F6" s="18" t="s">
        <v>33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65</v>
      </c>
      <c r="B8" s="22"/>
      <c r="C8" s="22"/>
      <c r="D8" s="23"/>
      <c r="E8" s="24">
        <v>400000</v>
      </c>
      <c r="F8" s="24"/>
      <c r="G8" s="24"/>
    </row>
    <row r="9" ht="21" customHeight="1" spans="1:7">
      <c r="A9" s="21"/>
      <c r="B9" s="21" t="s">
        <v>355</v>
      </c>
      <c r="C9" s="21" t="s">
        <v>244</v>
      </c>
      <c r="D9" s="25" t="s">
        <v>356</v>
      </c>
      <c r="E9" s="24">
        <v>400000</v>
      </c>
      <c r="F9" s="24"/>
      <c r="G9" s="24"/>
    </row>
    <row r="10" ht="21" customHeight="1" spans="1:7">
      <c r="A10" s="26" t="s">
        <v>31</v>
      </c>
      <c r="B10" s="27" t="s">
        <v>357</v>
      </c>
      <c r="C10" s="27"/>
      <c r="D10" s="28"/>
      <c r="E10" s="24">
        <v>400000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2025-02-13T02:01:00Z</dcterms:created>
  <dcterms:modified xsi:type="dcterms:W3CDTF">2025-02-18T00:57:49Z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5CA54155036A4BEB897DEBCB8FF2EB6B_12</vt:lpwstr>
  </property>
  <property fmtid="{D5CDD505-2E9C-101B-9397-08002B2CF9AE}" pid="3" name="KSOProductBuildVer">
    <vt:lpwstr>2052-12.1.0.19302</vt:lpwstr>
  </property>
</Properties>
</file>