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<sst xmlns="http://schemas.openxmlformats.org/spreadsheetml/2006/main" count="860" uniqueCount="372">
  <si>
    <t>预算01-1表</t>
  </si>
  <si>
    <t>2025年部门财务收支预算总表</t>
  </si>
  <si>
    <t>单位名称：玉溪市公共资源交易中心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</si>
  <si>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</si>
  <si>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</si>
  <si>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</si>
  <si>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</si>
  <si>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</si>
  <si>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</si>
  <si>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</si>
  <si>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</si>
  <si>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</si>
  <si>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</si>
  <si>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</si>
  <si>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</si>
  <si>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</si>
  <si>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</si>
  <si>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</si>
  <si>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</si>
  <si>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</si>
  <si>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</si>
  <si>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</si>
  <si>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</si>
  <si>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</si>
  <si>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</si>
  <si>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</si>
  <si>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</si>
  <si>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</si>
  <si>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</si>
  <si>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</si>
  <si>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</si>
  <si>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</si>
  <si>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</si>
  <si>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</si>
  <si>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</si>
  <si>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</si>
  <si>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</si>
  <si>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</si>
  <si>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</si>
  <si>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</si>
  <si>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</si>
  <si>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</si>
  <si>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</si>
  <si>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</si>
  <si>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</si>
  <si>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</si>
  <si>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</si>
  <si>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</si>
  <si>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</si>
  <si>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</si>
  <si>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</si>
  <si>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</si>
  <si>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</si>
  <si>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</si>
  <si>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</si>
  <si>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</si>
  <si>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</si>
  <si>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</si>
  <si>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</si>
  <si>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</si>
  <si>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</si>
  <si>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</si>
  <si>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</si>
  <si>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</si>
  <si>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360004</t>
  </si>
  <si>
    <t>玉溪市公共资源交易中心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</si>
  <si>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</si>
  <si>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</si>
  <si>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</si>
  <si>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</si>
  <si>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</si>
  <si>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</si>
  <si>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</si>
  <si>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</si>
  <si>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</si>
  <si>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</si>
  <si>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</si>
  <si>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</si>
  <si>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</si>
  <si>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</si>
  <si>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20103</t>
  </si>
  <si>
    <t>2010350</t>
  </si>
  <si>
    <t>2010399</t>
  </si>
  <si>
    <t>208</t>
  </si>
  <si>
    <t>20805</t>
  </si>
  <si>
    <t>2080502</t>
  </si>
  <si>
    <t>2080505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</si>
  <si>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</si>
  <si>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</si>
  <si>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</si>
  <si>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</si>
  <si>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</si>
  <si>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</si>
  <si>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</si>
  <si>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</si>
  <si>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</si>
  <si>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</si>
  <si>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</si>
  <si>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</si>
  <si>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</si>
  <si>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</si>
  <si>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</si>
  <si>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</si>
  <si>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</si>
  <si>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</si>
  <si>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</si>
  <si>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</si>
  <si>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</si>
  <si>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</si>
  <si>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</si>
  <si>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</si>
  <si>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</si>
  <si>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</si>
  <si>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</si>
  <si>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</si>
  <si>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</si>
  <si>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</si>
  <si>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</si>
  <si>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</si>
  <si>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</si>
  <si>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</si>
  <si>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</si>
  <si>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</si>
  <si>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</si>
  <si>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</si>
  <si>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</si>
  <si>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</si>
  <si>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</si>
  <si>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</si>
  <si>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</si>
  <si>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</si>
  <si>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</si>
  <si>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</si>
  <si>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</si>
  <si>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</si>
  <si>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</si>
  <si>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</si>
  <si>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</si>
  <si>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</si>
  <si>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</si>
  <si>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</si>
  <si>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</si>
  <si>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530400210000000628313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</si>
  <si>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</si>
  <si>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</si>
  <si>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</si>
  <si>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</si>
  <si>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</si>
  <si>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</si>
  <si>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</si>
  <si>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</si>
  <si>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</si>
  <si>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530400210000000628314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</si>
  <si>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</si>
  <si>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</si>
  <si>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</si>
  <si>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</si>
  <si>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</si>
  <si>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</si>
  <si>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</si>
  <si>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</si>
  <si>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</si>
  <si>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</si>
  <si>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</si>
  <si>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</si>
  <si>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</si>
  <si>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530400210000000628316</t>
  </si>
  <si>
    <t>对个人和家庭的补助</t>
  </si>
  <si>
    <t>事业单位离退休</t>
  </si>
  <si>
    <t>30305</t>
  </si>
  <si>
    <t>生活补助</t>
  </si>
  <si>
    <t>530400210000000628319</t>
  </si>
  <si>
    <t>公车购置及运维费</t>
  </si>
  <si>
    <t>其他政府办公厅（室）及相关机构事务支出</t>
  </si>
  <si>
    <t>30231</t>
  </si>
  <si>
    <t>公务用车运行维护费</t>
  </si>
  <si>
    <t>530400210000000628320</t>
  </si>
  <si>
    <t>工会经费</t>
  </si>
  <si>
    <t>30228</t>
  </si>
  <si>
    <t>530400210000000628321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</si>
  <si>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</si>
  <si>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</si>
  <si>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</si>
  <si>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</si>
  <si>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</si>
  <si>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</si>
  <si>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</si>
  <si>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</si>
  <si>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</si>
  <si>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30214</t>
  </si>
  <si>
    <t>租赁费</t>
  </si>
  <si>
    <t>30229</t>
  </si>
  <si>
    <t>福利费</t>
  </si>
  <si>
    <t>30299</t>
  </si>
  <si>
    <t>其他商品和服务支出</t>
  </si>
  <si>
    <t>530400210000000628754</t>
  </si>
  <si>
    <t>住房公积金</t>
  </si>
  <si>
    <t>30113</t>
  </si>
  <si>
    <t>530400221100000559913</t>
  </si>
  <si>
    <t>30217</t>
  </si>
  <si>
    <t>530400241100002092207</t>
  </si>
  <si>
    <t>工作业务经费</t>
  </si>
  <si>
    <t>30216</t>
  </si>
  <si>
    <t>培训费</t>
  </si>
  <si>
    <t>30218</t>
  </si>
  <si>
    <t>专用材料费</t>
  </si>
  <si>
    <t>31002</t>
  </si>
  <si>
    <t>办公设备购置</t>
  </si>
  <si>
    <t>530400241100002095013</t>
  </si>
  <si>
    <t>工作业务(公务用车运行维护费）经费</t>
  </si>
  <si>
    <t>530400241100002101462</t>
  </si>
  <si>
    <t>奖劢性绩效工资(工资部分)经费</t>
  </si>
  <si>
    <t>530400241100002101564</t>
  </si>
  <si>
    <t>奖劢性绩效工资(高于部分)经费</t>
  </si>
  <si>
    <t>530400251100003841443</t>
  </si>
  <si>
    <t>物业管理费</t>
  </si>
  <si>
    <t>30209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</si>
  <si>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</si>
  <si>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</si>
  <si>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</si>
  <si>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</si>
  <si>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</si>
  <si>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</si>
  <si>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</si>
  <si>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专家评审费补助资金</t>
  </si>
  <si>
    <t>事业发展类</t>
  </si>
  <si>
    <t>530400210000000628061</t>
  </si>
  <si>
    <t>30226</t>
  </si>
  <si>
    <t>劳务费</t>
  </si>
  <si>
    <t>遗属补助资金</t>
  </si>
  <si>
    <t>民生类</t>
  </si>
  <si>
    <t>530400231100001181676</t>
  </si>
  <si>
    <t>玉溪市公共资源交易系统网络安全防范运行维护费资金</t>
  </si>
  <si>
    <t>530400251100003554405</t>
  </si>
  <si>
    <t>30213</t>
  </si>
  <si>
    <t>维修（护）费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</si>
  <si>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</si>
  <si>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</si>
  <si>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</si>
  <si>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</si>
  <si>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</si>
  <si>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</si>
  <si>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</si>
  <si>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</si>
  <si>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</si>
  <si>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</si>
  <si>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</si>
  <si>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</si>
  <si>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</si>
  <si>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补助单位1个遗属</t>
  </si>
  <si>
    <t>产出指标</t>
  </si>
  <si>
    <t>数量指标</t>
  </si>
  <si>
    <t>反映应保尽保、应救尽救对象的人数（人次）情况。</t>
  </si>
  <si>
    <t>=</t>
  </si>
  <si>
    <t>6216</t>
  </si>
  <si>
    <t>元/人</t>
  </si>
  <si>
    <t>定量指标</t>
  </si>
  <si>
    <t>质量指标</t>
  </si>
  <si>
    <t>反映救助按标准执行的情况。
救助标准执行合规率=按照救助标准核定发放的资金额/发放资金总额*100%</t>
  </si>
  <si>
    <t>100</t>
  </si>
  <si>
    <t>%</t>
  </si>
  <si>
    <t>定性指标</t>
  </si>
  <si>
    <t>效益指标</t>
  </si>
  <si>
    <t>社会效益</t>
  </si>
  <si>
    <t>反映救助政策的宣传效果情况。
政策知晓率=调查中救助政策知晓人数/调查总人数*100%</t>
  </si>
  <si>
    <t>反映救助促进受助对象生活状况的改善情况。</t>
  </si>
  <si>
    <t>满意度指标</t>
  </si>
  <si>
    <t>服务对象满意度</t>
  </si>
  <si>
    <t>反映获救助对象的满意程度。
救助对象满意度=调查中满意和较满意的获救助人员数/调查总人数*100%</t>
  </si>
  <si>
    <t xml:space="preserve">  构建全面、高效的网络安全防护体系，保障公共资源交易过程的公正、公平。通过提高网络安全防御能力，减少因安全事件导致的经济损失，增强公众对玉溪市公共资源交易中心的信任度，提升政府服务形象。</t>
  </si>
  <si>
    <t>反映信息系统相关数据安全的保障情况。</t>
  </si>
  <si>
    <t>&gt;=</t>
  </si>
  <si>
    <t>98</t>
  </si>
  <si>
    <t>反映网络安全应急响应服务次数</t>
  </si>
  <si>
    <t>1.00</t>
  </si>
  <si>
    <t>次</t>
  </si>
  <si>
    <t>反映信息系统全年正常运行时间情况。</t>
  </si>
  <si>
    <t>8585</t>
  </si>
  <si>
    <t>小时</t>
  </si>
  <si>
    <t>反映公共资源交易信息的公开、公平、公正性。</t>
  </si>
  <si>
    <t>可持续影响</t>
  </si>
  <si>
    <t>反映系统正常使用期限。</t>
  </si>
  <si>
    <t>年</t>
  </si>
  <si>
    <t>反映使用对象对信息系统使用的满意度。
使用人员满意度=（对信息系统满意的使用人员/问卷调查人数）*100%</t>
  </si>
  <si>
    <t>加强政府采购信息和采购程序公开，强化政府采购规范化管理，树立政府采购阳光、高效、廉洁的良好形象，充分发挥好政府采购应有的功能。1、加强对新出台的政府采购法相关法律法规宣传，提高政府采购效率；2、严格执行《玉溪市集中采购项目标前公示暂行办法》；3、认真签订政府采购委托代理协议；4、持续推进玉溪市“政采云”电子卖场（网上超市）供应商征集和‘’全省一张网‘’工作。玉溪市公共资源交易中心政府采购科作为市级集中采购机构，根据近三年政府采购科完成的部门集中采购项目统计，每年接受近230家采购人委托，组织完成近70个政府集中采购项目；抽取专家评审近400人次；每季度 巡检450件商品价格+450件商品信息。项目实施领导小组经过充分调查研。</t>
  </si>
  <si>
    <t>反映中心政府采购科完成部门集中采购项目的数量。</t>
  </si>
  <si>
    <t>70</t>
  </si>
  <si>
    <t>个</t>
  </si>
  <si>
    <t>反映中心抽取评审专家人次</t>
  </si>
  <si>
    <t>400</t>
  </si>
  <si>
    <t>人次</t>
  </si>
  <si>
    <t>反映商品巡检量</t>
  </si>
  <si>
    <t>450</t>
  </si>
  <si>
    <t>件</t>
  </si>
  <si>
    <t>反映资金节约率</t>
  </si>
  <si>
    <t>&lt;=</t>
  </si>
  <si>
    <t>经济效益</t>
  </si>
  <si>
    <t>反映中心节约财政资金量</t>
  </si>
  <si>
    <t>提高财政资金使用率</t>
  </si>
  <si>
    <t>反映参训人员对培训内容、讲师授课、课程设置和培训效果等的满意度。
参训人员满意度=（对培训整体满意的参训人数/参训总人数）*100%</t>
  </si>
  <si>
    <t>90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</si>
  <si>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</si>
  <si>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</si>
  <si>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</si>
  <si>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</si>
  <si>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</si>
  <si>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</si>
  <si>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</si>
  <si>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</si>
  <si>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</si>
  <si>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</si>
  <si>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</si>
  <si>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</si>
  <si>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</si>
  <si>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</si>
  <si>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</si>
  <si>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</si>
  <si>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元</t>
  </si>
  <si>
    <t>车辆保险费</t>
  </si>
  <si>
    <t>车辆燃修费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</si>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</sst>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2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7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49" fontId="13" fillId="0" borderId="7">
      <alignment horizontal="left" vertical="center" wrapText="1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0" fontId="13" fillId="0" borderId="7">
      <alignment horizontal="right" vertical="center"/>
    </xf>
    <xf numFmtId="180" fontId="13" fillId="0" borderId="7">
      <alignment horizontal="right" vertical="center"/>
    </xf>
  </cellStyleXfs>
  <cellXfs count="169">
    <xf numFmtId="0" fontId="0" fillId="0" borderId="0" xfId="0" applyFont="1">
      <alignment vertical="top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49" fontId="7" fillId="0" borderId="7" xfId="50" applyNumberFormat="1" applyFont="1" applyBorder="1">
      <alignment horizontal="left" vertical="center" wrapText="1"/>
    </xf>
    <xf numFmtId="176" fontId="8" fillId="0" borderId="7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center" vertical="center" wrapText="1"/>
    </xf>
    <xf numFmtId="49" fontId="8" fillId="0" borderId="7" xfId="50" applyNumberFormat="1" applyFont="1" applyBorder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8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0" xfId="50" applyNumberFormat="1" applyFont="1" applyBorder="1" applyAlignment="1">
      <alignment horizontal="right" vertical="center" wrapText="1"/>
    </xf>
    <xf numFmtId="49" fontId="14" fillId="0" borderId="0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180" fontId="13" fillId="0" borderId="7" xfId="0" applyNumberFormat="1" applyFont="1" applyBorder="1" applyAlignment="1">
      <alignment horizontal="right" vertical="center" wrapText="1"/>
    </xf>
    <xf numFmtId="176" fontId="13" fillId="0" borderId="7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 vertical="center" wrapText="1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180" fontId="8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6" fontId="8" fillId="0" borderId="7" xfId="51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8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2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right" vertical="center" wrapText="1"/>
    </xf>
    <xf numFmtId="49" fontId="14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>
      <alignment horizontal="left" vertical="center" wrapText="1"/>
    </xf>
    <xf numFmtId="49" fontId="15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176" fontId="13" fillId="0" borderId="7" xfId="50" applyNumberFormat="1" applyFont="1" applyBorder="1" applyAlignment="1">
      <alignment horizontal="right" vertical="center" wrapText="1"/>
    </xf>
    <xf numFmtId="180" fontId="13" fillId="0" borderId="7" xfId="56" applyNumberFormat="1" applyFont="1" applyBorder="1" applyAlignment="1">
      <alignment horizontal="center" vertical="center" wrapText="1"/>
    </xf>
    <xf numFmtId="49" fontId="21" fillId="0" borderId="7" xfId="50" applyNumberFormat="1" applyFont="1" applyBorder="1" applyAlignment="1">
      <alignment horizontal="right" vertical="center" wrapText="1"/>
    </xf>
    <xf numFmtId="49" fontId="13" fillId="0" borderId="10" xfId="50" applyNumberFormat="1" applyFont="1" applyBorder="1" applyAlignment="1">
      <alignment horizontal="right" vertical="center" wrapText="1"/>
    </xf>
    <xf numFmtId="49" fontId="13" fillId="0" borderId="7" xfId="50" applyNumberFormat="1" applyFont="1" applyBorder="1" applyAlignment="1">
      <alignment horizontal="left" vertical="center" wrapText="1" indent="2"/>
    </xf>
    <xf numFmtId="49" fontId="13" fillId="0" borderId="7" xfId="50" applyNumberFormat="1" applyFont="1" applyBorder="1" applyAlignment="1">
      <alignment horizontal="left" vertical="center" wrapText="1" indent="4"/>
    </xf>
    <xf numFmtId="49" fontId="22" fillId="0" borderId="7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22" fillId="0" borderId="7" xfId="50" applyNumberFormat="1" applyFont="1" applyBorder="1">
      <alignment horizontal="left" vertical="center" wrapText="1"/>
    </xf>
    <xf numFmtId="176" fontId="13" fillId="0" borderId="7" xfId="0" applyNumberFormat="1" applyFont="1" applyBorder="1" applyAlignment="1">
      <alignment horizontal="right" vertical="center"/>
    </xf>
    <xf numFmtId="176" fontId="22" fillId="0" borderId="7" xfId="0" applyNumberFormat="1" applyFont="1" applyBorder="1" applyAlignment="1">
      <alignment horizontal="left" vertical="center"/>
    </xf>
    <xf numFmtId="176" fontId="13" fillId="0" borderId="7" xfId="51" applyNumberFormat="1" applyFont="1" applyBorder="1">
      <alignment horizontal="right" vertical="center"/>
    </xf>
    <xf numFmtId="176" fontId="13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6"/>
      <c r="B1" s="56"/>
      <c r="C1" s="56"/>
      <c r="D1" s="56"/>
    </row>
    <row r="2" ht="18.75" customHeight="1" spans="1:4">
      <c r="A2" s="150" t="s">
        <v>0</v>
      </c>
      <c r="B2" s="161"/>
      <c r="C2" s="161"/>
      <c r="D2" s="161"/>
    </row>
    <row r="3" ht="28.5" customHeight="1" spans="1:4">
      <c r="A3" s="162" t="s">
        <v>1</v>
      </c>
      <c r="B3" s="162"/>
      <c r="C3" s="162"/>
      <c r="D3" s="162"/>
    </row>
    <row r="4" ht="18.75" customHeight="1" spans="1:4">
      <c r="A4" s="152" t="s">
        <v>2</v>
      </c>
      <c r="B4" s="152"/>
      <c r="C4" s="152"/>
      <c r="D4" s="150" t="s">
        <v>3</v>
      </c>
    </row>
    <row r="5" ht="18.75" customHeight="1" spans="1:4">
      <c r="A5" s="153" t="s">
        <v>4</v>
      </c>
      <c r="B5" s="153"/>
      <c r="C5" s="153" t="s">
        <v>5</v>
      </c>
      <c r="D5" s="153"/>
    </row>
    <row r="6" ht="18.75" customHeight="1" spans="1:4">
      <c r="A6" s="153" t="s">
        <v>6</v>
      </c>
      <c r="B6" s="153" t="s">
        <v>7</v>
      </c>
      <c r="C6" s="153" t="s">
        <v>8</v>
      </c>
      <c r="D6" s="153" t="s">
        <v>7</v>
      </c>
    </row>
    <row r="7" ht="18.75" customHeight="1" spans="1:4">
      <c r="A7" s="152" t="s">
        <v>9</v>
      </c>
      <c r="B7" s="166">
        <v>8951966.29</v>
      </c>
      <c r="C7" s="167" t="str">
        <f>"一"&amp;"、"&amp;"一般公共服务支出"</f>
        <v>一、一般公共服务支出</v>
      </c>
      <c r="D7" s="166">
        <v>5149011.84</v>
      </c>
    </row>
    <row r="8" ht="18.75" customHeight="1" spans="1:4">
      <c r="A8" s="152" t="s">
        <v>10</v>
      </c>
      <c r="B8" s="166"/>
      <c r="C8" s="167" t="str">
        <f>"二"&amp;"、"&amp;"社会保障和就业支出"</f>
        <v>二、社会保障和就业支出</v>
      </c>
      <c r="D8" s="166">
        <v>2617320</v>
      </c>
    </row>
    <row r="9" ht="18.75" customHeight="1" spans="1:4">
      <c r="A9" s="152" t="s">
        <v>11</v>
      </c>
      <c r="B9" s="166"/>
      <c r="C9" s="167" t="str">
        <f>"三"&amp;"、"&amp;"卫生健康支出"</f>
        <v>三、卫生健康支出</v>
      </c>
      <c r="D9" s="166">
        <v>698170.45</v>
      </c>
    </row>
    <row r="10" ht="18.75" customHeight="1" spans="1:4">
      <c r="A10" s="152" t="s">
        <v>12</v>
      </c>
      <c r="B10" s="166"/>
      <c r="C10" s="167" t="str">
        <f>"四"&amp;"、"&amp;"住房保障支出"</f>
        <v>四、住房保障支出</v>
      </c>
      <c r="D10" s="166">
        <v>487464</v>
      </c>
    </row>
    <row r="11" ht="18.75" customHeight="1" spans="1:4">
      <c r="A11" s="152" t="s">
        <v>13</v>
      </c>
      <c r="B11" s="166"/>
      <c r="C11" s="152"/>
      <c r="D11" s="152"/>
    </row>
    <row r="12" ht="18.75" customHeight="1" spans="1:4">
      <c r="A12" s="152" t="s">
        <v>14</v>
      </c>
      <c r="B12" s="166"/>
      <c r="C12" s="152"/>
      <c r="D12" s="152"/>
    </row>
    <row r="13" ht="18.75" customHeight="1" spans="1:4">
      <c r="A13" s="152" t="s">
        <v>15</v>
      </c>
      <c r="B13" s="166"/>
      <c r="C13" s="152"/>
      <c r="D13" s="152"/>
    </row>
    <row r="14" ht="18.75" customHeight="1" spans="1:4">
      <c r="A14" s="152" t="s">
        <v>16</v>
      </c>
      <c r="B14" s="166"/>
      <c r="C14" s="152"/>
      <c r="D14" s="152"/>
    </row>
    <row r="15" ht="18.75" customHeight="1" spans="1:4">
      <c r="A15" s="152" t="s">
        <v>17</v>
      </c>
      <c r="B15" s="166"/>
      <c r="C15" s="152"/>
      <c r="D15" s="152"/>
    </row>
    <row r="16" ht="18.75" customHeight="1" spans="1:4">
      <c r="A16" s="152" t="s">
        <v>18</v>
      </c>
      <c r="B16" s="166"/>
      <c r="C16" s="152"/>
      <c r="D16" s="152"/>
    </row>
    <row r="17" ht="18.75" customHeight="1" spans="1:4">
      <c r="A17" s="168" t="s">
        <v>19</v>
      </c>
      <c r="B17" s="166">
        <v>8951966.29</v>
      </c>
      <c r="C17" s="168" t="s">
        <v>20</v>
      </c>
      <c r="D17" s="166">
        <v>8951966.29</v>
      </c>
    </row>
    <row r="18" ht="18.75" customHeight="1" spans="1:4">
      <c r="A18" s="163" t="s">
        <v>21</v>
      </c>
      <c r="B18" s="152"/>
      <c r="C18" s="163" t="s">
        <v>22</v>
      </c>
      <c r="D18" s="152"/>
    </row>
    <row r="19" ht="18.75" customHeight="1" spans="1:4">
      <c r="A19" s="62" t="s">
        <v>23</v>
      </c>
      <c r="B19" s="166"/>
      <c r="C19" s="62" t="s">
        <v>23</v>
      </c>
      <c r="D19" s="166"/>
    </row>
    <row r="20" ht="18.75" customHeight="1" spans="1:4">
      <c r="A20" s="62" t="s">
        <v>24</v>
      </c>
      <c r="B20" s="166"/>
      <c r="C20" s="62" t="s">
        <v>24</v>
      </c>
      <c r="D20" s="166"/>
    </row>
    <row r="21" ht="18.75" customHeight="1" spans="1:4">
      <c r="A21" s="168" t="s">
        <v>25</v>
      </c>
      <c r="B21" s="166">
        <v>8951966.29</v>
      </c>
      <c r="C21" s="168" t="s">
        <v>26</v>
      </c>
      <c r="D21" s="166">
        <v>8951966.29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C8" sqref="C8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2:6">
      <c r="B2" s="133"/>
      <c r="F2" s="134" t="s">
        <v>301</v>
      </c>
    </row>
    <row r="3" ht="28.5" customHeight="1" spans="1:6">
      <c r="A3" s="33" t="s">
        <v>302</v>
      </c>
      <c r="B3" s="33"/>
      <c r="C3" s="33"/>
      <c r="D3" s="33"/>
      <c r="E3" s="33"/>
      <c r="F3" s="33"/>
    </row>
    <row r="4" ht="15" customHeight="1" spans="1:6">
      <c r="A4" s="135" t="s">
        <v>2</v>
      </c>
      <c r="B4" s="136"/>
      <c r="C4" s="136"/>
      <c r="D4" s="75"/>
      <c r="E4" s="75"/>
      <c r="F4" s="137" t="s">
        <v>303</v>
      </c>
    </row>
    <row r="5" ht="18.75" customHeight="1" spans="1:6">
      <c r="A5" s="35" t="s">
        <v>123</v>
      </c>
      <c r="B5" s="35" t="s">
        <v>68</v>
      </c>
      <c r="C5" s="35" t="s">
        <v>69</v>
      </c>
      <c r="D5" s="36" t="s">
        <v>304</v>
      </c>
      <c r="E5" s="43"/>
      <c r="F5" s="43"/>
    </row>
    <row r="6" ht="30" customHeight="1" spans="1:6">
      <c r="A6" s="42"/>
      <c r="B6" s="42"/>
      <c r="C6" s="42"/>
      <c r="D6" s="36" t="s">
        <v>31</v>
      </c>
      <c r="E6" s="43" t="s">
        <v>72</v>
      </c>
      <c r="F6" s="43" t="s">
        <v>73</v>
      </c>
    </row>
    <row r="7" ht="16.5" customHeight="1" spans="1:6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</row>
    <row r="8" ht="20.25" customHeight="1" spans="1:6">
      <c r="A8" s="44"/>
      <c r="B8" s="44"/>
      <c r="C8" s="44"/>
      <c r="D8" s="25"/>
      <c r="E8" s="138"/>
      <c r="F8" s="138"/>
    </row>
    <row r="9" ht="17.25" customHeight="1" spans="1:6">
      <c r="A9" s="139" t="s">
        <v>236</v>
      </c>
      <c r="B9" s="140"/>
      <c r="C9" s="140" t="s">
        <v>236</v>
      </c>
      <c r="D9" s="138"/>
      <c r="E9" s="138"/>
      <c r="F9" s="138"/>
    </row>
  </sheetData>
  <mergeCells count="7">
    <mergeCell ref="A3:F3"/>
    <mergeCell ref="A4:E4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4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:17">
      <c r="A2" s="31" t="s">
        <v>305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50"/>
      <c r="P2" s="50"/>
      <c r="Q2" s="31"/>
    </row>
    <row r="3" ht="27.75" customHeight="1" spans="1:17">
      <c r="A3" s="73" t="s">
        <v>306</v>
      </c>
      <c r="B3" s="33"/>
      <c r="C3" s="33"/>
      <c r="D3" s="33"/>
      <c r="E3" s="33"/>
      <c r="F3" s="33"/>
      <c r="G3" s="33"/>
      <c r="H3" s="33"/>
      <c r="I3" s="33"/>
      <c r="J3" s="33"/>
      <c r="K3" s="103"/>
      <c r="L3" s="33"/>
      <c r="M3" s="33"/>
      <c r="N3" s="33"/>
      <c r="O3" s="103"/>
      <c r="P3" s="103"/>
      <c r="Q3" s="33"/>
    </row>
    <row r="4" ht="18.75" customHeight="1" spans="1:17">
      <c r="A4" s="112" t="s">
        <v>2</v>
      </c>
      <c r="B4" s="8"/>
      <c r="C4" s="8"/>
      <c r="D4" s="8"/>
      <c r="E4" s="8"/>
      <c r="F4" s="8"/>
      <c r="G4" s="8"/>
      <c r="H4" s="8"/>
      <c r="I4" s="8"/>
      <c r="J4" s="8"/>
      <c r="O4" s="80"/>
      <c r="P4" s="80"/>
      <c r="Q4" s="131" t="s">
        <v>3</v>
      </c>
    </row>
    <row r="5" ht="15.75" customHeight="1" spans="1:17">
      <c r="A5" s="35" t="s">
        <v>307</v>
      </c>
      <c r="B5" s="113" t="s">
        <v>308</v>
      </c>
      <c r="C5" s="113" t="s">
        <v>309</v>
      </c>
      <c r="D5" s="113" t="s">
        <v>310</v>
      </c>
      <c r="E5" s="113" t="s">
        <v>311</v>
      </c>
      <c r="F5" s="113" t="s">
        <v>312</v>
      </c>
      <c r="G5" s="114" t="s">
        <v>130</v>
      </c>
      <c r="H5" s="114"/>
      <c r="I5" s="114"/>
      <c r="J5" s="114"/>
      <c r="K5" s="123"/>
      <c r="L5" s="114"/>
      <c r="M5" s="114"/>
      <c r="N5" s="114"/>
      <c r="O5" s="124"/>
      <c r="P5" s="123"/>
      <c r="Q5" s="132"/>
    </row>
    <row r="6" ht="17.25" customHeight="1" spans="1:17">
      <c r="A6" s="38"/>
      <c r="B6" s="115"/>
      <c r="C6" s="115"/>
      <c r="D6" s="115"/>
      <c r="E6" s="115"/>
      <c r="F6" s="115"/>
      <c r="G6" s="115" t="s">
        <v>31</v>
      </c>
      <c r="H6" s="115" t="s">
        <v>34</v>
      </c>
      <c r="I6" s="115" t="s">
        <v>313</v>
      </c>
      <c r="J6" s="115" t="s">
        <v>314</v>
      </c>
      <c r="K6" s="125" t="s">
        <v>315</v>
      </c>
      <c r="L6" s="126" t="s">
        <v>316</v>
      </c>
      <c r="M6" s="126"/>
      <c r="N6" s="126"/>
      <c r="O6" s="127"/>
      <c r="P6" s="128"/>
      <c r="Q6" s="116"/>
    </row>
    <row r="7" ht="54" customHeight="1" spans="1:17">
      <c r="A7" s="41"/>
      <c r="B7" s="116"/>
      <c r="C7" s="116"/>
      <c r="D7" s="116"/>
      <c r="E7" s="116"/>
      <c r="F7" s="116"/>
      <c r="G7" s="116"/>
      <c r="H7" s="116" t="s">
        <v>33</v>
      </c>
      <c r="I7" s="116"/>
      <c r="J7" s="116"/>
      <c r="K7" s="129"/>
      <c r="L7" s="116" t="s">
        <v>33</v>
      </c>
      <c r="M7" s="116" t="s">
        <v>40</v>
      </c>
      <c r="N7" s="116" t="s">
        <v>137</v>
      </c>
      <c r="O7" s="130" t="s">
        <v>42</v>
      </c>
      <c r="P7" s="129" t="s">
        <v>43</v>
      </c>
      <c r="Q7" s="116" t="s">
        <v>44</v>
      </c>
    </row>
    <row r="8" ht="15" customHeight="1" spans="1:17">
      <c r="A8" s="42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</row>
    <row r="9" ht="21" customHeight="1" spans="1:17">
      <c r="A9" s="96" t="s">
        <v>65</v>
      </c>
      <c r="B9" s="97"/>
      <c r="C9" s="97"/>
      <c r="D9" s="97"/>
      <c r="E9" s="119"/>
      <c r="F9" s="120">
        <v>298100</v>
      </c>
      <c r="G9" s="46">
        <v>298100</v>
      </c>
      <c r="H9" s="46">
        <v>298100</v>
      </c>
      <c r="I9" s="46"/>
      <c r="J9" s="46"/>
      <c r="K9" s="46"/>
      <c r="L9" s="46"/>
      <c r="M9" s="46"/>
      <c r="N9" s="46"/>
      <c r="O9" s="46"/>
      <c r="P9" s="46"/>
      <c r="Q9" s="46"/>
    </row>
    <row r="10" ht="21" customHeight="1" spans="1:17">
      <c r="A10" s="96" t="str">
        <f>"      "&amp;"物业管理费"</f>
        <v>      物业管理费</v>
      </c>
      <c r="B10" s="97" t="s">
        <v>215</v>
      </c>
      <c r="C10" s="97" t="str">
        <f>"C21040001"&amp;"  "&amp;"物业管理服务"</f>
        <v>C21040001  物业管理服务</v>
      </c>
      <c r="D10" s="121" t="s">
        <v>317</v>
      </c>
      <c r="E10" s="122">
        <v>1</v>
      </c>
      <c r="F10" s="25">
        <v>280000</v>
      </c>
      <c r="G10" s="46">
        <v>280000</v>
      </c>
      <c r="H10" s="46">
        <v>280000</v>
      </c>
      <c r="I10" s="46"/>
      <c r="J10" s="46"/>
      <c r="K10" s="46"/>
      <c r="L10" s="46"/>
      <c r="M10" s="46"/>
      <c r="N10" s="46"/>
      <c r="O10" s="46"/>
      <c r="P10" s="46"/>
      <c r="Q10" s="46"/>
    </row>
    <row r="11" ht="21" customHeight="1" spans="1:17">
      <c r="A11" s="96" t="str">
        <f t="shared" ref="A11:A12" si="0">"      "&amp;"公车购置及运维费"</f>
        <v>      公车购置及运维费</v>
      </c>
      <c r="B11" s="97" t="s">
        <v>318</v>
      </c>
      <c r="C11" s="97" t="str">
        <f>"C1804010201"&amp;"  "&amp;"机动车保险服务"</f>
        <v>C1804010201  机动车保险服务</v>
      </c>
      <c r="D11" s="121" t="s">
        <v>317</v>
      </c>
      <c r="E11" s="122">
        <v>1</v>
      </c>
      <c r="F11" s="25">
        <v>4500</v>
      </c>
      <c r="G11" s="46">
        <v>4500</v>
      </c>
      <c r="H11" s="46">
        <v>4500</v>
      </c>
      <c r="I11" s="46"/>
      <c r="J11" s="46"/>
      <c r="K11" s="46"/>
      <c r="L11" s="46"/>
      <c r="M11" s="46"/>
      <c r="N11" s="46"/>
      <c r="O11" s="46"/>
      <c r="P11" s="46"/>
      <c r="Q11" s="46"/>
    </row>
    <row r="12" ht="21" customHeight="1" spans="1:17">
      <c r="A12" s="96" t="str">
        <f t="shared" si="0"/>
        <v>      公车购置及运维费</v>
      </c>
      <c r="B12" s="97" t="s">
        <v>319</v>
      </c>
      <c r="C12" s="97" t="str">
        <f>"C23120300"&amp;"  "&amp;"车辆维修和保养服务"</f>
        <v>C23120300  车辆维修和保养服务</v>
      </c>
      <c r="D12" s="121" t="s">
        <v>317</v>
      </c>
      <c r="E12" s="122">
        <v>1</v>
      </c>
      <c r="F12" s="25">
        <v>8600</v>
      </c>
      <c r="G12" s="46">
        <v>8600</v>
      </c>
      <c r="H12" s="46">
        <v>8600</v>
      </c>
      <c r="I12" s="46"/>
      <c r="J12" s="46"/>
      <c r="K12" s="46"/>
      <c r="L12" s="46"/>
      <c r="M12" s="46"/>
      <c r="N12" s="46"/>
      <c r="O12" s="46"/>
      <c r="P12" s="46"/>
      <c r="Q12" s="46"/>
    </row>
    <row r="13" ht="21" customHeight="1" spans="1:17">
      <c r="A13" s="96" t="str">
        <f>"      "&amp;"一般公用经费"</f>
        <v>      一般公用经费</v>
      </c>
      <c r="B13" s="97" t="s">
        <v>182</v>
      </c>
      <c r="C13" s="97" t="str">
        <f>"A05040101"&amp;"  "&amp;"复印纸"</f>
        <v>A05040101  复印纸</v>
      </c>
      <c r="D13" s="121" t="s">
        <v>317</v>
      </c>
      <c r="E13" s="122">
        <v>1</v>
      </c>
      <c r="F13" s="25">
        <v>5000</v>
      </c>
      <c r="G13" s="46">
        <v>5000</v>
      </c>
      <c r="H13" s="46">
        <v>5000</v>
      </c>
      <c r="I13" s="46"/>
      <c r="J13" s="46"/>
      <c r="K13" s="46"/>
      <c r="L13" s="46"/>
      <c r="M13" s="46"/>
      <c r="N13" s="46"/>
      <c r="O13" s="46"/>
      <c r="P13" s="46"/>
      <c r="Q13" s="46"/>
    </row>
    <row r="14" ht="21" customHeight="1" spans="1:17">
      <c r="A14" s="98" t="s">
        <v>236</v>
      </c>
      <c r="B14" s="99"/>
      <c r="C14" s="99"/>
      <c r="D14" s="99"/>
      <c r="E14" s="119"/>
      <c r="F14" s="120">
        <v>298100</v>
      </c>
      <c r="G14" s="46">
        <v>298100</v>
      </c>
      <c r="H14" s="46">
        <v>298100</v>
      </c>
      <c r="I14" s="46"/>
      <c r="J14" s="46"/>
      <c r="K14" s="46"/>
      <c r="L14" s="46"/>
      <c r="M14" s="46"/>
      <c r="N14" s="46"/>
      <c r="O14" s="46"/>
      <c r="P14" s="46"/>
      <c r="Q14" s="46"/>
    </row>
  </sheetData>
  <mergeCells count="17">
    <mergeCell ref="A2:Q2"/>
    <mergeCell ref="A3:Q3"/>
    <mergeCell ref="A4:E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C5" sqref="C5:C7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81" t="s">
        <v>320</v>
      </c>
      <c r="B2" s="81"/>
      <c r="C2" s="81"/>
      <c r="D2" s="81"/>
      <c r="E2" s="81"/>
      <c r="F2" s="81"/>
      <c r="G2" s="81"/>
      <c r="H2" s="82"/>
      <c r="I2" s="81"/>
      <c r="J2" s="81"/>
      <c r="K2" s="81"/>
      <c r="L2" s="101"/>
      <c r="M2" s="82"/>
      <c r="N2" s="102"/>
    </row>
    <row r="3" ht="27.75" customHeight="1" spans="1:14">
      <c r="A3" s="73" t="s">
        <v>321</v>
      </c>
      <c r="B3" s="83"/>
      <c r="C3" s="83"/>
      <c r="D3" s="83"/>
      <c r="E3" s="83"/>
      <c r="F3" s="83"/>
      <c r="G3" s="83"/>
      <c r="H3" s="84"/>
      <c r="I3" s="83"/>
      <c r="J3" s="83"/>
      <c r="K3" s="83"/>
      <c r="L3" s="103"/>
      <c r="M3" s="84"/>
      <c r="N3" s="83"/>
    </row>
    <row r="4" ht="18.75" customHeight="1" spans="1:14">
      <c r="A4" s="74" t="s">
        <v>2</v>
      </c>
      <c r="B4" s="75"/>
      <c r="C4" s="75"/>
      <c r="D4" s="75"/>
      <c r="E4" s="75"/>
      <c r="F4" s="75"/>
      <c r="G4" s="75"/>
      <c r="H4" s="85"/>
      <c r="I4" s="77"/>
      <c r="J4" s="77"/>
      <c r="K4" s="77"/>
      <c r="L4" s="80"/>
      <c r="M4" s="104"/>
      <c r="N4" s="105" t="s">
        <v>3</v>
      </c>
    </row>
    <row r="5" ht="15.75" customHeight="1" spans="1:14">
      <c r="A5" s="86" t="s">
        <v>307</v>
      </c>
      <c r="B5" s="87" t="s">
        <v>322</v>
      </c>
      <c r="C5" s="87" t="s">
        <v>323</v>
      </c>
      <c r="D5" s="88" t="s">
        <v>130</v>
      </c>
      <c r="E5" s="88"/>
      <c r="F5" s="88"/>
      <c r="G5" s="88"/>
      <c r="H5" s="89"/>
      <c r="I5" s="88"/>
      <c r="J5" s="88"/>
      <c r="K5" s="88"/>
      <c r="L5" s="106"/>
      <c r="M5" s="89"/>
      <c r="N5" s="107"/>
    </row>
    <row r="6" ht="17.25" customHeight="1" spans="1:14">
      <c r="A6" s="90"/>
      <c r="B6" s="91"/>
      <c r="C6" s="91"/>
      <c r="D6" s="91" t="s">
        <v>31</v>
      </c>
      <c r="E6" s="91" t="s">
        <v>34</v>
      </c>
      <c r="F6" s="91" t="s">
        <v>313</v>
      </c>
      <c r="G6" s="91" t="s">
        <v>314</v>
      </c>
      <c r="H6" s="92" t="s">
        <v>315</v>
      </c>
      <c r="I6" s="108" t="s">
        <v>316</v>
      </c>
      <c r="J6" s="108"/>
      <c r="K6" s="108"/>
      <c r="L6" s="109"/>
      <c r="M6" s="110"/>
      <c r="N6" s="94"/>
    </row>
    <row r="7" ht="54" customHeight="1" spans="1:14">
      <c r="A7" s="93"/>
      <c r="B7" s="94"/>
      <c r="C7" s="94"/>
      <c r="D7" s="94"/>
      <c r="E7" s="94"/>
      <c r="F7" s="94"/>
      <c r="G7" s="94"/>
      <c r="H7" s="95"/>
      <c r="I7" s="94" t="s">
        <v>33</v>
      </c>
      <c r="J7" s="94" t="s">
        <v>40</v>
      </c>
      <c r="K7" s="94" t="s">
        <v>137</v>
      </c>
      <c r="L7" s="111" t="s">
        <v>42</v>
      </c>
      <c r="M7" s="95" t="s">
        <v>43</v>
      </c>
      <c r="N7" s="94" t="s">
        <v>44</v>
      </c>
    </row>
    <row r="8" ht="15" customHeight="1" spans="1:14">
      <c r="A8" s="93">
        <v>1</v>
      </c>
      <c r="B8" s="94">
        <v>2</v>
      </c>
      <c r="C8" s="94">
        <v>3</v>
      </c>
      <c r="D8" s="95">
        <v>4</v>
      </c>
      <c r="E8" s="95">
        <v>5</v>
      </c>
      <c r="F8" s="95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</row>
    <row r="9" ht="21" customHeight="1" spans="1:14">
      <c r="A9" s="96"/>
      <c r="B9" s="97"/>
      <c r="C9" s="97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ht="21" customHeight="1" spans="1:14">
      <c r="A10" s="96"/>
      <c r="B10" s="97"/>
      <c r="C10" s="97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ht="21" customHeight="1" spans="1:14">
      <c r="A11" s="98" t="s">
        <v>236</v>
      </c>
      <c r="B11" s="99"/>
      <c r="C11" s="100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</sheetData>
  <mergeCells count="14">
    <mergeCell ref="A2:N2"/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topLeftCell="L1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23" width="17.03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31" t="s">
        <v>324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27.75" customHeight="1" spans="1:23">
      <c r="A3" s="73" t="s">
        <v>325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ht="18" customHeight="1" spans="1:23">
      <c r="A4" s="74" t="s">
        <v>2</v>
      </c>
      <c r="B4" s="75"/>
      <c r="C4" s="75"/>
      <c r="D4" s="76"/>
      <c r="E4" s="77"/>
      <c r="F4" s="77"/>
      <c r="G4" s="77"/>
      <c r="H4" s="77"/>
      <c r="I4" s="77"/>
      <c r="N4" s="79"/>
      <c r="O4" s="79"/>
      <c r="P4" s="79"/>
      <c r="Q4" s="79"/>
      <c r="R4" s="79"/>
      <c r="S4" s="79"/>
      <c r="T4" s="79"/>
      <c r="U4" s="79"/>
      <c r="V4" s="79"/>
      <c r="W4" s="80" t="s">
        <v>3</v>
      </c>
    </row>
    <row r="5" ht="19.5" customHeight="1" spans="1:23">
      <c r="A5" s="36" t="s">
        <v>326</v>
      </c>
      <c r="B5" s="52" t="s">
        <v>130</v>
      </c>
      <c r="C5" s="53"/>
      <c r="D5" s="53"/>
      <c r="E5" s="52" t="s">
        <v>327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ht="40.5" customHeight="1" spans="1:23">
      <c r="A6" s="42"/>
      <c r="B6" s="39" t="s">
        <v>31</v>
      </c>
      <c r="C6" s="35" t="s">
        <v>34</v>
      </c>
      <c r="D6" s="78" t="s">
        <v>328</v>
      </c>
      <c r="E6" s="43" t="s">
        <v>329</v>
      </c>
      <c r="F6" s="43" t="s">
        <v>330</v>
      </c>
      <c r="G6" s="43" t="s">
        <v>331</v>
      </c>
      <c r="H6" s="43" t="s">
        <v>332</v>
      </c>
      <c r="I6" s="43" t="s">
        <v>333</v>
      </c>
      <c r="J6" s="43" t="s">
        <v>334</v>
      </c>
      <c r="K6" s="43" t="s">
        <v>335</v>
      </c>
      <c r="L6" s="43" t="s">
        <v>336</v>
      </c>
      <c r="M6" s="43" t="s">
        <v>337</v>
      </c>
      <c r="N6" s="43" t="s">
        <v>338</v>
      </c>
      <c r="O6" s="43" t="s">
        <v>339</v>
      </c>
      <c r="P6" s="43" t="s">
        <v>340</v>
      </c>
      <c r="Q6" s="43" t="s">
        <v>341</v>
      </c>
      <c r="R6" s="43" t="s">
        <v>342</v>
      </c>
      <c r="S6" s="43" t="s">
        <v>343</v>
      </c>
      <c r="T6" s="43" t="s">
        <v>344</v>
      </c>
      <c r="U6" s="43" t="s">
        <v>345</v>
      </c>
      <c r="V6" s="43" t="s">
        <v>346</v>
      </c>
      <c r="W6" s="43" t="s">
        <v>347</v>
      </c>
    </row>
    <row r="7" ht="19.5" customHeight="1" spans="1:23">
      <c r="A7" s="43">
        <v>1</v>
      </c>
      <c r="B7" s="43">
        <v>2</v>
      </c>
      <c r="C7" s="43">
        <v>3</v>
      </c>
      <c r="D7" s="52">
        <v>4</v>
      </c>
      <c r="E7" s="43">
        <v>5</v>
      </c>
      <c r="F7" s="43">
        <v>6</v>
      </c>
      <c r="G7" s="43">
        <v>7</v>
      </c>
      <c r="H7" s="52">
        <v>8</v>
      </c>
      <c r="I7" s="43">
        <v>9</v>
      </c>
      <c r="J7" s="43">
        <v>10</v>
      </c>
      <c r="K7" s="43">
        <v>11</v>
      </c>
      <c r="L7" s="52">
        <v>12</v>
      </c>
      <c r="M7" s="43">
        <v>13</v>
      </c>
      <c r="N7" s="43">
        <v>14</v>
      </c>
      <c r="O7" s="43">
        <v>15</v>
      </c>
      <c r="P7" s="43">
        <v>16</v>
      </c>
      <c r="Q7" s="43">
        <v>17</v>
      </c>
      <c r="R7" s="43">
        <v>18</v>
      </c>
      <c r="S7" s="43">
        <v>19</v>
      </c>
      <c r="T7" s="43">
        <v>20</v>
      </c>
      <c r="U7" s="43">
        <v>21</v>
      </c>
      <c r="V7" s="43">
        <v>22</v>
      </c>
      <c r="W7" s="43">
        <v>23</v>
      </c>
    </row>
    <row r="8" ht="20.25" customHeight="1" spans="1:23">
      <c r="A8" s="44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ht="20.25" customHeight="1" spans="1:23">
      <c r="A9" s="44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ht="20.25" customHeight="1" spans="1:23">
      <c r="A10" s="71" t="s">
        <v>31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</sheetData>
  <mergeCells count="6">
    <mergeCell ref="A2:W2"/>
    <mergeCell ref="A3:W3"/>
    <mergeCell ref="A4:I4"/>
    <mergeCell ref="B5:D5"/>
    <mergeCell ref="E5:W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B7" sqref="B7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31" t="s">
        <v>348</v>
      </c>
      <c r="B2" s="31"/>
      <c r="C2" s="31"/>
      <c r="D2" s="31"/>
      <c r="E2" s="31"/>
      <c r="F2" s="31"/>
      <c r="G2" s="31"/>
      <c r="H2" s="31"/>
      <c r="I2" s="31"/>
      <c r="J2" s="50"/>
    </row>
    <row r="3" ht="28.5" customHeight="1" spans="1:10">
      <c r="A3" s="66" t="s">
        <v>349</v>
      </c>
      <c r="B3" s="67"/>
      <c r="C3" s="67"/>
      <c r="D3" s="67"/>
      <c r="E3" s="67"/>
      <c r="F3" s="68"/>
      <c r="G3" s="67"/>
      <c r="H3" s="68"/>
      <c r="I3" s="68"/>
      <c r="J3" s="67"/>
    </row>
    <row r="4" ht="15" customHeight="1" spans="1:1">
      <c r="A4" s="6" t="s">
        <v>2</v>
      </c>
    </row>
    <row r="5" ht="14.25" customHeight="1" spans="1:10">
      <c r="A5" s="69" t="s">
        <v>239</v>
      </c>
      <c r="B5" s="69" t="s">
        <v>240</v>
      </c>
      <c r="C5" s="69" t="s">
        <v>241</v>
      </c>
      <c r="D5" s="69" t="s">
        <v>242</v>
      </c>
      <c r="E5" s="69" t="s">
        <v>243</v>
      </c>
      <c r="F5" s="55" t="s">
        <v>244</v>
      </c>
      <c r="G5" s="69" t="s">
        <v>245</v>
      </c>
      <c r="H5" s="55" t="s">
        <v>246</v>
      </c>
      <c r="I5" s="55" t="s">
        <v>247</v>
      </c>
      <c r="J5" s="69" t="s">
        <v>248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55">
        <v>6</v>
      </c>
      <c r="G6" s="69">
        <v>7</v>
      </c>
      <c r="H6" s="55">
        <v>8</v>
      </c>
      <c r="I6" s="55">
        <v>9</v>
      </c>
      <c r="J6" s="69">
        <v>10</v>
      </c>
    </row>
    <row r="7" ht="15" customHeight="1" spans="1:10">
      <c r="A7" s="44"/>
      <c r="B7" s="70"/>
      <c r="C7" s="70"/>
      <c r="D7" s="70"/>
      <c r="E7" s="71"/>
      <c r="F7" s="72"/>
      <c r="G7" s="71"/>
      <c r="H7" s="72"/>
      <c r="I7" s="72"/>
      <c r="J7" s="71"/>
    </row>
    <row r="8" ht="33.75" customHeight="1" spans="1:10">
      <c r="A8" s="44"/>
      <c r="B8" s="45"/>
      <c r="C8" s="45"/>
      <c r="D8" s="45"/>
      <c r="E8" s="44"/>
      <c r="F8" s="45"/>
      <c r="G8" s="44"/>
      <c r="H8" s="45"/>
      <c r="I8" s="45"/>
      <c r="J8" s="44"/>
    </row>
  </sheetData>
  <mergeCells count="3">
    <mergeCell ref="A2:J2"/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C8" sqref="C8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customHeight="1" spans="1:8">
      <c r="A1" s="56"/>
      <c r="B1" s="56"/>
      <c r="C1" s="56"/>
      <c r="D1" s="56"/>
      <c r="E1" s="56"/>
      <c r="F1" s="56"/>
      <c r="G1" s="56"/>
      <c r="H1" s="56"/>
    </row>
    <row r="2" ht="18.75" customHeight="1" spans="1:8">
      <c r="A2" s="57" t="s">
        <v>350</v>
      </c>
      <c r="B2" s="57"/>
      <c r="C2" s="57"/>
      <c r="D2" s="57"/>
      <c r="E2" s="57"/>
      <c r="F2" s="57"/>
      <c r="G2" s="57"/>
      <c r="H2" s="57" t="s">
        <v>350</v>
      </c>
    </row>
    <row r="3" ht="28.5" customHeight="1" spans="1:8">
      <c r="A3" s="58" t="s">
        <v>351</v>
      </c>
      <c r="B3" s="58"/>
      <c r="C3" s="58"/>
      <c r="D3" s="58"/>
      <c r="E3" s="58"/>
      <c r="F3" s="58"/>
      <c r="G3" s="58"/>
      <c r="H3" s="58"/>
    </row>
    <row r="4" ht="18.75" customHeight="1" spans="1:8">
      <c r="A4" s="59" t="s">
        <v>2</v>
      </c>
      <c r="B4" s="59"/>
      <c r="C4" s="59"/>
      <c r="D4" s="59"/>
      <c r="E4" s="59"/>
      <c r="F4" s="59"/>
      <c r="G4" s="59"/>
      <c r="H4" s="59"/>
    </row>
    <row r="5" ht="18.75" customHeight="1" spans="1:8">
      <c r="A5" s="60" t="s">
        <v>123</v>
      </c>
      <c r="B5" s="60" t="s">
        <v>352</v>
      </c>
      <c r="C5" s="60" t="s">
        <v>353</v>
      </c>
      <c r="D5" s="60" t="s">
        <v>354</v>
      </c>
      <c r="E5" s="60" t="s">
        <v>355</v>
      </c>
      <c r="F5" s="60" t="s">
        <v>356</v>
      </c>
      <c r="G5" s="60"/>
      <c r="H5" s="60"/>
    </row>
    <row r="6" ht="18.75" customHeight="1" spans="1:8">
      <c r="A6" s="60"/>
      <c r="B6" s="60"/>
      <c r="C6" s="60"/>
      <c r="D6" s="60"/>
      <c r="E6" s="60"/>
      <c r="F6" s="60" t="s">
        <v>311</v>
      </c>
      <c r="G6" s="60" t="s">
        <v>357</v>
      </c>
      <c r="H6" s="60" t="s">
        <v>358</v>
      </c>
    </row>
    <row r="7" ht="18.75" customHeight="1" spans="1:8">
      <c r="A7" s="61" t="s">
        <v>45</v>
      </c>
      <c r="B7" s="61" t="s">
        <v>46</v>
      </c>
      <c r="C7" s="61" t="s">
        <v>47</v>
      </c>
      <c r="D7" s="61" t="s">
        <v>48</v>
      </c>
      <c r="E7" s="61" t="s">
        <v>49</v>
      </c>
      <c r="F7" s="61" t="s">
        <v>50</v>
      </c>
      <c r="G7" s="61" t="s">
        <v>51</v>
      </c>
      <c r="H7" s="61" t="s">
        <v>52</v>
      </c>
    </row>
    <row r="8" ht="18" customHeight="1" spans="1:8">
      <c r="A8" s="62"/>
      <c r="B8" s="62"/>
      <c r="C8" s="62"/>
      <c r="D8" s="62"/>
      <c r="E8" s="63"/>
      <c r="F8" s="64"/>
      <c r="G8" s="65"/>
      <c r="H8" s="65"/>
    </row>
    <row r="9" ht="18" customHeight="1" spans="1:8">
      <c r="A9" s="63" t="s">
        <v>31</v>
      </c>
      <c r="B9" s="63"/>
      <c r="C9" s="63"/>
      <c r="D9" s="63"/>
      <c r="E9" s="63"/>
      <c r="F9" s="64"/>
      <c r="G9" s="65"/>
      <c r="H9" s="65"/>
    </row>
  </sheetData>
  <mergeCells count="10">
    <mergeCell ref="A2:H2"/>
    <mergeCell ref="A3:H3"/>
    <mergeCell ref="A4:H4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1:11">
      <c r="A2" s="31" t="s">
        <v>359</v>
      </c>
      <c r="B2" s="31"/>
      <c r="C2" s="31"/>
      <c r="D2" s="32"/>
      <c r="E2" s="32"/>
      <c r="F2" s="32"/>
      <c r="G2" s="32"/>
      <c r="H2" s="31"/>
      <c r="I2" s="31"/>
      <c r="J2" s="31"/>
      <c r="K2" s="50"/>
    </row>
    <row r="3" ht="28.5" customHeight="1" spans="1:11">
      <c r="A3" s="33" t="s">
        <v>360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ht="13.5" customHeight="1" spans="1:11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51" t="s">
        <v>3</v>
      </c>
    </row>
    <row r="5" ht="21.75" customHeight="1" spans="1:11">
      <c r="A5" s="34" t="s">
        <v>219</v>
      </c>
      <c r="B5" s="34" t="s">
        <v>125</v>
      </c>
      <c r="C5" s="34" t="s">
        <v>220</v>
      </c>
      <c r="D5" s="35" t="s">
        <v>126</v>
      </c>
      <c r="E5" s="35" t="s">
        <v>127</v>
      </c>
      <c r="F5" s="35" t="s">
        <v>128</v>
      </c>
      <c r="G5" s="35" t="s">
        <v>129</v>
      </c>
      <c r="H5" s="36" t="s">
        <v>31</v>
      </c>
      <c r="I5" s="52" t="s">
        <v>361</v>
      </c>
      <c r="J5" s="53"/>
      <c r="K5" s="54"/>
    </row>
    <row r="6" ht="21.75" customHeight="1" spans="1:11">
      <c r="A6" s="37"/>
      <c r="B6" s="37"/>
      <c r="C6" s="37"/>
      <c r="D6" s="38"/>
      <c r="E6" s="38"/>
      <c r="F6" s="38"/>
      <c r="G6" s="38"/>
      <c r="H6" s="39"/>
      <c r="I6" s="35" t="s">
        <v>34</v>
      </c>
      <c r="J6" s="35" t="s">
        <v>35</v>
      </c>
      <c r="K6" s="35" t="s">
        <v>36</v>
      </c>
    </row>
    <row r="7" ht="40.5" customHeight="1" spans="1:11">
      <c r="A7" s="40"/>
      <c r="B7" s="40"/>
      <c r="C7" s="40"/>
      <c r="D7" s="41"/>
      <c r="E7" s="41"/>
      <c r="F7" s="41"/>
      <c r="G7" s="41"/>
      <c r="H7" s="42"/>
      <c r="I7" s="41" t="s">
        <v>33</v>
      </c>
      <c r="J7" s="41"/>
      <c r="K7" s="41"/>
    </row>
    <row r="8" ht="15" customHeight="1" spans="1:11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55">
        <v>10</v>
      </c>
      <c r="K8" s="55">
        <v>11</v>
      </c>
    </row>
    <row r="9" ht="30.65" customHeight="1" spans="1:11">
      <c r="A9" s="44"/>
      <c r="B9" s="45"/>
      <c r="C9" s="44"/>
      <c r="D9" s="44"/>
      <c r="E9" s="44"/>
      <c r="F9" s="44"/>
      <c r="G9" s="44"/>
      <c r="H9" s="46"/>
      <c r="I9" s="46"/>
      <c r="J9" s="46"/>
      <c r="K9" s="46"/>
    </row>
    <row r="10" ht="30.65" customHeight="1" spans="1:11">
      <c r="A10" s="45"/>
      <c r="B10" s="45"/>
      <c r="C10" s="45"/>
      <c r="D10" s="45"/>
      <c r="E10" s="45"/>
      <c r="F10" s="45"/>
      <c r="G10" s="45"/>
      <c r="H10" s="46"/>
      <c r="I10" s="46"/>
      <c r="J10" s="46"/>
      <c r="K10" s="46"/>
    </row>
    <row r="11" ht="18.75" customHeight="1" spans="1:11">
      <c r="A11" s="47" t="s">
        <v>236</v>
      </c>
      <c r="B11" s="48"/>
      <c r="C11" s="48"/>
      <c r="D11" s="48"/>
      <c r="E11" s="48"/>
      <c r="F11" s="48"/>
      <c r="G11" s="49"/>
      <c r="H11" s="46"/>
      <c r="I11" s="46"/>
      <c r="J11" s="46"/>
      <c r="K11" s="46"/>
    </row>
  </sheetData>
  <mergeCells count="16">
    <mergeCell ref="A2:K2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tabSelected="1" workbookViewId="0">
      <pane ySplit="1" topLeftCell="A2" activePane="bottomLeft" state="frozen"/>
      <selection/>
      <selection pane="bottomLeft" activeCell="C10" sqref="C10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 t="s">
        <v>362</v>
      </c>
      <c r="B2" s="2"/>
      <c r="C2" s="2"/>
      <c r="D2" s="3"/>
      <c r="E2" s="2"/>
      <c r="F2" s="2"/>
      <c r="G2" s="4"/>
    </row>
    <row r="3" ht="27.75" customHeight="1" spans="1:7">
      <c r="A3" s="5" t="s">
        <v>363</v>
      </c>
      <c r="B3" s="5"/>
      <c r="C3" s="5"/>
      <c r="D3" s="5"/>
      <c r="E3" s="5"/>
      <c r="F3" s="5"/>
      <c r="G3" s="5"/>
    </row>
    <row r="4" ht="13.5" customHeight="1" spans="1:7">
      <c r="A4" s="6" t="s">
        <v>2</v>
      </c>
      <c r="B4" s="7"/>
      <c r="C4" s="7"/>
      <c r="D4" s="7"/>
      <c r="E4" s="8"/>
      <c r="F4" s="8"/>
      <c r="G4" s="9" t="s">
        <v>3</v>
      </c>
    </row>
    <row r="5" ht="21.75" customHeight="1" spans="1:7">
      <c r="A5" s="10" t="s">
        <v>220</v>
      </c>
      <c r="B5" s="10" t="s">
        <v>219</v>
      </c>
      <c r="C5" s="10" t="s">
        <v>125</v>
      </c>
      <c r="D5" s="11" t="s">
        <v>364</v>
      </c>
      <c r="E5" s="12" t="s">
        <v>34</v>
      </c>
      <c r="F5" s="13"/>
      <c r="G5" s="14"/>
    </row>
    <row r="6" ht="21.75" customHeight="1" spans="1:7">
      <c r="A6" s="15"/>
      <c r="B6" s="15"/>
      <c r="C6" s="15"/>
      <c r="D6" s="16"/>
      <c r="E6" s="17" t="s">
        <v>365</v>
      </c>
      <c r="F6" s="11" t="s">
        <v>366</v>
      </c>
      <c r="G6" s="11" t="s">
        <v>367</v>
      </c>
    </row>
    <row r="7" ht="40.5" customHeight="1" spans="1:7">
      <c r="A7" s="18"/>
      <c r="B7" s="18"/>
      <c r="C7" s="18"/>
      <c r="D7" s="19"/>
      <c r="E7" s="20"/>
      <c r="F7" s="19" t="s">
        <v>33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21" customHeight="1" spans="1:7">
      <c r="A9" s="22" t="s">
        <v>65</v>
      </c>
      <c r="B9" s="23"/>
      <c r="C9" s="23"/>
      <c r="D9" s="24"/>
      <c r="E9" s="25">
        <v>292216</v>
      </c>
      <c r="F9" s="25">
        <v>170000</v>
      </c>
      <c r="G9" s="25"/>
    </row>
    <row r="10" ht="21" customHeight="1" spans="1:7">
      <c r="A10" s="22"/>
      <c r="B10" s="22" t="s">
        <v>368</v>
      </c>
      <c r="C10" s="22" t="s">
        <v>229</v>
      </c>
      <c r="D10" s="26" t="s">
        <v>369</v>
      </c>
      <c r="E10" s="25">
        <v>6216</v>
      </c>
      <c r="F10" s="25"/>
      <c r="G10" s="25"/>
    </row>
    <row r="11" ht="21" customHeight="1" spans="1:7">
      <c r="A11" s="27"/>
      <c r="B11" s="22" t="s">
        <v>370</v>
      </c>
      <c r="C11" s="22" t="s">
        <v>232</v>
      </c>
      <c r="D11" s="26" t="s">
        <v>369</v>
      </c>
      <c r="E11" s="25">
        <v>86000</v>
      </c>
      <c r="F11" s="25"/>
      <c r="G11" s="25"/>
    </row>
    <row r="12" ht="21" customHeight="1" spans="1:7">
      <c r="A12" s="27"/>
      <c r="B12" s="22" t="s">
        <v>370</v>
      </c>
      <c r="C12" s="22" t="s">
        <v>224</v>
      </c>
      <c r="D12" s="26" t="s">
        <v>369</v>
      </c>
      <c r="E12" s="25">
        <v>200000</v>
      </c>
      <c r="F12" s="25">
        <v>170000</v>
      </c>
      <c r="G12" s="25"/>
    </row>
    <row r="13" ht="21" customHeight="1" spans="1:7">
      <c r="A13" s="28" t="s">
        <v>31</v>
      </c>
      <c r="B13" s="29" t="s">
        <v>371</v>
      </c>
      <c r="C13" s="29"/>
      <c r="D13" s="30"/>
      <c r="E13" s="25">
        <v>292216</v>
      </c>
      <c r="F13" s="25">
        <v>170000</v>
      </c>
      <c r="G13" s="25"/>
    </row>
  </sheetData>
  <mergeCells count="12">
    <mergeCell ref="A2:G2"/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customHeight="1" spans="1:19">
      <c r="A2" s="157" t="s">
        <v>27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ht="28.5" customHeight="1" spans="1:19">
      <c r="A3" s="151" t="s">
        <v>28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ht="20.25" customHeight="1" spans="1:19">
      <c r="A4" s="152" t="s">
        <v>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8"/>
      <c r="M4" s="158"/>
      <c r="N4" s="158"/>
      <c r="O4" s="158"/>
      <c r="P4" s="158"/>
      <c r="Q4" s="158"/>
      <c r="R4" s="158"/>
      <c r="S4" s="158" t="s">
        <v>3</v>
      </c>
    </row>
    <row r="5" ht="27" customHeight="1" spans="1:19">
      <c r="A5" s="153" t="s">
        <v>29</v>
      </c>
      <c r="B5" s="153" t="s">
        <v>30</v>
      </c>
      <c r="C5" s="153" t="s">
        <v>31</v>
      </c>
      <c r="D5" s="153" t="s">
        <v>32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 t="s">
        <v>21</v>
      </c>
      <c r="P5" s="153"/>
      <c r="Q5" s="153"/>
      <c r="R5" s="153"/>
      <c r="S5" s="153"/>
    </row>
    <row r="6" ht="27" customHeight="1" spans="1:19">
      <c r="A6" s="153"/>
      <c r="B6" s="153"/>
      <c r="C6" s="153"/>
      <c r="D6" s="153" t="s">
        <v>33</v>
      </c>
      <c r="E6" s="153" t="s">
        <v>34</v>
      </c>
      <c r="F6" s="153" t="s">
        <v>35</v>
      </c>
      <c r="G6" s="153" t="s">
        <v>36</v>
      </c>
      <c r="H6" s="153" t="s">
        <v>37</v>
      </c>
      <c r="I6" s="153" t="s">
        <v>38</v>
      </c>
      <c r="J6" s="153"/>
      <c r="K6" s="153"/>
      <c r="L6" s="153"/>
      <c r="M6" s="153"/>
      <c r="N6" s="153"/>
      <c r="O6" s="153" t="s">
        <v>33</v>
      </c>
      <c r="P6" s="153" t="s">
        <v>34</v>
      </c>
      <c r="Q6" s="153" t="s">
        <v>35</v>
      </c>
      <c r="R6" s="153" t="s">
        <v>36</v>
      </c>
      <c r="S6" s="153" t="s">
        <v>39</v>
      </c>
    </row>
    <row r="7" ht="27" customHeight="1" spans="1:19">
      <c r="A7" s="153"/>
      <c r="B7" s="153"/>
      <c r="C7" s="153"/>
      <c r="D7" s="153"/>
      <c r="E7" s="153"/>
      <c r="F7" s="153"/>
      <c r="G7" s="153"/>
      <c r="H7" s="153"/>
      <c r="I7" s="153" t="s">
        <v>33</v>
      </c>
      <c r="J7" s="153" t="s">
        <v>40</v>
      </c>
      <c r="K7" s="153" t="s">
        <v>41</v>
      </c>
      <c r="L7" s="153" t="s">
        <v>42</v>
      </c>
      <c r="M7" s="153" t="s">
        <v>43</v>
      </c>
      <c r="N7" s="153" t="s">
        <v>44</v>
      </c>
      <c r="O7" s="153"/>
      <c r="P7" s="153"/>
      <c r="Q7" s="153"/>
      <c r="R7" s="153"/>
      <c r="S7" s="153"/>
    </row>
    <row r="8" ht="20.25" customHeight="1" spans="1:19">
      <c r="A8" s="156" t="s">
        <v>45</v>
      </c>
      <c r="B8" s="156" t="s">
        <v>46</v>
      </c>
      <c r="C8" s="156" t="s">
        <v>47</v>
      </c>
      <c r="D8" s="156" t="s">
        <v>48</v>
      </c>
      <c r="E8" s="156" t="s">
        <v>49</v>
      </c>
      <c r="F8" s="156" t="s">
        <v>50</v>
      </c>
      <c r="G8" s="156" t="s">
        <v>51</v>
      </c>
      <c r="H8" s="156" t="s">
        <v>52</v>
      </c>
      <c r="I8" s="156" t="s">
        <v>53</v>
      </c>
      <c r="J8" s="156" t="s">
        <v>54</v>
      </c>
      <c r="K8" s="156" t="s">
        <v>55</v>
      </c>
      <c r="L8" s="156" t="s">
        <v>56</v>
      </c>
      <c r="M8" s="156" t="s">
        <v>57</v>
      </c>
      <c r="N8" s="156" t="s">
        <v>58</v>
      </c>
      <c r="O8" s="156" t="s">
        <v>59</v>
      </c>
      <c r="P8" s="156" t="s">
        <v>60</v>
      </c>
      <c r="Q8" s="156" t="s">
        <v>61</v>
      </c>
      <c r="R8" s="156" t="s">
        <v>62</v>
      </c>
      <c r="S8" s="156" t="s">
        <v>63</v>
      </c>
    </row>
    <row r="9" ht="20.25" customHeight="1" spans="1:19">
      <c r="A9" s="152" t="s">
        <v>64</v>
      </c>
      <c r="B9" s="152" t="s">
        <v>65</v>
      </c>
      <c r="C9" s="155">
        <v>8951966.29</v>
      </c>
      <c r="D9" s="155">
        <v>8951966.29</v>
      </c>
      <c r="E9" s="65">
        <v>8951966.29</v>
      </c>
      <c r="F9" s="65"/>
      <c r="G9" s="65"/>
      <c r="H9" s="65"/>
      <c r="I9" s="65"/>
      <c r="J9" s="65"/>
      <c r="K9" s="65"/>
      <c r="L9" s="65"/>
      <c r="M9" s="65"/>
      <c r="N9" s="65"/>
      <c r="O9" s="155"/>
      <c r="P9" s="155"/>
      <c r="Q9" s="155"/>
      <c r="R9" s="155"/>
      <c r="S9" s="155"/>
    </row>
    <row r="10" ht="20.25" customHeight="1" spans="1:19">
      <c r="A10" s="154" t="s">
        <v>31</v>
      </c>
      <c r="B10" s="152"/>
      <c r="C10" s="155">
        <v>8951966.29</v>
      </c>
      <c r="D10" s="155">
        <v>8951966.29</v>
      </c>
      <c r="E10" s="155">
        <v>8951966.29</v>
      </c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</row>
  </sheetData>
  <mergeCells count="20">
    <mergeCell ref="A2:S2"/>
    <mergeCell ref="A3:S3"/>
    <mergeCell ref="A4:R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A4" sqref="A4:N4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customHeight="1" spans="1:15">
      <c r="A2" s="157" t="s">
        <v>66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ht="28.5" customHeight="1" spans="1:15">
      <c r="A3" s="151" t="s">
        <v>67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ht="20.25" customHeight="1" spans="1:15">
      <c r="A4" s="152" t="s">
        <v>2</v>
      </c>
      <c r="B4" s="152"/>
      <c r="C4" s="152"/>
      <c r="D4" s="152"/>
      <c r="E4" s="152"/>
      <c r="F4" s="152"/>
      <c r="G4" s="152"/>
      <c r="H4" s="152"/>
      <c r="I4" s="152"/>
      <c r="J4" s="158"/>
      <c r="K4" s="158"/>
      <c r="L4" s="158"/>
      <c r="M4" s="158"/>
      <c r="N4" s="158"/>
      <c r="O4" s="158" t="s">
        <v>3</v>
      </c>
    </row>
    <row r="5" ht="27" customHeight="1" spans="1:15">
      <c r="A5" s="153" t="s">
        <v>68</v>
      </c>
      <c r="B5" s="153" t="s">
        <v>69</v>
      </c>
      <c r="C5" s="153" t="s">
        <v>31</v>
      </c>
      <c r="D5" s="153" t="s">
        <v>34</v>
      </c>
      <c r="E5" s="153"/>
      <c r="F5" s="153"/>
      <c r="G5" s="153" t="s">
        <v>35</v>
      </c>
      <c r="H5" s="153" t="s">
        <v>36</v>
      </c>
      <c r="I5" s="153" t="s">
        <v>70</v>
      </c>
      <c r="J5" s="153" t="s">
        <v>71</v>
      </c>
      <c r="K5" s="153"/>
      <c r="L5" s="153"/>
      <c r="M5" s="153"/>
      <c r="N5" s="153"/>
      <c r="O5" s="153"/>
    </row>
    <row r="6" ht="27" customHeight="1" spans="1:15">
      <c r="A6" s="153"/>
      <c r="B6" s="153"/>
      <c r="C6" s="153"/>
      <c r="D6" s="153" t="s">
        <v>33</v>
      </c>
      <c r="E6" s="153" t="s">
        <v>72</v>
      </c>
      <c r="F6" s="153" t="s">
        <v>73</v>
      </c>
      <c r="G6" s="153"/>
      <c r="H6" s="153"/>
      <c r="I6" s="153"/>
      <c r="J6" s="153" t="s">
        <v>33</v>
      </c>
      <c r="K6" s="153" t="s">
        <v>74</v>
      </c>
      <c r="L6" s="153" t="s">
        <v>75</v>
      </c>
      <c r="M6" s="153" t="s">
        <v>76</v>
      </c>
      <c r="N6" s="153" t="s">
        <v>77</v>
      </c>
      <c r="O6" s="153" t="s">
        <v>78</v>
      </c>
    </row>
    <row r="7" ht="20.25" customHeight="1" spans="1:15">
      <c r="A7" s="156" t="s">
        <v>45</v>
      </c>
      <c r="B7" s="156" t="s">
        <v>46</v>
      </c>
      <c r="C7" s="156" t="s">
        <v>47</v>
      </c>
      <c r="D7" s="156" t="s">
        <v>48</v>
      </c>
      <c r="E7" s="156" t="s">
        <v>49</v>
      </c>
      <c r="F7" s="156" t="s">
        <v>50</v>
      </c>
      <c r="G7" s="156" t="s">
        <v>51</v>
      </c>
      <c r="H7" s="156" t="s">
        <v>52</v>
      </c>
      <c r="I7" s="156" t="s">
        <v>53</v>
      </c>
      <c r="J7" s="156" t="s">
        <v>54</v>
      </c>
      <c r="K7" s="156" t="s">
        <v>55</v>
      </c>
      <c r="L7" s="156" t="s">
        <v>56</v>
      </c>
      <c r="M7" s="156" t="s">
        <v>57</v>
      </c>
      <c r="N7" s="156" t="s">
        <v>58</v>
      </c>
      <c r="O7" s="156" t="s">
        <v>59</v>
      </c>
    </row>
    <row r="8" ht="20.25" customHeight="1" spans="1:15">
      <c r="A8" s="152" t="s">
        <v>79</v>
      </c>
      <c r="B8" s="152" t="str">
        <f>"        "&amp;"一般公共服务支出"</f>
        <v>        一般公共服务支出</v>
      </c>
      <c r="C8" s="65">
        <v>5149011.84</v>
      </c>
      <c r="D8" s="65">
        <v>5149011.84</v>
      </c>
      <c r="E8" s="65">
        <v>4856795.84</v>
      </c>
      <c r="F8" s="65">
        <v>292216</v>
      </c>
      <c r="G8" s="65"/>
      <c r="H8" s="65"/>
      <c r="I8" s="65"/>
      <c r="J8" s="65"/>
      <c r="K8" s="65"/>
      <c r="L8" s="65"/>
      <c r="M8" s="65"/>
      <c r="N8" s="65"/>
      <c r="O8" s="65"/>
    </row>
    <row r="9" ht="20.25" customHeight="1" spans="1:15">
      <c r="A9" s="159" t="s">
        <v>80</v>
      </c>
      <c r="B9" s="159" t="str">
        <f>"        "&amp;"政府办公厅（室）及相关机构事务"</f>
        <v>        政府办公厅（室）及相关机构事务</v>
      </c>
      <c r="C9" s="65">
        <v>5149011.84</v>
      </c>
      <c r="D9" s="65">
        <v>5149011.84</v>
      </c>
      <c r="E9" s="65">
        <v>4856795.84</v>
      </c>
      <c r="F9" s="65">
        <v>292216</v>
      </c>
      <c r="G9" s="65"/>
      <c r="H9" s="65"/>
      <c r="I9" s="65"/>
      <c r="J9" s="65"/>
      <c r="K9" s="65"/>
      <c r="L9" s="65"/>
      <c r="M9" s="65"/>
      <c r="N9" s="65"/>
      <c r="O9" s="65"/>
    </row>
    <row r="10" ht="20.25" customHeight="1" spans="1:15">
      <c r="A10" s="160" t="s">
        <v>81</v>
      </c>
      <c r="B10" s="160" t="str">
        <f>"        "&amp;"事业运行"</f>
        <v>        事业运行</v>
      </c>
      <c r="C10" s="65">
        <v>4630011.84</v>
      </c>
      <c r="D10" s="65">
        <v>4630011.84</v>
      </c>
      <c r="E10" s="65">
        <v>4623795.84</v>
      </c>
      <c r="F10" s="65">
        <v>6216</v>
      </c>
      <c r="G10" s="65"/>
      <c r="H10" s="65"/>
      <c r="I10" s="65"/>
      <c r="J10" s="65"/>
      <c r="K10" s="65"/>
      <c r="L10" s="65"/>
      <c r="M10" s="65"/>
      <c r="N10" s="65"/>
      <c r="O10" s="65"/>
    </row>
    <row r="11" ht="20.25" customHeight="1" spans="1:15">
      <c r="A11" s="160" t="s">
        <v>82</v>
      </c>
      <c r="B11" s="160" t="str">
        <f>"        "&amp;"其他政府办公厅（室）及相关机构事务支出"</f>
        <v>        其他政府办公厅（室）及相关机构事务支出</v>
      </c>
      <c r="C11" s="65">
        <v>519000</v>
      </c>
      <c r="D11" s="65">
        <v>519000</v>
      </c>
      <c r="E11" s="65">
        <v>233000</v>
      </c>
      <c r="F11" s="65">
        <v>286000</v>
      </c>
      <c r="G11" s="65"/>
      <c r="H11" s="65"/>
      <c r="I11" s="65"/>
      <c r="J11" s="65"/>
      <c r="K11" s="65"/>
      <c r="L11" s="65"/>
      <c r="M11" s="65"/>
      <c r="N11" s="65"/>
      <c r="O11" s="65"/>
    </row>
    <row r="12" ht="20.25" customHeight="1" spans="1:15">
      <c r="A12" s="152" t="s">
        <v>83</v>
      </c>
      <c r="B12" s="152" t="str">
        <f>"        "&amp;"社会保障和就业支出"</f>
        <v>        社会保障和就业支出</v>
      </c>
      <c r="C12" s="65">
        <v>2617320</v>
      </c>
      <c r="D12" s="65">
        <v>2617320</v>
      </c>
      <c r="E12" s="65">
        <v>2617320</v>
      </c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ht="20.25" customHeight="1" spans="1:15">
      <c r="A13" s="159" t="s">
        <v>84</v>
      </c>
      <c r="B13" s="159" t="str">
        <f>"        "&amp;"行政事业单位养老支出"</f>
        <v>        行政事业单位养老支出</v>
      </c>
      <c r="C13" s="65">
        <v>2617320</v>
      </c>
      <c r="D13" s="65">
        <v>2617320</v>
      </c>
      <c r="E13" s="65">
        <v>2617320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ht="20.25" customHeight="1" spans="1:15">
      <c r="A14" s="160" t="s">
        <v>85</v>
      </c>
      <c r="B14" s="160" t="str">
        <f>"        "&amp;"事业单位离退休"</f>
        <v>        事业单位离退休</v>
      </c>
      <c r="C14" s="65">
        <v>2187000</v>
      </c>
      <c r="D14" s="65">
        <v>2187000</v>
      </c>
      <c r="E14" s="65">
        <v>2187000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ht="20.25" customHeight="1" spans="1:15">
      <c r="A15" s="160" t="s">
        <v>86</v>
      </c>
      <c r="B15" s="160" t="str">
        <f>"        "&amp;"机关事业单位基本养老保险缴费支出"</f>
        <v>        机关事业单位基本养老保险缴费支出</v>
      </c>
      <c r="C15" s="65">
        <v>430320</v>
      </c>
      <c r="D15" s="65">
        <v>430320</v>
      </c>
      <c r="E15" s="65">
        <v>430320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ht="20.25" customHeight="1" spans="1:15">
      <c r="A16" s="152" t="s">
        <v>87</v>
      </c>
      <c r="B16" s="152" t="str">
        <f>"        "&amp;"卫生健康支出"</f>
        <v>        卫生健康支出</v>
      </c>
      <c r="C16" s="65">
        <v>698170.45</v>
      </c>
      <c r="D16" s="65">
        <v>698170.45</v>
      </c>
      <c r="E16" s="65">
        <v>698170.45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ht="20.25" customHeight="1" spans="1:15">
      <c r="A17" s="159" t="s">
        <v>88</v>
      </c>
      <c r="B17" s="159" t="str">
        <f>"        "&amp;"行政事业单位医疗"</f>
        <v>        行政事业单位医疗</v>
      </c>
      <c r="C17" s="65">
        <v>698170.45</v>
      </c>
      <c r="D17" s="65">
        <v>698170.45</v>
      </c>
      <c r="E17" s="65">
        <v>698170.45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ht="20.25" customHeight="1" spans="1:15">
      <c r="A18" s="160" t="s">
        <v>89</v>
      </c>
      <c r="B18" s="160" t="str">
        <f>"        "&amp;"行政单位医疗"</f>
        <v>        行政单位医疗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ht="20.25" customHeight="1" spans="1:15">
      <c r="A19" s="160" t="s">
        <v>90</v>
      </c>
      <c r="B19" s="160" t="str">
        <f>"        "&amp;"事业单位医疗"</f>
        <v>        事业单位医疗</v>
      </c>
      <c r="C19" s="65">
        <v>223228.5</v>
      </c>
      <c r="D19" s="65">
        <v>223228.5</v>
      </c>
      <c r="E19" s="65">
        <v>223228.5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ht="20.25" customHeight="1" spans="1:15">
      <c r="A20" s="160" t="s">
        <v>91</v>
      </c>
      <c r="B20" s="160" t="str">
        <f>"        "&amp;"公务员医疗补助"</f>
        <v>        公务员医疗补助</v>
      </c>
      <c r="C20" s="65">
        <v>426075</v>
      </c>
      <c r="D20" s="65">
        <v>426075</v>
      </c>
      <c r="E20" s="65">
        <v>426075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ht="20.25" customHeight="1" spans="1:15">
      <c r="A21" s="160" t="s">
        <v>92</v>
      </c>
      <c r="B21" s="160" t="str">
        <f>"        "&amp;"其他行政事业单位医疗支出"</f>
        <v>        其他行政事业单位医疗支出</v>
      </c>
      <c r="C21" s="65">
        <v>48866.95</v>
      </c>
      <c r="D21" s="65">
        <v>48866.95</v>
      </c>
      <c r="E21" s="65">
        <v>48866.95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ht="20.25" customHeight="1" spans="1:15">
      <c r="A22" s="152" t="s">
        <v>93</v>
      </c>
      <c r="B22" s="152" t="str">
        <f>"        "&amp;"住房保障支出"</f>
        <v>        住房保障支出</v>
      </c>
      <c r="C22" s="65">
        <v>487464</v>
      </c>
      <c r="D22" s="65">
        <v>487464</v>
      </c>
      <c r="E22" s="65">
        <v>487464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ht="20.25" customHeight="1" spans="1:15">
      <c r="A23" s="159" t="s">
        <v>94</v>
      </c>
      <c r="B23" s="159" t="str">
        <f>"        "&amp;"住房改革支出"</f>
        <v>        住房改革支出</v>
      </c>
      <c r="C23" s="65">
        <v>487464</v>
      </c>
      <c r="D23" s="65">
        <v>487464</v>
      </c>
      <c r="E23" s="65">
        <v>487464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ht="20.25" customHeight="1" spans="1:15">
      <c r="A24" s="160" t="s">
        <v>95</v>
      </c>
      <c r="B24" s="160" t="str">
        <f>"        "&amp;"住房公积金"</f>
        <v>        住房公积金</v>
      </c>
      <c r="C24" s="65">
        <v>467412</v>
      </c>
      <c r="D24" s="65">
        <v>467412</v>
      </c>
      <c r="E24" s="65">
        <v>467412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ht="20.25" customHeight="1" spans="1:15">
      <c r="A25" s="160" t="s">
        <v>96</v>
      </c>
      <c r="B25" s="160" t="str">
        <f>"        "&amp;"购房补贴"</f>
        <v>        购房补贴</v>
      </c>
      <c r="C25" s="65">
        <v>20052</v>
      </c>
      <c r="D25" s="65">
        <v>20052</v>
      </c>
      <c r="E25" s="65">
        <v>20052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ht="20.25" customHeight="1" spans="1:15">
      <c r="A26" s="154" t="s">
        <v>31</v>
      </c>
      <c r="B26" s="152"/>
      <c r="C26" s="155">
        <v>8951966.29</v>
      </c>
      <c r="D26" s="155">
        <v>8951966.29</v>
      </c>
      <c r="E26" s="155">
        <v>8659750.29</v>
      </c>
      <c r="F26" s="155">
        <v>292216</v>
      </c>
      <c r="G26" s="155"/>
      <c r="H26" s="155"/>
      <c r="I26" s="155"/>
      <c r="J26" s="155"/>
      <c r="K26" s="155"/>
      <c r="L26" s="155"/>
      <c r="M26" s="155"/>
      <c r="N26" s="155"/>
      <c r="O26" s="155"/>
    </row>
  </sheetData>
  <mergeCells count="12">
    <mergeCell ref="A2:O2"/>
    <mergeCell ref="A3:O3"/>
    <mergeCell ref="A4:N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6"/>
      <c r="B1" s="56"/>
      <c r="C1" s="56"/>
      <c r="D1" s="56"/>
    </row>
    <row r="2" ht="18.75" customHeight="1" spans="1:4">
      <c r="A2" s="150" t="s">
        <v>97</v>
      </c>
      <c r="B2" s="161"/>
      <c r="C2" s="161"/>
      <c r="D2" s="161"/>
    </row>
    <row r="3" ht="28.5" customHeight="1" spans="1:4">
      <c r="A3" s="162" t="s">
        <v>98</v>
      </c>
      <c r="B3" s="162"/>
      <c r="C3" s="162"/>
      <c r="D3" s="162"/>
    </row>
    <row r="4" ht="18.75" customHeight="1" spans="1:4">
      <c r="A4" s="152" t="s">
        <v>2</v>
      </c>
      <c r="B4" s="152"/>
      <c r="C4" s="152"/>
      <c r="D4" s="150" t="s">
        <v>3</v>
      </c>
    </row>
    <row r="5" ht="18.75" customHeight="1" spans="1:4">
      <c r="A5" s="60" t="s">
        <v>4</v>
      </c>
      <c r="B5" s="60"/>
      <c r="C5" s="60" t="s">
        <v>5</v>
      </c>
      <c r="D5" s="60"/>
    </row>
    <row r="6" ht="18.75" customHeight="1" spans="1:4">
      <c r="A6" s="60" t="s">
        <v>6</v>
      </c>
      <c r="B6" s="60" t="s">
        <v>7</v>
      </c>
      <c r="C6" s="60" t="s">
        <v>99</v>
      </c>
      <c r="D6" s="60" t="s">
        <v>7</v>
      </c>
    </row>
    <row r="7" ht="18.75" customHeight="1" spans="1:4">
      <c r="A7" s="163" t="s">
        <v>100</v>
      </c>
      <c r="B7" s="164"/>
      <c r="C7" s="165" t="s">
        <v>101</v>
      </c>
      <c r="D7" s="164"/>
    </row>
    <row r="8" ht="18.75" customHeight="1" spans="1:4">
      <c r="A8" s="152" t="s">
        <v>102</v>
      </c>
      <c r="B8" s="166">
        <v>8951966.29</v>
      </c>
      <c r="C8" s="167" t="str">
        <f>"（一）"&amp;"一般公共服务支出"</f>
        <v>（一）一般公共服务支出</v>
      </c>
      <c r="D8" s="166">
        <v>5149011.84</v>
      </c>
    </row>
    <row r="9" ht="18.75" customHeight="1" spans="1:4">
      <c r="A9" s="152" t="s">
        <v>103</v>
      </c>
      <c r="B9" s="166"/>
      <c r="C9" s="167" t="str">
        <f>"（二）"&amp;"社会保障和就业支出"</f>
        <v>（二）社会保障和就业支出</v>
      </c>
      <c r="D9" s="166">
        <v>2617320</v>
      </c>
    </row>
    <row r="10" ht="18.75" customHeight="1" spans="1:4">
      <c r="A10" s="152" t="s">
        <v>104</v>
      </c>
      <c r="B10" s="166"/>
      <c r="C10" s="167" t="str">
        <f>"（三）"&amp;"卫生健康支出"</f>
        <v>（三）卫生健康支出</v>
      </c>
      <c r="D10" s="166">
        <v>698170.45</v>
      </c>
    </row>
    <row r="11" ht="18.75" customHeight="1" spans="1:4">
      <c r="A11" s="152" t="s">
        <v>105</v>
      </c>
      <c r="B11" s="166"/>
      <c r="C11" s="167" t="str">
        <f>"（四）"&amp;"住房保障支出"</f>
        <v>（四）住房保障支出</v>
      </c>
      <c r="D11" s="166">
        <v>487464</v>
      </c>
    </row>
    <row r="12" ht="18.75" customHeight="1" spans="1:4">
      <c r="A12" s="62" t="s">
        <v>102</v>
      </c>
      <c r="B12" s="166"/>
      <c r="C12" s="152"/>
      <c r="D12" s="152"/>
    </row>
    <row r="13" ht="18.75" customHeight="1" spans="1:4">
      <c r="A13" s="62" t="s">
        <v>103</v>
      </c>
      <c r="B13" s="166"/>
      <c r="C13" s="152"/>
      <c r="D13" s="152"/>
    </row>
    <row r="14" ht="18.75" customHeight="1" spans="1:4">
      <c r="A14" s="62" t="s">
        <v>104</v>
      </c>
      <c r="B14" s="166"/>
      <c r="C14" s="152"/>
      <c r="D14" s="152"/>
    </row>
    <row r="15" ht="18.75" customHeight="1" spans="1:4">
      <c r="A15" s="152"/>
      <c r="B15" s="152"/>
      <c r="C15" s="152" t="s">
        <v>106</v>
      </c>
      <c r="D15" s="152"/>
    </row>
    <row r="16" ht="18.75" customHeight="1" spans="1:4">
      <c r="A16" s="168" t="s">
        <v>25</v>
      </c>
      <c r="B16" s="166">
        <v>8951966.29</v>
      </c>
      <c r="C16" s="168" t="s">
        <v>26</v>
      </c>
      <c r="D16" s="166">
        <v>8951966.29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A4" sqref="A4:F4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49"/>
      <c r="B1" s="149"/>
      <c r="C1" s="149"/>
      <c r="D1" s="149"/>
      <c r="E1" s="149"/>
      <c r="F1" s="149"/>
      <c r="G1" s="149"/>
    </row>
    <row r="2" customHeight="1" spans="1:7">
      <c r="A2" s="157" t="s">
        <v>107</v>
      </c>
      <c r="B2" s="157"/>
      <c r="C2" s="157"/>
      <c r="D2" s="157"/>
      <c r="E2" s="157"/>
      <c r="F2" s="157"/>
      <c r="G2" s="157"/>
    </row>
    <row r="3" ht="28.5" customHeight="1" spans="1:7">
      <c r="A3" s="151" t="s">
        <v>108</v>
      </c>
      <c r="B3" s="151"/>
      <c r="C3" s="151"/>
      <c r="D3" s="151"/>
      <c r="E3" s="151"/>
      <c r="F3" s="151"/>
      <c r="G3" s="151"/>
    </row>
    <row r="4" ht="20.25" customHeight="1" spans="1:7">
      <c r="A4" s="152" t="s">
        <v>2</v>
      </c>
      <c r="B4" s="152"/>
      <c r="C4" s="152"/>
      <c r="D4" s="152"/>
      <c r="E4" s="152"/>
      <c r="F4" s="152"/>
      <c r="G4" s="158" t="s">
        <v>3</v>
      </c>
    </row>
    <row r="5" ht="27" customHeight="1" spans="1:7">
      <c r="A5" s="153" t="s">
        <v>109</v>
      </c>
      <c r="B5" s="153"/>
      <c r="C5" s="153" t="s">
        <v>31</v>
      </c>
      <c r="D5" s="153" t="s">
        <v>34</v>
      </c>
      <c r="E5" s="153"/>
      <c r="F5" s="153"/>
      <c r="G5" s="153" t="s">
        <v>73</v>
      </c>
    </row>
    <row r="6" ht="27" customHeight="1" spans="1:7">
      <c r="A6" s="153" t="s">
        <v>68</v>
      </c>
      <c r="B6" s="153" t="s">
        <v>69</v>
      </c>
      <c r="C6" s="153"/>
      <c r="D6" s="153" t="s">
        <v>33</v>
      </c>
      <c r="E6" s="153" t="s">
        <v>110</v>
      </c>
      <c r="F6" s="153" t="s">
        <v>111</v>
      </c>
      <c r="G6" s="153"/>
    </row>
    <row r="7" ht="20.25" customHeight="1" spans="1:7">
      <c r="A7" s="156" t="s">
        <v>45</v>
      </c>
      <c r="B7" s="156" t="s">
        <v>46</v>
      </c>
      <c r="C7" s="156" t="s">
        <v>47</v>
      </c>
      <c r="D7" s="156" t="s">
        <v>48</v>
      </c>
      <c r="E7" s="156" t="s">
        <v>49</v>
      </c>
      <c r="F7" s="156" t="s">
        <v>50</v>
      </c>
      <c r="G7" s="156">
        <v>7</v>
      </c>
    </row>
    <row r="8" ht="20.25" customHeight="1" spans="1:7">
      <c r="A8" s="152" t="s">
        <v>79</v>
      </c>
      <c r="B8" s="152" t="str">
        <f>"        "&amp;"一般公共服务支出"</f>
        <v>        一般公共服务支出</v>
      </c>
      <c r="C8" s="65">
        <v>5149011.84</v>
      </c>
      <c r="D8" s="65">
        <v>5149011.84</v>
      </c>
      <c r="E8" s="65">
        <v>3956102.4</v>
      </c>
      <c r="F8" s="65">
        <v>900693.44</v>
      </c>
      <c r="G8" s="65">
        <v>292216</v>
      </c>
    </row>
    <row r="9" ht="20.25" customHeight="1" spans="1:7">
      <c r="A9" s="159" t="s">
        <v>80</v>
      </c>
      <c r="B9" s="159" t="str">
        <f>"        "&amp;"政府办公厅（室）及相关机构事务"</f>
        <v>        政府办公厅（室）及相关机构事务</v>
      </c>
      <c r="C9" s="65">
        <v>5149011.84</v>
      </c>
      <c r="D9" s="65">
        <v>5149011.84</v>
      </c>
      <c r="E9" s="65">
        <v>3956102.4</v>
      </c>
      <c r="F9" s="65">
        <v>900693.44</v>
      </c>
      <c r="G9" s="65">
        <v>292216</v>
      </c>
    </row>
    <row r="10" ht="20.25" customHeight="1" spans="1:7">
      <c r="A10" s="160" t="s">
        <v>81</v>
      </c>
      <c r="B10" s="160" t="str">
        <f>"        "&amp;"事业运行"</f>
        <v>        事业运行</v>
      </c>
      <c r="C10" s="65">
        <v>4630011.84</v>
      </c>
      <c r="D10" s="65">
        <v>4630011.84</v>
      </c>
      <c r="E10" s="65">
        <v>3956102.4</v>
      </c>
      <c r="F10" s="65">
        <v>667693.44</v>
      </c>
      <c r="G10" s="65">
        <v>6216</v>
      </c>
    </row>
    <row r="11" ht="20.25" customHeight="1" spans="1:7">
      <c r="A11" s="160" t="s">
        <v>82</v>
      </c>
      <c r="B11" s="160" t="str">
        <f>"        "&amp;"其他政府办公厅（室）及相关机构事务支出"</f>
        <v>        其他政府办公厅（室）及相关机构事务支出</v>
      </c>
      <c r="C11" s="65">
        <v>519000</v>
      </c>
      <c r="D11" s="65">
        <v>519000</v>
      </c>
      <c r="E11" s="65"/>
      <c r="F11" s="65">
        <v>233000</v>
      </c>
      <c r="G11" s="65">
        <v>286000</v>
      </c>
    </row>
    <row r="12" ht="20.25" customHeight="1" spans="1:7">
      <c r="A12" s="152" t="s">
        <v>83</v>
      </c>
      <c r="B12" s="152" t="str">
        <f>"        "&amp;"社会保障和就业支出"</f>
        <v>        社会保障和就业支出</v>
      </c>
      <c r="C12" s="65">
        <v>2617320</v>
      </c>
      <c r="D12" s="65">
        <v>2617320</v>
      </c>
      <c r="E12" s="65">
        <v>2568720</v>
      </c>
      <c r="F12" s="65">
        <v>48600</v>
      </c>
      <c r="G12" s="65"/>
    </row>
    <row r="13" ht="20.25" customHeight="1" spans="1:7">
      <c r="A13" s="159" t="s">
        <v>84</v>
      </c>
      <c r="B13" s="159" t="str">
        <f>"        "&amp;"行政事业单位养老支出"</f>
        <v>        行政事业单位养老支出</v>
      </c>
      <c r="C13" s="65">
        <v>2617320</v>
      </c>
      <c r="D13" s="65">
        <v>2617320</v>
      </c>
      <c r="E13" s="65">
        <v>2568720</v>
      </c>
      <c r="F13" s="65">
        <v>48600</v>
      </c>
      <c r="G13" s="65"/>
    </row>
    <row r="14" ht="20.25" customHeight="1" spans="1:7">
      <c r="A14" s="160" t="s">
        <v>85</v>
      </c>
      <c r="B14" s="160" t="str">
        <f>"        "&amp;"事业单位离退休"</f>
        <v>        事业单位离退休</v>
      </c>
      <c r="C14" s="65">
        <v>2187000</v>
      </c>
      <c r="D14" s="65">
        <v>2187000</v>
      </c>
      <c r="E14" s="65">
        <v>2138400</v>
      </c>
      <c r="F14" s="65">
        <v>48600</v>
      </c>
      <c r="G14" s="65"/>
    </row>
    <row r="15" ht="20.25" customHeight="1" spans="1:7">
      <c r="A15" s="160" t="s">
        <v>86</v>
      </c>
      <c r="B15" s="160" t="str">
        <f>"        "&amp;"机关事业单位基本养老保险缴费支出"</f>
        <v>        机关事业单位基本养老保险缴费支出</v>
      </c>
      <c r="C15" s="65">
        <v>430320</v>
      </c>
      <c r="D15" s="65">
        <v>430320</v>
      </c>
      <c r="E15" s="65">
        <v>430320</v>
      </c>
      <c r="F15" s="65"/>
      <c r="G15" s="65"/>
    </row>
    <row r="16" ht="20.25" customHeight="1" spans="1:7">
      <c r="A16" s="152" t="s">
        <v>87</v>
      </c>
      <c r="B16" s="152" t="str">
        <f>"        "&amp;"卫生健康支出"</f>
        <v>        卫生健康支出</v>
      </c>
      <c r="C16" s="65">
        <v>698170.45</v>
      </c>
      <c r="D16" s="65">
        <v>698170.45</v>
      </c>
      <c r="E16" s="65">
        <v>698170.45</v>
      </c>
      <c r="F16" s="65"/>
      <c r="G16" s="65"/>
    </row>
    <row r="17" ht="20.25" customHeight="1" spans="1:7">
      <c r="A17" s="159" t="s">
        <v>88</v>
      </c>
      <c r="B17" s="159" t="str">
        <f>"        "&amp;"行政事业单位医疗"</f>
        <v>        行政事业单位医疗</v>
      </c>
      <c r="C17" s="65">
        <v>698170.45</v>
      </c>
      <c r="D17" s="65">
        <v>698170.45</v>
      </c>
      <c r="E17" s="65">
        <v>698170.45</v>
      </c>
      <c r="F17" s="65"/>
      <c r="G17" s="65"/>
    </row>
    <row r="18" ht="20.25" customHeight="1" spans="1:7">
      <c r="A18" s="160" t="s">
        <v>90</v>
      </c>
      <c r="B18" s="160" t="str">
        <f>"        "&amp;"事业单位医疗"</f>
        <v>        事业单位医疗</v>
      </c>
      <c r="C18" s="65">
        <v>223228.5</v>
      </c>
      <c r="D18" s="65">
        <v>223228.5</v>
      </c>
      <c r="E18" s="65">
        <v>223228.5</v>
      </c>
      <c r="F18" s="65"/>
      <c r="G18" s="65"/>
    </row>
    <row r="19" ht="20.25" customHeight="1" spans="1:7">
      <c r="A19" s="160" t="s">
        <v>91</v>
      </c>
      <c r="B19" s="160" t="str">
        <f>"        "&amp;"公务员医疗补助"</f>
        <v>        公务员医疗补助</v>
      </c>
      <c r="C19" s="65">
        <v>426075</v>
      </c>
      <c r="D19" s="65">
        <v>426075</v>
      </c>
      <c r="E19" s="65">
        <v>426075</v>
      </c>
      <c r="F19" s="65"/>
      <c r="G19" s="65"/>
    </row>
    <row r="20" ht="20.25" customHeight="1" spans="1:7">
      <c r="A20" s="160" t="s">
        <v>92</v>
      </c>
      <c r="B20" s="160" t="str">
        <f>"        "&amp;"其他行政事业单位医疗支出"</f>
        <v>        其他行政事业单位医疗支出</v>
      </c>
      <c r="C20" s="65">
        <v>48866.95</v>
      </c>
      <c r="D20" s="65">
        <v>48866.95</v>
      </c>
      <c r="E20" s="65">
        <v>48866.95</v>
      </c>
      <c r="F20" s="65"/>
      <c r="G20" s="65"/>
    </row>
    <row r="21" ht="20.25" customHeight="1" spans="1:7">
      <c r="A21" s="152" t="s">
        <v>93</v>
      </c>
      <c r="B21" s="152" t="str">
        <f>"        "&amp;"住房保障支出"</f>
        <v>        住房保障支出</v>
      </c>
      <c r="C21" s="65">
        <v>487464</v>
      </c>
      <c r="D21" s="65">
        <v>487464</v>
      </c>
      <c r="E21" s="65">
        <v>487464</v>
      </c>
      <c r="F21" s="65"/>
      <c r="G21" s="65"/>
    </row>
    <row r="22" ht="20.25" customHeight="1" spans="1:7">
      <c r="A22" s="159" t="s">
        <v>94</v>
      </c>
      <c r="B22" s="159" t="str">
        <f>"        "&amp;"住房改革支出"</f>
        <v>        住房改革支出</v>
      </c>
      <c r="C22" s="65">
        <v>487464</v>
      </c>
      <c r="D22" s="65">
        <v>487464</v>
      </c>
      <c r="E22" s="65">
        <v>487464</v>
      </c>
      <c r="F22" s="65"/>
      <c r="G22" s="65"/>
    </row>
    <row r="23" ht="20.25" customHeight="1" spans="1:7">
      <c r="A23" s="160" t="s">
        <v>95</v>
      </c>
      <c r="B23" s="160" t="str">
        <f>"        "&amp;"住房公积金"</f>
        <v>        住房公积金</v>
      </c>
      <c r="C23" s="65">
        <v>467412</v>
      </c>
      <c r="D23" s="65">
        <v>467412</v>
      </c>
      <c r="E23" s="65">
        <v>467412</v>
      </c>
      <c r="F23" s="65"/>
      <c r="G23" s="65"/>
    </row>
    <row r="24" ht="20.25" customHeight="1" spans="1:7">
      <c r="A24" s="160" t="s">
        <v>96</v>
      </c>
      <c r="B24" s="160" t="str">
        <f>"        "&amp;"购房补贴"</f>
        <v>        购房补贴</v>
      </c>
      <c r="C24" s="65">
        <v>20052</v>
      </c>
      <c r="D24" s="65">
        <v>20052</v>
      </c>
      <c r="E24" s="65">
        <v>20052</v>
      </c>
      <c r="F24" s="65"/>
      <c r="G24" s="65"/>
    </row>
    <row r="25" ht="20.25" customHeight="1" spans="1:7">
      <c r="A25" s="154" t="s">
        <v>31</v>
      </c>
      <c r="B25" s="152"/>
      <c r="C25" s="155">
        <v>8951966.29</v>
      </c>
      <c r="D25" s="155">
        <v>8951966.29</v>
      </c>
      <c r="E25" s="155">
        <v>7710456.85</v>
      </c>
      <c r="F25" s="155">
        <v>949293.44</v>
      </c>
      <c r="G25" s="155">
        <v>292216</v>
      </c>
    </row>
  </sheetData>
  <mergeCells count="8">
    <mergeCell ref="A2:G2"/>
    <mergeCell ref="A3:G3"/>
    <mergeCell ref="A4:F4"/>
    <mergeCell ref="A5:B5"/>
    <mergeCell ref="D5:F5"/>
    <mergeCell ref="A25:B25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4" sqref="A4:E4"/>
    </sheetView>
  </sheetViews>
  <sheetFormatPr defaultColWidth="8.85" defaultRowHeight="15" customHeight="1" outlineLevelRow="7" outlineLevelCol="5"/>
  <cols>
    <col min="1" max="6" width="25.1333333333333" customWidth="1"/>
  </cols>
  <sheetData>
    <row r="1" customHeight="1" spans="1:6">
      <c r="A1" s="149"/>
      <c r="B1" s="149"/>
      <c r="C1" s="149"/>
      <c r="D1" s="149"/>
      <c r="E1" s="149"/>
      <c r="F1" s="149"/>
    </row>
    <row r="2" customHeight="1" spans="1:6">
      <c r="A2" s="150" t="s">
        <v>112</v>
      </c>
      <c r="B2" s="150"/>
      <c r="C2" s="150"/>
      <c r="D2" s="150"/>
      <c r="E2" s="150"/>
      <c r="F2" s="150"/>
    </row>
    <row r="3" ht="28.5" customHeight="1" spans="1:6">
      <c r="A3" s="151" t="s">
        <v>113</v>
      </c>
      <c r="B3" s="151"/>
      <c r="C3" s="151"/>
      <c r="D3" s="151"/>
      <c r="E3" s="151"/>
      <c r="F3" s="151"/>
    </row>
    <row r="4" ht="20.25" customHeight="1" spans="1:6">
      <c r="A4" s="152" t="s">
        <v>2</v>
      </c>
      <c r="B4" s="152"/>
      <c r="C4" s="152"/>
      <c r="D4" s="152"/>
      <c r="E4" s="152"/>
      <c r="F4" s="150" t="s">
        <v>3</v>
      </c>
    </row>
    <row r="5" ht="20.25" customHeight="1" spans="1:6">
      <c r="A5" s="153" t="s">
        <v>114</v>
      </c>
      <c r="B5" s="153" t="s">
        <v>115</v>
      </c>
      <c r="C5" s="153" t="s">
        <v>116</v>
      </c>
      <c r="D5" s="153"/>
      <c r="E5" s="153"/>
      <c r="F5" s="153"/>
    </row>
    <row r="6" ht="35.25" customHeight="1" spans="1:6">
      <c r="A6" s="153"/>
      <c r="B6" s="153"/>
      <c r="C6" s="153" t="s">
        <v>33</v>
      </c>
      <c r="D6" s="153" t="s">
        <v>117</v>
      </c>
      <c r="E6" s="153" t="s">
        <v>118</v>
      </c>
      <c r="F6" s="153" t="s">
        <v>119</v>
      </c>
    </row>
    <row r="7" ht="20.25" customHeight="1" spans="1:6">
      <c r="A7" s="156" t="s">
        <v>45</v>
      </c>
      <c r="B7" s="156">
        <v>2</v>
      </c>
      <c r="C7" s="156">
        <v>3</v>
      </c>
      <c r="D7" s="156">
        <v>4</v>
      </c>
      <c r="E7" s="156">
        <v>5</v>
      </c>
      <c r="F7" s="156">
        <v>6</v>
      </c>
    </row>
    <row r="8" ht="20.25" customHeight="1" spans="1:6">
      <c r="A8" s="65">
        <v>36000</v>
      </c>
      <c r="B8" s="65"/>
      <c r="C8" s="65">
        <v>26000</v>
      </c>
      <c r="D8" s="65"/>
      <c r="E8" s="155">
        <v>26000</v>
      </c>
      <c r="F8" s="65">
        <v>10000</v>
      </c>
    </row>
  </sheetData>
  <mergeCells count="6">
    <mergeCell ref="A2:F2"/>
    <mergeCell ref="A3:F3"/>
    <mergeCell ref="A4:E4"/>
    <mergeCell ref="C5:E5"/>
    <mergeCell ref="A5:A6"/>
    <mergeCell ref="B5:B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0"/>
  <sheetViews>
    <sheetView showZeros="0" workbookViewId="0">
      <pane ySplit="1" topLeftCell="A2" activePane="bottomLeft" state="frozen"/>
      <selection/>
      <selection pane="bottomLeft" activeCell="A4" sqref="A4:V4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</row>
    <row r="2" customHeight="1" spans="1:23">
      <c r="A2" s="150" t="s">
        <v>120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</row>
    <row r="3" ht="28.5" customHeight="1" spans="1:23">
      <c r="A3" s="151" t="s">
        <v>121</v>
      </c>
      <c r="B3" s="151"/>
      <c r="C3" s="151" t="s">
        <v>122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</row>
    <row r="4" ht="19.5" customHeight="1" spans="1:23">
      <c r="A4" s="152" t="s">
        <v>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0"/>
      <c r="S4" s="150"/>
      <c r="T4" s="150"/>
      <c r="U4" s="150"/>
      <c r="V4" s="150"/>
      <c r="W4" s="150" t="s">
        <v>3</v>
      </c>
    </row>
    <row r="5" ht="19.5" customHeight="1" spans="1:23">
      <c r="A5" s="153" t="s">
        <v>123</v>
      </c>
      <c r="B5" s="153" t="s">
        <v>124</v>
      </c>
      <c r="C5" s="153" t="s">
        <v>125</v>
      </c>
      <c r="D5" s="153" t="s">
        <v>126</v>
      </c>
      <c r="E5" s="153" t="s">
        <v>127</v>
      </c>
      <c r="F5" s="153" t="s">
        <v>128</v>
      </c>
      <c r="G5" s="153" t="s">
        <v>129</v>
      </c>
      <c r="H5" s="153" t="s">
        <v>130</v>
      </c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ht="19.5" customHeight="1" spans="1:23">
      <c r="A6" s="153"/>
      <c r="B6" s="153"/>
      <c r="C6" s="153"/>
      <c r="D6" s="153"/>
      <c r="E6" s="153"/>
      <c r="F6" s="153"/>
      <c r="G6" s="153"/>
      <c r="H6" s="153" t="s">
        <v>31</v>
      </c>
      <c r="I6" s="153" t="s">
        <v>34</v>
      </c>
      <c r="J6" s="153"/>
      <c r="K6" s="153"/>
      <c r="L6" s="153"/>
      <c r="M6" s="153"/>
      <c r="N6" s="153" t="s">
        <v>131</v>
      </c>
      <c r="O6" s="153"/>
      <c r="P6" s="153"/>
      <c r="Q6" s="153" t="s">
        <v>37</v>
      </c>
      <c r="R6" s="153" t="s">
        <v>71</v>
      </c>
      <c r="S6" s="153"/>
      <c r="T6" s="153"/>
      <c r="U6" s="153"/>
      <c r="V6" s="153"/>
      <c r="W6" s="153"/>
    </row>
    <row r="7" ht="41.25" customHeight="1" spans="1:23">
      <c r="A7" s="153"/>
      <c r="B7" s="153"/>
      <c r="C7" s="153"/>
      <c r="D7" s="153"/>
      <c r="E7" s="153"/>
      <c r="F7" s="153"/>
      <c r="G7" s="153"/>
      <c r="H7" s="153"/>
      <c r="I7" s="153" t="s">
        <v>132</v>
      </c>
      <c r="J7" s="153" t="s">
        <v>133</v>
      </c>
      <c r="K7" s="153" t="s">
        <v>134</v>
      </c>
      <c r="L7" s="153" t="s">
        <v>135</v>
      </c>
      <c r="M7" s="153" t="s">
        <v>136</v>
      </c>
      <c r="N7" s="153" t="s">
        <v>34</v>
      </c>
      <c r="O7" s="153" t="s">
        <v>35</v>
      </c>
      <c r="P7" s="153" t="s">
        <v>36</v>
      </c>
      <c r="Q7" s="153"/>
      <c r="R7" s="153" t="s">
        <v>33</v>
      </c>
      <c r="S7" s="153" t="s">
        <v>40</v>
      </c>
      <c r="T7" s="153" t="s">
        <v>137</v>
      </c>
      <c r="U7" s="153" t="s">
        <v>42</v>
      </c>
      <c r="V7" s="153" t="s">
        <v>43</v>
      </c>
      <c r="W7" s="153" t="s">
        <v>44</v>
      </c>
    </row>
    <row r="8" ht="20.25" customHeight="1" spans="1:23">
      <c r="A8" s="154" t="s">
        <v>45</v>
      </c>
      <c r="B8" s="154" t="s">
        <v>46</v>
      </c>
      <c r="C8" s="154" t="s">
        <v>47</v>
      </c>
      <c r="D8" s="154" t="s">
        <v>48</v>
      </c>
      <c r="E8" s="154" t="s">
        <v>49</v>
      </c>
      <c r="F8" s="154" t="s">
        <v>50</v>
      </c>
      <c r="G8" s="154" t="s">
        <v>51</v>
      </c>
      <c r="H8" s="154" t="s">
        <v>52</v>
      </c>
      <c r="I8" s="154" t="s">
        <v>53</v>
      </c>
      <c r="J8" s="154" t="s">
        <v>54</v>
      </c>
      <c r="K8" s="154" t="s">
        <v>55</v>
      </c>
      <c r="L8" s="154" t="s">
        <v>56</v>
      </c>
      <c r="M8" s="154" t="s">
        <v>57</v>
      </c>
      <c r="N8" s="154" t="s">
        <v>58</v>
      </c>
      <c r="O8" s="154" t="s">
        <v>59</v>
      </c>
      <c r="P8" s="154" t="s">
        <v>60</v>
      </c>
      <c r="Q8" s="154" t="s">
        <v>61</v>
      </c>
      <c r="R8" s="154" t="s">
        <v>62</v>
      </c>
      <c r="S8" s="154" t="s">
        <v>63</v>
      </c>
      <c r="T8" s="154" t="s">
        <v>138</v>
      </c>
      <c r="U8" s="154" t="s">
        <v>139</v>
      </c>
      <c r="V8" s="154" t="s">
        <v>140</v>
      </c>
      <c r="W8" s="154" t="s">
        <v>141</v>
      </c>
    </row>
    <row r="9" ht="20.25" customHeight="1" spans="1:23">
      <c r="A9" t="s">
        <v>65</v>
      </c>
      <c r="C9" s="152"/>
      <c r="D9" s="152"/>
      <c r="E9" s="152"/>
      <c r="G9" s="152"/>
      <c r="H9" s="155">
        <v>8659750.29</v>
      </c>
      <c r="I9" s="65">
        <v>8659750.29</v>
      </c>
      <c r="J9" s="65">
        <v>3459452.22</v>
      </c>
      <c r="K9" s="65"/>
      <c r="L9" s="65">
        <v>5200298.07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ht="20.25" customHeight="1" spans="1:23">
      <c r="A10" t="str">
        <f t="shared" ref="A10:A39" si="0">"       "&amp;"玉溪市公共资源交易中心"</f>
        <v>       玉溪市公共资源交易中心</v>
      </c>
      <c r="B10" s="152" t="s">
        <v>142</v>
      </c>
      <c r="C10" s="152" t="s">
        <v>143</v>
      </c>
      <c r="D10" s="152" t="s">
        <v>81</v>
      </c>
      <c r="E10" s="152" t="s">
        <v>144</v>
      </c>
      <c r="F10" s="152" t="s">
        <v>145</v>
      </c>
      <c r="G10" s="152" t="s">
        <v>146</v>
      </c>
      <c r="H10" s="155">
        <v>1323264</v>
      </c>
      <c r="I10" s="65">
        <v>1323264</v>
      </c>
      <c r="J10" s="65">
        <v>578928</v>
      </c>
      <c r="K10" s="65"/>
      <c r="L10" s="65">
        <v>744336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ht="20.25" customHeight="1" spans="1:23">
      <c r="A11" s="152" t="str">
        <f t="shared" si="0"/>
        <v>       玉溪市公共资源交易中心</v>
      </c>
      <c r="B11" s="152" t="s">
        <v>142</v>
      </c>
      <c r="C11" s="152" t="s">
        <v>143</v>
      </c>
      <c r="D11" s="152" t="s">
        <v>81</v>
      </c>
      <c r="E11" s="152" t="s">
        <v>144</v>
      </c>
      <c r="F11" s="152" t="s">
        <v>147</v>
      </c>
      <c r="G11" s="152" t="s">
        <v>148</v>
      </c>
      <c r="H11" s="155">
        <v>120</v>
      </c>
      <c r="I11" s="65">
        <v>120</v>
      </c>
      <c r="J11" s="65">
        <v>52.5</v>
      </c>
      <c r="K11" s="152"/>
      <c r="L11" s="65">
        <v>67.5</v>
      </c>
      <c r="M11" s="152"/>
      <c r="N11" s="65"/>
      <c r="O11" s="65"/>
      <c r="P11" s="152"/>
      <c r="Q11" s="65"/>
      <c r="R11" s="65"/>
      <c r="S11" s="65"/>
      <c r="T11" s="65"/>
      <c r="U11" s="65"/>
      <c r="V11" s="65"/>
      <c r="W11" s="65"/>
    </row>
    <row r="12" ht="20.25" customHeight="1" spans="1:23">
      <c r="A12" s="152" t="str">
        <f t="shared" si="0"/>
        <v>       玉溪市公共资源交易中心</v>
      </c>
      <c r="B12" s="152" t="s">
        <v>142</v>
      </c>
      <c r="C12" s="152" t="s">
        <v>143</v>
      </c>
      <c r="D12" s="152" t="s">
        <v>81</v>
      </c>
      <c r="E12" s="152" t="s">
        <v>144</v>
      </c>
      <c r="F12" s="152" t="s">
        <v>149</v>
      </c>
      <c r="G12" s="152" t="s">
        <v>150</v>
      </c>
      <c r="H12" s="155">
        <v>455520</v>
      </c>
      <c r="I12" s="65">
        <v>455520</v>
      </c>
      <c r="J12" s="65">
        <v>199290</v>
      </c>
      <c r="K12" s="152"/>
      <c r="L12" s="65">
        <v>256230</v>
      </c>
      <c r="M12" s="152"/>
      <c r="N12" s="65"/>
      <c r="O12" s="65"/>
      <c r="P12" s="152"/>
      <c r="Q12" s="65"/>
      <c r="R12" s="65"/>
      <c r="S12" s="65"/>
      <c r="T12" s="65"/>
      <c r="U12" s="65"/>
      <c r="V12" s="65"/>
      <c r="W12" s="65"/>
    </row>
    <row r="13" ht="20.25" customHeight="1" spans="1:23">
      <c r="A13" s="152" t="str">
        <f t="shared" si="0"/>
        <v>       玉溪市公共资源交易中心</v>
      </c>
      <c r="B13" s="152" t="s">
        <v>142</v>
      </c>
      <c r="C13" s="152" t="s">
        <v>143</v>
      </c>
      <c r="D13" s="152" t="s">
        <v>96</v>
      </c>
      <c r="E13" s="152" t="s">
        <v>151</v>
      </c>
      <c r="F13" s="152" t="s">
        <v>147</v>
      </c>
      <c r="G13" s="152" t="s">
        <v>148</v>
      </c>
      <c r="H13" s="155">
        <v>20052</v>
      </c>
      <c r="I13" s="65">
        <v>20052</v>
      </c>
      <c r="J13" s="65"/>
      <c r="K13" s="152"/>
      <c r="L13" s="65">
        <v>20052</v>
      </c>
      <c r="M13" s="152"/>
      <c r="N13" s="65"/>
      <c r="O13" s="65"/>
      <c r="P13" s="152"/>
      <c r="Q13" s="65"/>
      <c r="R13" s="65"/>
      <c r="S13" s="65"/>
      <c r="T13" s="65"/>
      <c r="U13" s="65"/>
      <c r="V13" s="65"/>
      <c r="W13" s="65"/>
    </row>
    <row r="14" ht="20.25" customHeight="1" spans="1:23">
      <c r="A14" s="152" t="str">
        <f t="shared" si="0"/>
        <v>       玉溪市公共资源交易中心</v>
      </c>
      <c r="B14" s="152" t="s">
        <v>152</v>
      </c>
      <c r="C14" s="152" t="s">
        <v>153</v>
      </c>
      <c r="D14" s="152" t="s">
        <v>81</v>
      </c>
      <c r="E14" s="152" t="s">
        <v>144</v>
      </c>
      <c r="F14" s="152" t="s">
        <v>154</v>
      </c>
      <c r="G14" s="152" t="s">
        <v>155</v>
      </c>
      <c r="H14" s="155">
        <v>19598.4</v>
      </c>
      <c r="I14" s="65">
        <v>19598.4</v>
      </c>
      <c r="J14" s="65">
        <v>4899.6</v>
      </c>
      <c r="K14" s="152"/>
      <c r="L14" s="65">
        <v>14698.8</v>
      </c>
      <c r="M14" s="152"/>
      <c r="N14" s="65"/>
      <c r="O14" s="65"/>
      <c r="P14" s="152"/>
      <c r="Q14" s="65"/>
      <c r="R14" s="65"/>
      <c r="S14" s="65"/>
      <c r="T14" s="65"/>
      <c r="U14" s="65"/>
      <c r="V14" s="65"/>
      <c r="W14" s="65"/>
    </row>
    <row r="15" ht="20.25" customHeight="1" spans="1:23">
      <c r="A15" s="152" t="str">
        <f t="shared" si="0"/>
        <v>       玉溪市公共资源交易中心</v>
      </c>
      <c r="B15" s="152" t="s">
        <v>152</v>
      </c>
      <c r="C15" s="152" t="s">
        <v>153</v>
      </c>
      <c r="D15" s="152" t="s">
        <v>86</v>
      </c>
      <c r="E15" s="152" t="s">
        <v>156</v>
      </c>
      <c r="F15" s="152" t="s">
        <v>157</v>
      </c>
      <c r="G15" s="152" t="s">
        <v>158</v>
      </c>
      <c r="H15" s="155">
        <v>430320</v>
      </c>
      <c r="I15" s="65">
        <v>430320</v>
      </c>
      <c r="J15" s="65">
        <v>107580</v>
      </c>
      <c r="K15" s="152"/>
      <c r="L15" s="65">
        <v>322740</v>
      </c>
      <c r="M15" s="152"/>
      <c r="N15" s="65"/>
      <c r="O15" s="65"/>
      <c r="P15" s="152"/>
      <c r="Q15" s="65"/>
      <c r="R15" s="65"/>
      <c r="S15" s="65"/>
      <c r="T15" s="65"/>
      <c r="U15" s="65"/>
      <c r="V15" s="65"/>
      <c r="W15" s="65"/>
    </row>
    <row r="16" ht="20.25" customHeight="1" spans="1:23">
      <c r="A16" s="152" t="str">
        <f t="shared" si="0"/>
        <v>       玉溪市公共资源交易中心</v>
      </c>
      <c r="B16" s="152" t="s">
        <v>152</v>
      </c>
      <c r="C16" s="152" t="s">
        <v>153</v>
      </c>
      <c r="D16" s="152" t="s">
        <v>90</v>
      </c>
      <c r="E16" s="152" t="s">
        <v>159</v>
      </c>
      <c r="F16" s="152" t="s">
        <v>160</v>
      </c>
      <c r="G16" s="152" t="s">
        <v>161</v>
      </c>
      <c r="H16" s="155">
        <v>223228.5</v>
      </c>
      <c r="I16" s="65">
        <v>223228.5</v>
      </c>
      <c r="J16" s="65">
        <v>55807.13</v>
      </c>
      <c r="K16" s="152"/>
      <c r="L16" s="65">
        <v>167421.37</v>
      </c>
      <c r="M16" s="152"/>
      <c r="N16" s="65"/>
      <c r="O16" s="65"/>
      <c r="P16" s="152"/>
      <c r="Q16" s="65"/>
      <c r="R16" s="65"/>
      <c r="S16" s="65"/>
      <c r="T16" s="65"/>
      <c r="U16" s="65"/>
      <c r="V16" s="65"/>
      <c r="W16" s="65"/>
    </row>
    <row r="17" ht="20.25" customHeight="1" spans="1:23">
      <c r="A17" s="152" t="str">
        <f t="shared" si="0"/>
        <v>       玉溪市公共资源交易中心</v>
      </c>
      <c r="B17" s="152" t="s">
        <v>152</v>
      </c>
      <c r="C17" s="152" t="s">
        <v>153</v>
      </c>
      <c r="D17" s="152" t="s">
        <v>91</v>
      </c>
      <c r="E17" s="152" t="s">
        <v>162</v>
      </c>
      <c r="F17" s="152" t="s">
        <v>163</v>
      </c>
      <c r="G17" s="152" t="s">
        <v>164</v>
      </c>
      <c r="H17" s="155">
        <v>426075</v>
      </c>
      <c r="I17" s="65">
        <v>426075</v>
      </c>
      <c r="J17" s="65">
        <v>106518.75</v>
      </c>
      <c r="K17" s="152"/>
      <c r="L17" s="65">
        <v>319556.25</v>
      </c>
      <c r="M17" s="152"/>
      <c r="N17" s="65"/>
      <c r="O17" s="65"/>
      <c r="P17" s="152"/>
      <c r="Q17" s="65"/>
      <c r="R17" s="65"/>
      <c r="S17" s="65"/>
      <c r="T17" s="65"/>
      <c r="U17" s="65"/>
      <c r="V17" s="65"/>
      <c r="W17" s="65"/>
    </row>
    <row r="18" ht="20.25" customHeight="1" spans="1:23">
      <c r="A18" s="152" t="str">
        <f t="shared" si="0"/>
        <v>       玉溪市公共资源交易中心</v>
      </c>
      <c r="B18" s="152" t="s">
        <v>152</v>
      </c>
      <c r="C18" s="152" t="s">
        <v>153</v>
      </c>
      <c r="D18" s="152" t="s">
        <v>92</v>
      </c>
      <c r="E18" s="152" t="s">
        <v>165</v>
      </c>
      <c r="F18" s="152" t="s">
        <v>154</v>
      </c>
      <c r="G18" s="152" t="s">
        <v>155</v>
      </c>
      <c r="H18" s="155">
        <v>48866.95</v>
      </c>
      <c r="I18" s="65">
        <v>48866.95</v>
      </c>
      <c r="J18" s="65">
        <v>40596.74</v>
      </c>
      <c r="K18" s="152"/>
      <c r="L18" s="65">
        <v>8270.21</v>
      </c>
      <c r="M18" s="152"/>
      <c r="N18" s="65"/>
      <c r="O18" s="65"/>
      <c r="P18" s="152"/>
      <c r="Q18" s="65"/>
      <c r="R18" s="65"/>
      <c r="S18" s="65"/>
      <c r="T18" s="65"/>
      <c r="U18" s="65"/>
      <c r="V18" s="65"/>
      <c r="W18" s="65"/>
    </row>
    <row r="19" ht="20.25" customHeight="1" spans="1:23">
      <c r="A19" s="152" t="str">
        <f t="shared" si="0"/>
        <v>       玉溪市公共资源交易中心</v>
      </c>
      <c r="B19" s="152" t="s">
        <v>166</v>
      </c>
      <c r="C19" s="152" t="s">
        <v>167</v>
      </c>
      <c r="D19" s="152" t="s">
        <v>85</v>
      </c>
      <c r="E19" s="152" t="s">
        <v>168</v>
      </c>
      <c r="F19" s="152" t="s">
        <v>169</v>
      </c>
      <c r="G19" s="152" t="s">
        <v>170</v>
      </c>
      <c r="H19" s="155">
        <v>2138400</v>
      </c>
      <c r="I19" s="65">
        <v>2138400</v>
      </c>
      <c r="J19" s="65">
        <v>2138400</v>
      </c>
      <c r="K19" s="152"/>
      <c r="L19" s="65"/>
      <c r="M19" s="152"/>
      <c r="N19" s="65"/>
      <c r="O19" s="65"/>
      <c r="P19" s="152"/>
      <c r="Q19" s="65"/>
      <c r="R19" s="65"/>
      <c r="S19" s="65"/>
      <c r="T19" s="65"/>
      <c r="U19" s="65"/>
      <c r="V19" s="65"/>
      <c r="W19" s="65"/>
    </row>
    <row r="20" ht="20.25" customHeight="1" spans="1:23">
      <c r="A20" s="152" t="str">
        <f t="shared" si="0"/>
        <v>       玉溪市公共资源交易中心</v>
      </c>
      <c r="B20" s="152" t="s">
        <v>171</v>
      </c>
      <c r="C20" s="152" t="s">
        <v>172</v>
      </c>
      <c r="D20" s="152" t="s">
        <v>82</v>
      </c>
      <c r="E20" s="152" t="s">
        <v>173</v>
      </c>
      <c r="F20" s="152" t="s">
        <v>174</v>
      </c>
      <c r="G20" s="152" t="s">
        <v>175</v>
      </c>
      <c r="H20" s="155">
        <v>13100</v>
      </c>
      <c r="I20" s="65">
        <v>13100</v>
      </c>
      <c r="J20" s="65"/>
      <c r="K20" s="152"/>
      <c r="L20" s="65">
        <v>13100</v>
      </c>
      <c r="M20" s="152"/>
      <c r="N20" s="65"/>
      <c r="O20" s="65"/>
      <c r="P20" s="152"/>
      <c r="Q20" s="65"/>
      <c r="R20" s="65"/>
      <c r="S20" s="65"/>
      <c r="T20" s="65"/>
      <c r="U20" s="65"/>
      <c r="V20" s="65"/>
      <c r="W20" s="65"/>
    </row>
    <row r="21" ht="20.25" customHeight="1" spans="1:23">
      <c r="A21" s="152" t="str">
        <f t="shared" si="0"/>
        <v>       玉溪市公共资源交易中心</v>
      </c>
      <c r="B21" s="152" t="s">
        <v>176</v>
      </c>
      <c r="C21" s="152" t="s">
        <v>177</v>
      </c>
      <c r="D21" s="152" t="s">
        <v>81</v>
      </c>
      <c r="E21" s="152" t="s">
        <v>144</v>
      </c>
      <c r="F21" s="152" t="s">
        <v>178</v>
      </c>
      <c r="G21" s="152" t="s">
        <v>177</v>
      </c>
      <c r="H21" s="155">
        <v>54193.44</v>
      </c>
      <c r="I21" s="65">
        <v>54193.44</v>
      </c>
      <c r="J21" s="65"/>
      <c r="K21" s="152"/>
      <c r="L21" s="65">
        <v>54193.44</v>
      </c>
      <c r="M21" s="152"/>
      <c r="N21" s="65"/>
      <c r="O21" s="65"/>
      <c r="P21" s="152"/>
      <c r="Q21" s="65"/>
      <c r="R21" s="65"/>
      <c r="S21" s="65"/>
      <c r="T21" s="65"/>
      <c r="U21" s="65"/>
      <c r="V21" s="65"/>
      <c r="W21" s="65"/>
    </row>
    <row r="22" ht="20.25" customHeight="1" spans="1:23">
      <c r="A22" s="152" t="str">
        <f t="shared" si="0"/>
        <v>       玉溪市公共资源交易中心</v>
      </c>
      <c r="B22" s="152" t="s">
        <v>179</v>
      </c>
      <c r="C22" s="152" t="s">
        <v>180</v>
      </c>
      <c r="D22" s="152" t="s">
        <v>81</v>
      </c>
      <c r="E22" s="152" t="s">
        <v>144</v>
      </c>
      <c r="F22" s="152" t="s">
        <v>181</v>
      </c>
      <c r="G22" s="152" t="s">
        <v>182</v>
      </c>
      <c r="H22" s="155">
        <v>67397</v>
      </c>
      <c r="I22" s="65">
        <v>67397</v>
      </c>
      <c r="J22" s="65">
        <v>12150.75</v>
      </c>
      <c r="K22" s="152"/>
      <c r="L22" s="65">
        <v>55246.25</v>
      </c>
      <c r="M22" s="152"/>
      <c r="N22" s="65"/>
      <c r="O22" s="65"/>
      <c r="P22" s="152"/>
      <c r="Q22" s="65"/>
      <c r="R22" s="65"/>
      <c r="S22" s="65"/>
      <c r="T22" s="65"/>
      <c r="U22" s="65"/>
      <c r="V22" s="65"/>
      <c r="W22" s="65"/>
    </row>
    <row r="23" ht="20.25" customHeight="1" spans="1:23">
      <c r="A23" s="152" t="str">
        <f t="shared" si="0"/>
        <v>       玉溪市公共资源交易中心</v>
      </c>
      <c r="B23" s="152" t="s">
        <v>179</v>
      </c>
      <c r="C23" s="152" t="s">
        <v>180</v>
      </c>
      <c r="D23" s="152" t="s">
        <v>81</v>
      </c>
      <c r="E23" s="152" t="s">
        <v>144</v>
      </c>
      <c r="F23" s="152" t="s">
        <v>183</v>
      </c>
      <c r="G23" s="152" t="s">
        <v>184</v>
      </c>
      <c r="H23" s="155">
        <v>20000</v>
      </c>
      <c r="I23" s="65">
        <v>20000</v>
      </c>
      <c r="J23" s="65">
        <v>5000</v>
      </c>
      <c r="K23" s="152"/>
      <c r="L23" s="65">
        <v>15000</v>
      </c>
      <c r="M23" s="152"/>
      <c r="N23" s="65"/>
      <c r="O23" s="65"/>
      <c r="P23" s="152"/>
      <c r="Q23" s="65"/>
      <c r="R23" s="65"/>
      <c r="S23" s="65"/>
      <c r="T23" s="65"/>
      <c r="U23" s="65"/>
      <c r="V23" s="65"/>
      <c r="W23" s="65"/>
    </row>
    <row r="24" ht="20.25" customHeight="1" spans="1:23">
      <c r="A24" s="152" t="str">
        <f t="shared" si="0"/>
        <v>       玉溪市公共资源交易中心</v>
      </c>
      <c r="B24" s="152" t="s">
        <v>179</v>
      </c>
      <c r="C24" s="152" t="s">
        <v>180</v>
      </c>
      <c r="D24" s="152" t="s">
        <v>81</v>
      </c>
      <c r="E24" s="152" t="s">
        <v>144</v>
      </c>
      <c r="F24" s="152" t="s">
        <v>185</v>
      </c>
      <c r="G24" s="152" t="s">
        <v>186</v>
      </c>
      <c r="H24" s="155">
        <v>75000</v>
      </c>
      <c r="I24" s="65">
        <v>75000</v>
      </c>
      <c r="J24" s="65">
        <v>18750</v>
      </c>
      <c r="K24" s="152"/>
      <c r="L24" s="65">
        <v>56250</v>
      </c>
      <c r="M24" s="152"/>
      <c r="N24" s="65"/>
      <c r="O24" s="65"/>
      <c r="P24" s="152"/>
      <c r="Q24" s="65"/>
      <c r="R24" s="65"/>
      <c r="S24" s="65"/>
      <c r="T24" s="65"/>
      <c r="U24" s="65"/>
      <c r="V24" s="65"/>
      <c r="W24" s="65"/>
    </row>
    <row r="25" ht="20.25" customHeight="1" spans="1:23">
      <c r="A25" s="152" t="str">
        <f t="shared" si="0"/>
        <v>       玉溪市公共资源交易中心</v>
      </c>
      <c r="B25" s="152" t="s">
        <v>179</v>
      </c>
      <c r="C25" s="152" t="s">
        <v>180</v>
      </c>
      <c r="D25" s="152" t="s">
        <v>81</v>
      </c>
      <c r="E25" s="152" t="s">
        <v>144</v>
      </c>
      <c r="F25" s="152" t="s">
        <v>187</v>
      </c>
      <c r="G25" s="152" t="s">
        <v>188</v>
      </c>
      <c r="H25" s="155">
        <v>40000</v>
      </c>
      <c r="I25" s="65">
        <v>40000</v>
      </c>
      <c r="J25" s="65">
        <v>10000</v>
      </c>
      <c r="K25" s="152"/>
      <c r="L25" s="65">
        <v>30000</v>
      </c>
      <c r="M25" s="152"/>
      <c r="N25" s="65"/>
      <c r="O25" s="65"/>
      <c r="P25" s="152"/>
      <c r="Q25" s="65"/>
      <c r="R25" s="65"/>
      <c r="S25" s="65"/>
      <c r="T25" s="65"/>
      <c r="U25" s="65"/>
      <c r="V25" s="65"/>
      <c r="W25" s="65"/>
    </row>
    <row r="26" ht="20.25" customHeight="1" spans="1:23">
      <c r="A26" s="152" t="str">
        <f t="shared" si="0"/>
        <v>       玉溪市公共资源交易中心</v>
      </c>
      <c r="B26" s="152" t="s">
        <v>179</v>
      </c>
      <c r="C26" s="152" t="s">
        <v>180</v>
      </c>
      <c r="D26" s="152" t="s">
        <v>81</v>
      </c>
      <c r="E26" s="152" t="s">
        <v>144</v>
      </c>
      <c r="F26" s="152" t="s">
        <v>189</v>
      </c>
      <c r="G26" s="152" t="s">
        <v>190</v>
      </c>
      <c r="H26" s="155">
        <v>35103</v>
      </c>
      <c r="I26" s="65">
        <v>35103</v>
      </c>
      <c r="J26" s="65">
        <v>8775.75</v>
      </c>
      <c r="K26" s="152"/>
      <c r="L26" s="65">
        <v>26327.25</v>
      </c>
      <c r="M26" s="152"/>
      <c r="N26" s="65"/>
      <c r="O26" s="65"/>
      <c r="P26" s="152"/>
      <c r="Q26" s="65"/>
      <c r="R26" s="65"/>
      <c r="S26" s="65"/>
      <c r="T26" s="65"/>
      <c r="U26" s="65"/>
      <c r="V26" s="65"/>
      <c r="W26" s="65"/>
    </row>
    <row r="27" ht="20.25" customHeight="1" spans="1:23">
      <c r="A27" s="152" t="str">
        <f t="shared" si="0"/>
        <v>       玉溪市公共资源交易中心</v>
      </c>
      <c r="B27" s="152" t="s">
        <v>179</v>
      </c>
      <c r="C27" s="152" t="s">
        <v>180</v>
      </c>
      <c r="D27" s="152" t="s">
        <v>81</v>
      </c>
      <c r="E27" s="152" t="s">
        <v>144</v>
      </c>
      <c r="F27" s="152" t="s">
        <v>191</v>
      </c>
      <c r="G27" s="152" t="s">
        <v>192</v>
      </c>
      <c r="H27" s="155">
        <v>29000</v>
      </c>
      <c r="I27" s="65">
        <v>29000</v>
      </c>
      <c r="J27" s="65">
        <v>7250</v>
      </c>
      <c r="K27" s="152"/>
      <c r="L27" s="65">
        <v>21750</v>
      </c>
      <c r="M27" s="152"/>
      <c r="N27" s="65"/>
      <c r="O27" s="65"/>
      <c r="P27" s="152"/>
      <c r="Q27" s="65"/>
      <c r="R27" s="65"/>
      <c r="S27" s="65"/>
      <c r="T27" s="65"/>
      <c r="U27" s="65"/>
      <c r="V27" s="65"/>
      <c r="W27" s="65"/>
    </row>
    <row r="28" ht="20.25" customHeight="1" spans="1:23">
      <c r="A28" s="152" t="str">
        <f t="shared" si="0"/>
        <v>       玉溪市公共资源交易中心</v>
      </c>
      <c r="B28" s="152" t="s">
        <v>179</v>
      </c>
      <c r="C28" s="152" t="s">
        <v>180</v>
      </c>
      <c r="D28" s="152" t="s">
        <v>81</v>
      </c>
      <c r="E28" s="152" t="s">
        <v>144</v>
      </c>
      <c r="F28" s="152" t="s">
        <v>193</v>
      </c>
      <c r="G28" s="152" t="s">
        <v>194</v>
      </c>
      <c r="H28" s="155">
        <v>57000</v>
      </c>
      <c r="I28" s="65">
        <v>57000</v>
      </c>
      <c r="J28" s="65"/>
      <c r="K28" s="152"/>
      <c r="L28" s="65">
        <v>57000</v>
      </c>
      <c r="M28" s="152"/>
      <c r="N28" s="65"/>
      <c r="O28" s="65"/>
      <c r="P28" s="152"/>
      <c r="Q28" s="65"/>
      <c r="R28" s="65"/>
      <c r="S28" s="65"/>
      <c r="T28" s="65"/>
      <c r="U28" s="65"/>
      <c r="V28" s="65"/>
      <c r="W28" s="65"/>
    </row>
    <row r="29" ht="20.25" customHeight="1" spans="1:23">
      <c r="A29" s="152" t="str">
        <f t="shared" si="0"/>
        <v>       玉溪市公共资源交易中心</v>
      </c>
      <c r="B29" s="152" t="s">
        <v>179</v>
      </c>
      <c r="C29" s="152" t="s">
        <v>180</v>
      </c>
      <c r="D29" s="152" t="s">
        <v>85</v>
      </c>
      <c r="E29" s="152" t="s">
        <v>168</v>
      </c>
      <c r="F29" s="152" t="s">
        <v>193</v>
      </c>
      <c r="G29" s="152" t="s">
        <v>194</v>
      </c>
      <c r="H29" s="155">
        <v>48600</v>
      </c>
      <c r="I29" s="65">
        <v>48600</v>
      </c>
      <c r="J29" s="65">
        <v>48600</v>
      </c>
      <c r="K29" s="152"/>
      <c r="L29" s="65"/>
      <c r="M29" s="152"/>
      <c r="N29" s="65"/>
      <c r="O29" s="65"/>
      <c r="P29" s="152"/>
      <c r="Q29" s="65"/>
      <c r="R29" s="65"/>
      <c r="S29" s="65"/>
      <c r="T29" s="65"/>
      <c r="U29" s="65"/>
      <c r="V29" s="65"/>
      <c r="W29" s="65"/>
    </row>
    <row r="30" ht="20.25" customHeight="1" spans="1:23">
      <c r="A30" s="152" t="str">
        <f t="shared" si="0"/>
        <v>       玉溪市公共资源交易中心</v>
      </c>
      <c r="B30" s="152" t="s">
        <v>195</v>
      </c>
      <c r="C30" s="152" t="s">
        <v>196</v>
      </c>
      <c r="D30" s="152" t="s">
        <v>95</v>
      </c>
      <c r="E30" s="152" t="s">
        <v>196</v>
      </c>
      <c r="F30" s="152" t="s">
        <v>197</v>
      </c>
      <c r="G30" s="152" t="s">
        <v>196</v>
      </c>
      <c r="H30" s="155">
        <v>467412</v>
      </c>
      <c r="I30" s="65">
        <v>467412</v>
      </c>
      <c r="J30" s="65">
        <v>116853</v>
      </c>
      <c r="K30" s="152"/>
      <c r="L30" s="65">
        <v>350559</v>
      </c>
      <c r="M30" s="152"/>
      <c r="N30" s="65"/>
      <c r="O30" s="65"/>
      <c r="P30" s="152"/>
      <c r="Q30" s="65"/>
      <c r="R30" s="65"/>
      <c r="S30" s="65"/>
      <c r="T30" s="65"/>
      <c r="U30" s="65"/>
      <c r="V30" s="65"/>
      <c r="W30" s="65"/>
    </row>
    <row r="31" ht="20.25" customHeight="1" spans="1:23">
      <c r="A31" s="152" t="str">
        <f t="shared" si="0"/>
        <v>       玉溪市公共资源交易中心</v>
      </c>
      <c r="B31" s="152" t="s">
        <v>198</v>
      </c>
      <c r="C31" s="152" t="s">
        <v>119</v>
      </c>
      <c r="D31" s="152" t="s">
        <v>81</v>
      </c>
      <c r="E31" s="152" t="s">
        <v>144</v>
      </c>
      <c r="F31" s="152" t="s">
        <v>199</v>
      </c>
      <c r="G31" s="152" t="s">
        <v>119</v>
      </c>
      <c r="H31" s="155">
        <v>10000</v>
      </c>
      <c r="I31" s="65">
        <v>10000</v>
      </c>
      <c r="J31" s="65"/>
      <c r="K31" s="152"/>
      <c r="L31" s="65">
        <v>10000</v>
      </c>
      <c r="M31" s="152"/>
      <c r="N31" s="65"/>
      <c r="O31" s="65"/>
      <c r="P31" s="152"/>
      <c r="Q31" s="65"/>
      <c r="R31" s="65"/>
      <c r="S31" s="65"/>
      <c r="T31" s="65"/>
      <c r="U31" s="65"/>
      <c r="V31" s="65"/>
      <c r="W31" s="65"/>
    </row>
    <row r="32" ht="20.25" customHeight="1" spans="1:23">
      <c r="A32" s="152" t="str">
        <f t="shared" si="0"/>
        <v>       玉溪市公共资源交易中心</v>
      </c>
      <c r="B32" s="152" t="s">
        <v>200</v>
      </c>
      <c r="C32" s="152" t="s">
        <v>201</v>
      </c>
      <c r="D32" s="152" t="s">
        <v>82</v>
      </c>
      <c r="E32" s="152" t="s">
        <v>173</v>
      </c>
      <c r="F32" s="152" t="s">
        <v>181</v>
      </c>
      <c r="G32" s="152" t="s">
        <v>182</v>
      </c>
      <c r="H32" s="155">
        <v>81100</v>
      </c>
      <c r="I32" s="65">
        <v>81100</v>
      </c>
      <c r="J32" s="65"/>
      <c r="K32" s="152"/>
      <c r="L32" s="65">
        <v>81100</v>
      </c>
      <c r="M32" s="152"/>
      <c r="N32" s="65"/>
      <c r="O32" s="65"/>
      <c r="P32" s="152"/>
      <c r="Q32" s="65"/>
      <c r="R32" s="65"/>
      <c r="S32" s="65"/>
      <c r="T32" s="65"/>
      <c r="U32" s="65"/>
      <c r="V32" s="65"/>
      <c r="W32" s="65"/>
    </row>
    <row r="33" ht="20.25" customHeight="1" spans="1:23">
      <c r="A33" s="152" t="str">
        <f t="shared" si="0"/>
        <v>       玉溪市公共资源交易中心</v>
      </c>
      <c r="B33" s="152" t="s">
        <v>200</v>
      </c>
      <c r="C33" s="152" t="s">
        <v>201</v>
      </c>
      <c r="D33" s="152" t="s">
        <v>82</v>
      </c>
      <c r="E33" s="152" t="s">
        <v>173</v>
      </c>
      <c r="F33" s="152" t="s">
        <v>202</v>
      </c>
      <c r="G33" s="152" t="s">
        <v>203</v>
      </c>
      <c r="H33" s="155">
        <v>22900</v>
      </c>
      <c r="I33" s="65">
        <v>22900</v>
      </c>
      <c r="J33" s="65"/>
      <c r="K33" s="152"/>
      <c r="L33" s="65">
        <v>22900</v>
      </c>
      <c r="M33" s="152"/>
      <c r="N33" s="65"/>
      <c r="O33" s="65"/>
      <c r="P33" s="152"/>
      <c r="Q33" s="65"/>
      <c r="R33" s="65"/>
      <c r="S33" s="65"/>
      <c r="T33" s="65"/>
      <c r="U33" s="65"/>
      <c r="V33" s="65"/>
      <c r="W33" s="65"/>
    </row>
    <row r="34" ht="20.25" customHeight="1" spans="1:23">
      <c r="A34" s="152" t="str">
        <f t="shared" si="0"/>
        <v>       玉溪市公共资源交易中心</v>
      </c>
      <c r="B34" s="152" t="s">
        <v>200</v>
      </c>
      <c r="C34" s="152" t="s">
        <v>201</v>
      </c>
      <c r="D34" s="152" t="s">
        <v>82</v>
      </c>
      <c r="E34" s="152" t="s">
        <v>173</v>
      </c>
      <c r="F34" s="152" t="s">
        <v>204</v>
      </c>
      <c r="G34" s="152" t="s">
        <v>205</v>
      </c>
      <c r="H34" s="155">
        <v>93000</v>
      </c>
      <c r="I34" s="65">
        <v>93000</v>
      </c>
      <c r="J34" s="65"/>
      <c r="K34" s="152"/>
      <c r="L34" s="65">
        <v>93000</v>
      </c>
      <c r="M34" s="152"/>
      <c r="N34" s="65"/>
      <c r="O34" s="65"/>
      <c r="P34" s="152"/>
      <c r="Q34" s="65"/>
      <c r="R34" s="65"/>
      <c r="S34" s="65"/>
      <c r="T34" s="65"/>
      <c r="U34" s="65"/>
      <c r="V34" s="65"/>
      <c r="W34" s="65"/>
    </row>
    <row r="35" ht="20.25" customHeight="1" spans="1:23">
      <c r="A35" s="152" t="str">
        <f t="shared" si="0"/>
        <v>       玉溪市公共资源交易中心</v>
      </c>
      <c r="B35" s="152" t="s">
        <v>200</v>
      </c>
      <c r="C35" s="152" t="s">
        <v>201</v>
      </c>
      <c r="D35" s="152" t="s">
        <v>82</v>
      </c>
      <c r="E35" s="152" t="s">
        <v>173</v>
      </c>
      <c r="F35" s="152" t="s">
        <v>206</v>
      </c>
      <c r="G35" s="152" t="s">
        <v>207</v>
      </c>
      <c r="H35" s="155">
        <v>10000</v>
      </c>
      <c r="I35" s="65">
        <v>10000</v>
      </c>
      <c r="J35" s="65"/>
      <c r="K35" s="152"/>
      <c r="L35" s="65">
        <v>10000</v>
      </c>
      <c r="M35" s="152"/>
      <c r="N35" s="65"/>
      <c r="O35" s="65"/>
      <c r="P35" s="152"/>
      <c r="Q35" s="65"/>
      <c r="R35" s="65"/>
      <c r="S35" s="65"/>
      <c r="T35" s="65"/>
      <c r="U35" s="65"/>
      <c r="V35" s="65"/>
      <c r="W35" s="65"/>
    </row>
    <row r="36" ht="20.25" customHeight="1" spans="1:23">
      <c r="A36" s="152" t="str">
        <f t="shared" si="0"/>
        <v>       玉溪市公共资源交易中心</v>
      </c>
      <c r="B36" s="152" t="s">
        <v>208</v>
      </c>
      <c r="C36" s="152" t="s">
        <v>209</v>
      </c>
      <c r="D36" s="152" t="s">
        <v>82</v>
      </c>
      <c r="E36" s="152" t="s">
        <v>173</v>
      </c>
      <c r="F36" s="152" t="s">
        <v>174</v>
      </c>
      <c r="G36" s="152" t="s">
        <v>175</v>
      </c>
      <c r="H36" s="155">
        <v>12900</v>
      </c>
      <c r="I36" s="65">
        <v>12900</v>
      </c>
      <c r="J36" s="65"/>
      <c r="K36" s="152"/>
      <c r="L36" s="65">
        <v>12900</v>
      </c>
      <c r="M36" s="152"/>
      <c r="N36" s="65"/>
      <c r="O36" s="65"/>
      <c r="P36" s="152"/>
      <c r="Q36" s="65"/>
      <c r="R36" s="65"/>
      <c r="S36" s="65"/>
      <c r="T36" s="65"/>
      <c r="U36" s="65"/>
      <c r="V36" s="65"/>
      <c r="W36" s="65"/>
    </row>
    <row r="37" ht="20.25" customHeight="1" spans="1:23">
      <c r="A37" s="152" t="str">
        <f t="shared" si="0"/>
        <v>       玉溪市公共资源交易中心</v>
      </c>
      <c r="B37" s="152" t="s">
        <v>210</v>
      </c>
      <c r="C37" s="152" t="s">
        <v>211</v>
      </c>
      <c r="D37" s="152" t="s">
        <v>81</v>
      </c>
      <c r="E37" s="152" t="s">
        <v>144</v>
      </c>
      <c r="F37" s="152" t="s">
        <v>149</v>
      </c>
      <c r="G37" s="152" t="s">
        <v>150</v>
      </c>
      <c r="H37" s="155">
        <v>1407600</v>
      </c>
      <c r="I37" s="65">
        <v>1407600</v>
      </c>
      <c r="J37" s="65"/>
      <c r="K37" s="152"/>
      <c r="L37" s="65">
        <v>1407600</v>
      </c>
      <c r="M37" s="152"/>
      <c r="N37" s="65"/>
      <c r="O37" s="65"/>
      <c r="P37" s="152"/>
      <c r="Q37" s="65"/>
      <c r="R37" s="65"/>
      <c r="S37" s="65"/>
      <c r="T37" s="65"/>
      <c r="U37" s="65"/>
      <c r="V37" s="65"/>
      <c r="W37" s="65"/>
    </row>
    <row r="38" ht="20.25" customHeight="1" spans="1:23">
      <c r="A38" s="152" t="str">
        <f t="shared" si="0"/>
        <v>       玉溪市公共资源交易中心</v>
      </c>
      <c r="B38" s="152" t="s">
        <v>212</v>
      </c>
      <c r="C38" s="152" t="s">
        <v>213</v>
      </c>
      <c r="D38" s="152" t="s">
        <v>81</v>
      </c>
      <c r="E38" s="152" t="s">
        <v>144</v>
      </c>
      <c r="F38" s="152" t="s">
        <v>149</v>
      </c>
      <c r="G38" s="152" t="s">
        <v>150</v>
      </c>
      <c r="H38" s="155">
        <v>750000</v>
      </c>
      <c r="I38" s="65">
        <v>750000</v>
      </c>
      <c r="J38" s="65"/>
      <c r="K38" s="152"/>
      <c r="L38" s="65">
        <v>750000</v>
      </c>
      <c r="M38" s="152"/>
      <c r="N38" s="65"/>
      <c r="O38" s="65"/>
      <c r="P38" s="152"/>
      <c r="Q38" s="65"/>
      <c r="R38" s="65"/>
      <c r="S38" s="65"/>
      <c r="T38" s="65"/>
      <c r="U38" s="65"/>
      <c r="V38" s="65"/>
      <c r="W38" s="65"/>
    </row>
    <row r="39" ht="20.25" customHeight="1" spans="1:23">
      <c r="A39" s="152" t="str">
        <f t="shared" si="0"/>
        <v>       玉溪市公共资源交易中心</v>
      </c>
      <c r="B39" s="152" t="s">
        <v>214</v>
      </c>
      <c r="C39" s="152" t="s">
        <v>215</v>
      </c>
      <c r="D39" s="152" t="s">
        <v>81</v>
      </c>
      <c r="E39" s="152" t="s">
        <v>144</v>
      </c>
      <c r="F39" s="152" t="s">
        <v>216</v>
      </c>
      <c r="G39" s="152" t="s">
        <v>215</v>
      </c>
      <c r="H39" s="155">
        <v>280000</v>
      </c>
      <c r="I39" s="65">
        <v>280000</v>
      </c>
      <c r="J39" s="65"/>
      <c r="K39" s="152"/>
      <c r="L39" s="65">
        <v>280000</v>
      </c>
      <c r="M39" s="152"/>
      <c r="N39" s="65"/>
      <c r="O39" s="65"/>
      <c r="P39" s="152"/>
      <c r="Q39" s="65"/>
      <c r="R39" s="65"/>
      <c r="S39" s="65"/>
      <c r="T39" s="65"/>
      <c r="U39" s="65"/>
      <c r="V39" s="65"/>
      <c r="W39" s="65"/>
    </row>
    <row r="40" ht="20.25" customHeight="1" spans="1:23">
      <c r="A40" s="154" t="s">
        <v>31</v>
      </c>
      <c r="B40" s="154"/>
      <c r="C40" s="154"/>
      <c r="D40" s="154"/>
      <c r="E40" s="154"/>
      <c r="F40" s="154"/>
      <c r="G40" s="154"/>
      <c r="H40" s="65">
        <v>8659750.29</v>
      </c>
      <c r="I40" s="65">
        <v>8659750.29</v>
      </c>
      <c r="J40" s="65">
        <v>3459452.22</v>
      </c>
      <c r="K40" s="65"/>
      <c r="L40" s="65">
        <v>5200298.07</v>
      </c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</sheetData>
  <mergeCells count="17">
    <mergeCell ref="A2:W2"/>
    <mergeCell ref="A3:W3"/>
    <mergeCell ref="A4:V4"/>
    <mergeCell ref="H5:W5"/>
    <mergeCell ref="I6:M6"/>
    <mergeCell ref="N6:P6"/>
    <mergeCell ref="R6:W6"/>
    <mergeCell ref="A40:G40"/>
    <mergeCell ref="A5:A7"/>
    <mergeCell ref="B5:B7"/>
    <mergeCell ref="C5:C7"/>
    <mergeCell ref="D5:D7"/>
    <mergeCell ref="E5:E7"/>
    <mergeCell ref="F5:F7"/>
    <mergeCell ref="G5:G7"/>
    <mergeCell ref="H6:H7"/>
    <mergeCell ref="Q6:Q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Zeros="0" workbookViewId="0">
      <pane ySplit="1" topLeftCell="A2" activePane="bottomLeft" state="frozen"/>
      <selection/>
      <selection pane="bottomLeft" activeCell="D11" sqref="D1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143"/>
      <c r="F2" s="143"/>
      <c r="G2" s="143"/>
      <c r="H2" s="143"/>
      <c r="K2" s="133"/>
      <c r="N2" s="133"/>
      <c r="O2" s="133"/>
      <c r="P2" s="133"/>
      <c r="U2" s="148"/>
      <c r="W2" s="134" t="s">
        <v>217</v>
      </c>
    </row>
    <row r="3" ht="27.75" customHeight="1" spans="1:23">
      <c r="A3" s="33" t="s">
        <v>218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ht="13.5" customHeight="1" spans="1:23">
      <c r="A4" s="6" t="s">
        <v>2</v>
      </c>
      <c r="B4" s="144" t="str">
        <f t="shared" ref="A4:B4" si="0">"单位名称："&amp;"全部"</f>
        <v>单位名称：全部</v>
      </c>
      <c r="C4" s="144"/>
      <c r="D4" s="144"/>
      <c r="E4" s="144"/>
      <c r="F4" s="144"/>
      <c r="G4" s="144"/>
      <c r="H4" s="144"/>
      <c r="I4" s="144"/>
      <c r="J4" s="8"/>
      <c r="K4" s="8"/>
      <c r="L4" s="8"/>
      <c r="M4" s="8"/>
      <c r="N4" s="8"/>
      <c r="O4" s="8"/>
      <c r="P4" s="8"/>
      <c r="Q4" s="8"/>
      <c r="U4" s="148"/>
      <c r="W4" s="137" t="s">
        <v>3</v>
      </c>
    </row>
    <row r="5" ht="21.75" customHeight="1" spans="1:23">
      <c r="A5" s="10" t="s">
        <v>219</v>
      </c>
      <c r="B5" s="10" t="s">
        <v>124</v>
      </c>
      <c r="C5" s="10" t="s">
        <v>125</v>
      </c>
      <c r="D5" s="10" t="s">
        <v>220</v>
      </c>
      <c r="E5" s="11" t="s">
        <v>126</v>
      </c>
      <c r="F5" s="11" t="s">
        <v>127</v>
      </c>
      <c r="G5" s="11" t="s">
        <v>128</v>
      </c>
      <c r="H5" s="11" t="s">
        <v>129</v>
      </c>
      <c r="I5" s="21" t="s">
        <v>31</v>
      </c>
      <c r="J5" s="21" t="s">
        <v>221</v>
      </c>
      <c r="K5" s="21"/>
      <c r="L5" s="21"/>
      <c r="M5" s="21"/>
      <c r="N5" s="21" t="s">
        <v>131</v>
      </c>
      <c r="O5" s="21"/>
      <c r="P5" s="21"/>
      <c r="Q5" s="11" t="s">
        <v>37</v>
      </c>
      <c r="R5" s="12" t="s">
        <v>222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21"/>
      <c r="J6" s="147" t="s">
        <v>34</v>
      </c>
      <c r="K6" s="147"/>
      <c r="L6" s="147" t="s">
        <v>35</v>
      </c>
      <c r="M6" s="147" t="s">
        <v>36</v>
      </c>
      <c r="N6" s="11" t="s">
        <v>34</v>
      </c>
      <c r="O6" s="11" t="s">
        <v>35</v>
      </c>
      <c r="P6" s="11" t="s">
        <v>36</v>
      </c>
      <c r="Q6" s="16"/>
      <c r="R6" s="11" t="s">
        <v>33</v>
      </c>
      <c r="S6" s="11" t="s">
        <v>40</v>
      </c>
      <c r="T6" s="11" t="s">
        <v>137</v>
      </c>
      <c r="U6" s="11" t="s">
        <v>42</v>
      </c>
      <c r="V6" s="11" t="s">
        <v>43</v>
      </c>
      <c r="W6" s="11" t="s">
        <v>44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21"/>
      <c r="J7" s="147" t="s">
        <v>33</v>
      </c>
      <c r="K7" s="147" t="s">
        <v>223</v>
      </c>
      <c r="L7" s="147"/>
      <c r="M7" s="147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5">
        <v>6</v>
      </c>
      <c r="G8" s="145">
        <v>7</v>
      </c>
      <c r="H8" s="145">
        <v>8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145">
        <v>17</v>
      </c>
      <c r="R8" s="145">
        <v>18</v>
      </c>
      <c r="S8" s="145">
        <v>19</v>
      </c>
      <c r="T8" s="145">
        <v>20</v>
      </c>
      <c r="U8" s="145">
        <v>21</v>
      </c>
      <c r="V8" s="145">
        <v>22</v>
      </c>
      <c r="W8" s="145">
        <v>23</v>
      </c>
    </row>
    <row r="9" ht="32.9" customHeight="1" spans="1:23">
      <c r="A9" s="27"/>
      <c r="B9" s="146"/>
      <c r="C9" s="27" t="s">
        <v>224</v>
      </c>
      <c r="D9" s="27"/>
      <c r="E9" s="27"/>
      <c r="F9" s="27"/>
      <c r="G9" s="27"/>
      <c r="H9" s="27"/>
      <c r="I9" s="46">
        <v>200000</v>
      </c>
      <c r="J9" s="46">
        <v>200000</v>
      </c>
      <c r="K9" s="46">
        <v>200000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ht="32.9" customHeight="1" spans="1:23">
      <c r="A10" s="27" t="s">
        <v>225</v>
      </c>
      <c r="B10" s="146" t="s">
        <v>226</v>
      </c>
      <c r="C10" s="27" t="s">
        <v>224</v>
      </c>
      <c r="D10" s="27" t="s">
        <v>65</v>
      </c>
      <c r="E10" s="27" t="s">
        <v>82</v>
      </c>
      <c r="F10" s="27" t="s">
        <v>173</v>
      </c>
      <c r="G10" s="27" t="s">
        <v>227</v>
      </c>
      <c r="H10" s="27" t="s">
        <v>228</v>
      </c>
      <c r="I10" s="46">
        <v>200000</v>
      </c>
      <c r="J10" s="46">
        <v>200000</v>
      </c>
      <c r="K10" s="46">
        <v>200000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ht="32.9" customHeight="1" spans="1:23">
      <c r="A11" s="27"/>
      <c r="B11" s="27"/>
      <c r="C11" s="27" t="s">
        <v>229</v>
      </c>
      <c r="D11" s="27"/>
      <c r="E11" s="27"/>
      <c r="F11" s="27"/>
      <c r="G11" s="27"/>
      <c r="H11" s="27"/>
      <c r="I11" s="46">
        <v>6216</v>
      </c>
      <c r="J11" s="46">
        <v>6216</v>
      </c>
      <c r="K11" s="46">
        <v>6216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ht="32.9" customHeight="1" spans="1:23">
      <c r="A12" s="27" t="s">
        <v>230</v>
      </c>
      <c r="B12" s="146" t="s">
        <v>231</v>
      </c>
      <c r="C12" s="27" t="s">
        <v>229</v>
      </c>
      <c r="D12" s="27" t="s">
        <v>65</v>
      </c>
      <c r="E12" s="27" t="s">
        <v>81</v>
      </c>
      <c r="F12" s="27" t="s">
        <v>144</v>
      </c>
      <c r="G12" s="27" t="s">
        <v>169</v>
      </c>
      <c r="H12" s="27" t="s">
        <v>170</v>
      </c>
      <c r="I12" s="46">
        <v>6216</v>
      </c>
      <c r="J12" s="46">
        <v>6216</v>
      </c>
      <c r="K12" s="46">
        <v>6216</v>
      </c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ht="32.9" customHeight="1" spans="1:23">
      <c r="A13" s="27"/>
      <c r="B13" s="27"/>
      <c r="C13" s="27" t="s">
        <v>232</v>
      </c>
      <c r="D13" s="27"/>
      <c r="E13" s="27"/>
      <c r="F13" s="27"/>
      <c r="G13" s="27"/>
      <c r="H13" s="27"/>
      <c r="I13" s="46">
        <v>86000</v>
      </c>
      <c r="J13" s="46">
        <v>86000</v>
      </c>
      <c r="K13" s="46">
        <v>86000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ht="32.9" customHeight="1" spans="1:23">
      <c r="A14" s="27" t="s">
        <v>225</v>
      </c>
      <c r="B14" s="146" t="s">
        <v>233</v>
      </c>
      <c r="C14" s="27" t="s">
        <v>232</v>
      </c>
      <c r="D14" s="27" t="s">
        <v>65</v>
      </c>
      <c r="E14" s="27" t="s">
        <v>82</v>
      </c>
      <c r="F14" s="27" t="s">
        <v>173</v>
      </c>
      <c r="G14" s="27" t="s">
        <v>234</v>
      </c>
      <c r="H14" s="27" t="s">
        <v>235</v>
      </c>
      <c r="I14" s="46">
        <v>86000</v>
      </c>
      <c r="J14" s="46">
        <v>86000</v>
      </c>
      <c r="K14" s="46">
        <v>86000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ht="18.75" customHeight="1" spans="1:23">
      <c r="A15" s="47" t="s">
        <v>236</v>
      </c>
      <c r="B15" s="48"/>
      <c r="C15" s="48"/>
      <c r="D15" s="48"/>
      <c r="E15" s="48"/>
      <c r="F15" s="48"/>
      <c r="G15" s="48"/>
      <c r="H15" s="49"/>
      <c r="I15" s="46">
        <v>292216</v>
      </c>
      <c r="J15" s="46">
        <v>292216</v>
      </c>
      <c r="K15" s="46">
        <v>292216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</sheetData>
  <mergeCells count="28">
    <mergeCell ref="A3:W3"/>
    <mergeCell ref="A4:I4"/>
    <mergeCell ref="J5:M5"/>
    <mergeCell ref="N5:P5"/>
    <mergeCell ref="R5:W5"/>
    <mergeCell ref="J6:K6"/>
    <mergeCell ref="A15:H15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4"/>
  <sheetViews>
    <sheetView showZeros="0" workbookViewId="0">
      <pane ySplit="1" topLeftCell="A2" activePane="bottomLeft" state="frozen"/>
      <selection/>
      <selection pane="bottomLeft" activeCell="B8" sqref="B8:B1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142" t="s">
        <v>237</v>
      </c>
    </row>
    <row r="3" ht="28.5" customHeight="1" spans="1:10">
      <c r="A3" s="141" t="s">
        <v>238</v>
      </c>
      <c r="B3" s="33"/>
      <c r="C3" s="33"/>
      <c r="D3" s="33"/>
      <c r="E3" s="33"/>
      <c r="F3" s="103"/>
      <c r="G3" s="33"/>
      <c r="H3" s="103"/>
      <c r="I3" s="103"/>
      <c r="J3" s="33"/>
    </row>
    <row r="4" ht="15" customHeight="1" spans="1:1">
      <c r="A4" s="6" t="s">
        <v>2</v>
      </c>
    </row>
    <row r="5" ht="14.25" customHeight="1" spans="1:10">
      <c r="A5" s="69" t="s">
        <v>239</v>
      </c>
      <c r="B5" s="69" t="s">
        <v>240</v>
      </c>
      <c r="C5" s="69" t="s">
        <v>241</v>
      </c>
      <c r="D5" s="69" t="s">
        <v>242</v>
      </c>
      <c r="E5" s="69" t="s">
        <v>243</v>
      </c>
      <c r="F5" s="55" t="s">
        <v>244</v>
      </c>
      <c r="G5" s="69" t="s">
        <v>245</v>
      </c>
      <c r="H5" s="55" t="s">
        <v>246</v>
      </c>
      <c r="I5" s="55" t="s">
        <v>247</v>
      </c>
      <c r="J5" s="69" t="s">
        <v>248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55">
        <v>6</v>
      </c>
      <c r="G6" s="69">
        <v>7</v>
      </c>
      <c r="H6" s="55">
        <v>8</v>
      </c>
      <c r="I6" s="55">
        <v>9</v>
      </c>
      <c r="J6" s="69">
        <v>10</v>
      </c>
    </row>
    <row r="7" ht="15" customHeight="1" spans="1:10">
      <c r="A7" s="44" t="s">
        <v>65</v>
      </c>
      <c r="B7" s="70"/>
      <c r="C7" s="70"/>
      <c r="D7" s="70"/>
      <c r="E7" s="71"/>
      <c r="F7" s="72"/>
      <c r="G7" s="71"/>
      <c r="H7" s="72"/>
      <c r="I7" s="72"/>
      <c r="J7" s="71"/>
    </row>
    <row r="8" ht="33.75" customHeight="1" spans="1:10">
      <c r="A8" s="44" t="s">
        <v>229</v>
      </c>
      <c r="B8" s="45" t="s">
        <v>249</v>
      </c>
      <c r="C8" s="45" t="s">
        <v>250</v>
      </c>
      <c r="D8" s="45" t="s">
        <v>251</v>
      </c>
      <c r="E8" s="44" t="s">
        <v>252</v>
      </c>
      <c r="F8" s="45" t="s">
        <v>253</v>
      </c>
      <c r="G8" s="44" t="s">
        <v>254</v>
      </c>
      <c r="H8" s="45" t="s">
        <v>255</v>
      </c>
      <c r="I8" s="45" t="s">
        <v>256</v>
      </c>
      <c r="J8" s="44" t="s">
        <v>252</v>
      </c>
    </row>
    <row r="9" ht="33.75" customHeight="1" spans="1:10">
      <c r="A9" s="44" t="s">
        <v>229</v>
      </c>
      <c r="B9" s="45" t="s">
        <v>249</v>
      </c>
      <c r="C9" s="45" t="s">
        <v>250</v>
      </c>
      <c r="D9" s="45" t="s">
        <v>257</v>
      </c>
      <c r="E9" s="44" t="s">
        <v>258</v>
      </c>
      <c r="F9" s="45" t="s">
        <v>253</v>
      </c>
      <c r="G9" s="44" t="s">
        <v>259</v>
      </c>
      <c r="H9" s="45" t="s">
        <v>260</v>
      </c>
      <c r="I9" s="45" t="s">
        <v>261</v>
      </c>
      <c r="J9" s="44" t="s">
        <v>258</v>
      </c>
    </row>
    <row r="10" ht="33.75" customHeight="1" spans="1:10">
      <c r="A10" s="44" t="s">
        <v>229</v>
      </c>
      <c r="B10" s="45" t="s">
        <v>249</v>
      </c>
      <c r="C10" s="45" t="s">
        <v>262</v>
      </c>
      <c r="D10" s="45" t="s">
        <v>263</v>
      </c>
      <c r="E10" s="44" t="s">
        <v>264</v>
      </c>
      <c r="F10" s="45" t="s">
        <v>253</v>
      </c>
      <c r="G10" s="44" t="s">
        <v>259</v>
      </c>
      <c r="H10" s="45" t="s">
        <v>260</v>
      </c>
      <c r="I10" s="45" t="s">
        <v>261</v>
      </c>
      <c r="J10" s="44" t="s">
        <v>264</v>
      </c>
    </row>
    <row r="11" ht="33.75" customHeight="1" spans="1:10">
      <c r="A11" s="44" t="s">
        <v>229</v>
      </c>
      <c r="B11" s="45" t="s">
        <v>249</v>
      </c>
      <c r="C11" s="45" t="s">
        <v>262</v>
      </c>
      <c r="D11" s="45" t="s">
        <v>263</v>
      </c>
      <c r="E11" s="44" t="s">
        <v>265</v>
      </c>
      <c r="F11" s="45" t="s">
        <v>253</v>
      </c>
      <c r="G11" s="44" t="s">
        <v>45</v>
      </c>
      <c r="H11" s="45" t="s">
        <v>260</v>
      </c>
      <c r="I11" s="45" t="s">
        <v>261</v>
      </c>
      <c r="J11" s="44" t="s">
        <v>265</v>
      </c>
    </row>
    <row r="12" ht="33.75" customHeight="1" spans="1:10">
      <c r="A12" s="44" t="s">
        <v>229</v>
      </c>
      <c r="B12" s="45" t="s">
        <v>249</v>
      </c>
      <c r="C12" s="45" t="s">
        <v>266</v>
      </c>
      <c r="D12" s="45" t="s">
        <v>267</v>
      </c>
      <c r="E12" s="44" t="s">
        <v>268</v>
      </c>
      <c r="F12" s="45" t="s">
        <v>253</v>
      </c>
      <c r="G12" s="44" t="s">
        <v>259</v>
      </c>
      <c r="H12" s="45" t="s">
        <v>260</v>
      </c>
      <c r="I12" s="45" t="s">
        <v>261</v>
      </c>
      <c r="J12" s="44" t="s">
        <v>268</v>
      </c>
    </row>
    <row r="13" ht="33.75" customHeight="1" spans="1:10">
      <c r="A13" s="44" t="s">
        <v>232</v>
      </c>
      <c r="B13" s="45" t="s">
        <v>269</v>
      </c>
      <c r="C13" s="45" t="s">
        <v>250</v>
      </c>
      <c r="D13" s="45" t="s">
        <v>257</v>
      </c>
      <c r="E13" s="44" t="s">
        <v>270</v>
      </c>
      <c r="F13" s="45" t="s">
        <v>271</v>
      </c>
      <c r="G13" s="44" t="s">
        <v>272</v>
      </c>
      <c r="H13" s="45" t="s">
        <v>260</v>
      </c>
      <c r="I13" s="45" t="s">
        <v>256</v>
      </c>
      <c r="J13" s="44" t="s">
        <v>270</v>
      </c>
    </row>
    <row r="14" ht="33.75" customHeight="1" spans="1:10">
      <c r="A14" s="44" t="s">
        <v>232</v>
      </c>
      <c r="B14" s="45" t="s">
        <v>269</v>
      </c>
      <c r="C14" s="45" t="s">
        <v>250</v>
      </c>
      <c r="D14" s="45" t="s">
        <v>257</v>
      </c>
      <c r="E14" s="44" t="s">
        <v>273</v>
      </c>
      <c r="F14" s="45" t="s">
        <v>271</v>
      </c>
      <c r="G14" s="44" t="s">
        <v>274</v>
      </c>
      <c r="H14" s="45" t="s">
        <v>275</v>
      </c>
      <c r="I14" s="45" t="s">
        <v>261</v>
      </c>
      <c r="J14" s="44" t="s">
        <v>273</v>
      </c>
    </row>
    <row r="15" ht="33.75" customHeight="1" spans="1:10">
      <c r="A15" s="44" t="s">
        <v>232</v>
      </c>
      <c r="B15" s="45" t="s">
        <v>269</v>
      </c>
      <c r="C15" s="45" t="s">
        <v>262</v>
      </c>
      <c r="D15" s="45" t="s">
        <v>263</v>
      </c>
      <c r="E15" s="44" t="s">
        <v>276</v>
      </c>
      <c r="F15" s="45" t="s">
        <v>271</v>
      </c>
      <c r="G15" s="44" t="s">
        <v>277</v>
      </c>
      <c r="H15" s="45" t="s">
        <v>278</v>
      </c>
      <c r="I15" s="45" t="s">
        <v>256</v>
      </c>
      <c r="J15" s="44" t="s">
        <v>276</v>
      </c>
    </row>
    <row r="16" ht="33.75" customHeight="1" spans="1:10">
      <c r="A16" s="44" t="s">
        <v>232</v>
      </c>
      <c r="B16" s="45" t="s">
        <v>269</v>
      </c>
      <c r="C16" s="45" t="s">
        <v>262</v>
      </c>
      <c r="D16" s="45" t="s">
        <v>263</v>
      </c>
      <c r="E16" s="44" t="s">
        <v>279</v>
      </c>
      <c r="F16" s="45" t="s">
        <v>271</v>
      </c>
      <c r="G16" s="44" t="s">
        <v>259</v>
      </c>
      <c r="H16" s="45" t="s">
        <v>260</v>
      </c>
      <c r="I16" s="45" t="s">
        <v>256</v>
      </c>
      <c r="J16" s="44" t="s">
        <v>279</v>
      </c>
    </row>
    <row r="17" ht="33.75" customHeight="1" spans="1:10">
      <c r="A17" s="44" t="s">
        <v>232</v>
      </c>
      <c r="B17" s="45" t="s">
        <v>269</v>
      </c>
      <c r="C17" s="45" t="s">
        <v>262</v>
      </c>
      <c r="D17" s="45" t="s">
        <v>280</v>
      </c>
      <c r="E17" s="44" t="s">
        <v>281</v>
      </c>
      <c r="F17" s="45" t="s">
        <v>271</v>
      </c>
      <c r="G17" s="44" t="s">
        <v>274</v>
      </c>
      <c r="H17" s="45" t="s">
        <v>282</v>
      </c>
      <c r="I17" s="45" t="s">
        <v>256</v>
      </c>
      <c r="J17" s="44" t="s">
        <v>281</v>
      </c>
    </row>
    <row r="18" ht="33.75" customHeight="1" spans="1:10">
      <c r="A18" s="44" t="s">
        <v>232</v>
      </c>
      <c r="B18" s="45" t="s">
        <v>269</v>
      </c>
      <c r="C18" s="45" t="s">
        <v>266</v>
      </c>
      <c r="D18" s="45" t="s">
        <v>267</v>
      </c>
      <c r="E18" s="44" t="s">
        <v>283</v>
      </c>
      <c r="F18" s="45" t="s">
        <v>271</v>
      </c>
      <c r="G18" s="44" t="s">
        <v>272</v>
      </c>
      <c r="H18" s="45" t="s">
        <v>260</v>
      </c>
      <c r="I18" s="45" t="s">
        <v>256</v>
      </c>
      <c r="J18" s="44" t="s">
        <v>283</v>
      </c>
    </row>
    <row r="19" ht="33.75" customHeight="1" spans="1:10">
      <c r="A19" s="44" t="s">
        <v>224</v>
      </c>
      <c r="B19" s="45" t="s">
        <v>284</v>
      </c>
      <c r="C19" s="45" t="s">
        <v>250</v>
      </c>
      <c r="D19" s="45" t="s">
        <v>251</v>
      </c>
      <c r="E19" s="44" t="s">
        <v>285</v>
      </c>
      <c r="F19" s="45" t="s">
        <v>271</v>
      </c>
      <c r="G19" s="44" t="s">
        <v>286</v>
      </c>
      <c r="H19" s="45" t="s">
        <v>287</v>
      </c>
      <c r="I19" s="45" t="s">
        <v>256</v>
      </c>
      <c r="J19" s="44" t="s">
        <v>285</v>
      </c>
    </row>
    <row r="20" ht="33.75" customHeight="1" spans="1:10">
      <c r="A20" s="44" t="s">
        <v>224</v>
      </c>
      <c r="B20" s="45" t="s">
        <v>284</v>
      </c>
      <c r="C20" s="45" t="s">
        <v>250</v>
      </c>
      <c r="D20" s="45" t="s">
        <v>251</v>
      </c>
      <c r="E20" s="44" t="s">
        <v>288</v>
      </c>
      <c r="F20" s="45" t="s">
        <v>271</v>
      </c>
      <c r="G20" s="44" t="s">
        <v>289</v>
      </c>
      <c r="H20" s="45" t="s">
        <v>290</v>
      </c>
      <c r="I20" s="45" t="s">
        <v>256</v>
      </c>
      <c r="J20" s="44" t="s">
        <v>288</v>
      </c>
    </row>
    <row r="21" ht="33.75" customHeight="1" spans="1:10">
      <c r="A21" s="44" t="s">
        <v>224</v>
      </c>
      <c r="B21" s="45" t="s">
        <v>284</v>
      </c>
      <c r="C21" s="45" t="s">
        <v>250</v>
      </c>
      <c r="D21" s="45" t="s">
        <v>251</v>
      </c>
      <c r="E21" s="44" t="s">
        <v>291</v>
      </c>
      <c r="F21" s="45" t="s">
        <v>271</v>
      </c>
      <c r="G21" s="44" t="s">
        <v>292</v>
      </c>
      <c r="H21" s="45" t="s">
        <v>293</v>
      </c>
      <c r="I21" s="45" t="s">
        <v>256</v>
      </c>
      <c r="J21" s="44" t="s">
        <v>291</v>
      </c>
    </row>
    <row r="22" ht="33.75" customHeight="1" spans="1:10">
      <c r="A22" s="44" t="s">
        <v>224</v>
      </c>
      <c r="B22" s="45" t="s">
        <v>284</v>
      </c>
      <c r="C22" s="45" t="s">
        <v>250</v>
      </c>
      <c r="D22" s="45" t="s">
        <v>257</v>
      </c>
      <c r="E22" s="44" t="s">
        <v>294</v>
      </c>
      <c r="F22" s="45" t="s">
        <v>295</v>
      </c>
      <c r="G22" s="44" t="s">
        <v>45</v>
      </c>
      <c r="H22" s="45" t="s">
        <v>260</v>
      </c>
      <c r="I22" s="45" t="s">
        <v>256</v>
      </c>
      <c r="J22" s="44" t="s">
        <v>294</v>
      </c>
    </row>
    <row r="23" ht="33.75" customHeight="1" spans="1:10">
      <c r="A23" s="44" t="s">
        <v>224</v>
      </c>
      <c r="B23" s="45" t="s">
        <v>284</v>
      </c>
      <c r="C23" s="45" t="s">
        <v>262</v>
      </c>
      <c r="D23" s="45" t="s">
        <v>296</v>
      </c>
      <c r="E23" s="44" t="s">
        <v>297</v>
      </c>
      <c r="F23" s="45" t="s">
        <v>271</v>
      </c>
      <c r="G23" s="44" t="s">
        <v>298</v>
      </c>
      <c r="H23" s="45" t="s">
        <v>260</v>
      </c>
      <c r="I23" s="45" t="s">
        <v>261</v>
      </c>
      <c r="J23" s="44" t="s">
        <v>297</v>
      </c>
    </row>
    <row r="24" ht="33.75" customHeight="1" spans="1:10">
      <c r="A24" s="44" t="s">
        <v>224</v>
      </c>
      <c r="B24" s="45" t="s">
        <v>284</v>
      </c>
      <c r="C24" s="45" t="s">
        <v>266</v>
      </c>
      <c r="D24" s="45" t="s">
        <v>267</v>
      </c>
      <c r="E24" s="44" t="s">
        <v>299</v>
      </c>
      <c r="F24" s="45" t="s">
        <v>271</v>
      </c>
      <c r="G24" s="44" t="s">
        <v>300</v>
      </c>
      <c r="H24" s="45" t="s">
        <v>260</v>
      </c>
      <c r="I24" s="45" t="s">
        <v>256</v>
      </c>
      <c r="J24" s="44" t="s">
        <v>299</v>
      </c>
    </row>
  </sheetData>
  <mergeCells count="8">
    <mergeCell ref="A3:J3"/>
    <mergeCell ref="A4:H4"/>
    <mergeCell ref="A8:A12"/>
    <mergeCell ref="A13:A18"/>
    <mergeCell ref="A19:A24"/>
    <mergeCell ref="B8:B12"/>
    <mergeCell ref="B13:B18"/>
    <mergeCell ref="B19:B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</cp:lastModifiedBy>
  <dcterms:created xsi:type="dcterms:W3CDTF">2025-02-13T02:29:00Z</dcterms:created>
  <dcterms:modified xsi:type="dcterms:W3CDTF">2025-02-14T08:12:54Z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8283887CA6A041FD8E355084D63A3E01_13</vt:lpwstr>
  </property>
  <property fmtid="{D5CDD505-2E9C-101B-9397-08002B2CF9AE}" pid="3" name="KSOProductBuildVer">
    <vt:lpwstr>2052-12.1.0.19770</vt:lpwstr>
  </property>
</Properties>
</file>