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firstSheet="11" activeTab="1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<sst xmlns="http://schemas.openxmlformats.org/spreadsheetml/2006/main" count="3647" uniqueCount="801">
  <si>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</si>
  <si>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</si>
  <si>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</si>
  <si>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</si>
  <si>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</si>
  <si>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</si>
  <si>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</si>
  <si>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</si>
  <si>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</si>
  <si>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</si>
  <si>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</si>
  <si>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</si>
  <si>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</si>
  <si>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</si>
  <si>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</si>
  <si>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</si>
  <si>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</si>
  <si>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</si>
  <si>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</si>
  <si>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</si>
  <si>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</si>
  <si>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</si>
  <si>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</si>
  <si>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</si>
  <si>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</si>
  <si>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</si>
  <si>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</si>
  <si>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</si>
  <si>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</si>
  <si>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</si>
  <si>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</si>
  <si>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</si>
  <si>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</si>
  <si>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</si>
  <si>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</si>
  <si>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</si>
  <si>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</si>
  <si>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</si>
  <si>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</si>
  <si>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</si>
  <si>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</si>
  <si>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</si>
  <si>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</si>
  <si>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</si>
  <si>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</si>
  <si>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</si>
  <si>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</si>
  <si>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</si>
  <si>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</si>
  <si>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</si>
  <si>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</si>
  <si>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</si>
  <si>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</si>
  <si>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</si>
  <si>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</si>
  <si>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</si>
  <si>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</si>
  <si>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</si>
  <si>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</si>
  <si>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</si>
  <si>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</si>
  <si>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</si>
  <si>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</si>
  <si>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129</t>
  </si>
  <si>
    <t>玉溪市文化和旅游局</t>
  </si>
  <si>
    <t>129001</t>
  </si>
  <si>
    <t>129004</t>
  </si>
  <si>
    <t>玉溪市博物馆</t>
  </si>
  <si>
    <t>129005</t>
  </si>
  <si>
    <t>玉溪市图书馆</t>
  </si>
  <si>
    <t>129006</t>
  </si>
  <si>
    <t>玉溪市文化馆</t>
  </si>
  <si>
    <t>129008</t>
  </si>
  <si>
    <t>玉溪市文物管理所</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</si>
  <si>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</si>
  <si>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</si>
  <si>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</si>
  <si>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</si>
  <si>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</si>
  <si>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</si>
  <si>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</si>
  <si>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</si>
  <si>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</si>
  <si>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</si>
  <si>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</si>
  <si>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</si>
  <si>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</si>
  <si>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207</t>
  </si>
  <si>
    <t>20701</t>
  </si>
  <si>
    <t>2070101</t>
  </si>
  <si>
    <t>2070102</t>
  </si>
  <si>
    <t>2070104</t>
  </si>
  <si>
    <t>2070109</t>
  </si>
  <si>
    <t>2070111</t>
  </si>
  <si>
    <t>2070113</t>
  </si>
  <si>
    <t>2070199</t>
  </si>
  <si>
    <t>20702</t>
  </si>
  <si>
    <t>2070204</t>
  </si>
  <si>
    <t>2070205</t>
  </si>
  <si>
    <t>2070299</t>
  </si>
  <si>
    <t>20799</t>
  </si>
  <si>
    <t>2079999</t>
  </si>
  <si>
    <t>208</t>
  </si>
  <si>
    <t>20805</t>
  </si>
  <si>
    <t>2080501</t>
  </si>
  <si>
    <t>2080502</t>
  </si>
  <si>
    <t>2080505</t>
  </si>
  <si>
    <t>2080506</t>
  </si>
  <si>
    <t>20808</t>
  </si>
  <si>
    <t>2080801</t>
  </si>
  <si>
    <t>210</t>
  </si>
  <si>
    <t>21011</t>
  </si>
  <si>
    <t>2101101</t>
  </si>
  <si>
    <t>2101102</t>
  </si>
  <si>
    <t>2101103</t>
  </si>
  <si>
    <t>2101199</t>
  </si>
  <si>
    <t>221</t>
  </si>
  <si>
    <t>22102</t>
  </si>
  <si>
    <t>2210201</t>
  </si>
  <si>
    <t>2210203</t>
  </si>
  <si>
    <t>230</t>
  </si>
  <si>
    <t>23002</t>
  </si>
  <si>
    <t>2300208</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</si>
  <si>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</si>
  <si>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</si>
  <si>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</si>
  <si>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</si>
  <si>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</si>
  <si>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</si>
  <si>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</si>
  <si>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</si>
  <si>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</si>
  <si>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</si>
  <si>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</si>
  <si>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</si>
  <si>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</si>
  <si>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</si>
  <si>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</si>
  <si>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</si>
  <si>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</si>
  <si>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</si>
  <si>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</si>
  <si>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</si>
  <si>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</si>
  <si>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</si>
  <si>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</si>
  <si>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</si>
  <si>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</si>
  <si>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</si>
  <si>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</si>
  <si>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</si>
  <si>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</si>
  <si>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</si>
  <si>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</si>
  <si>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</si>
  <si>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</si>
  <si>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</si>
  <si>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</si>
  <si>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</si>
  <si>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</si>
  <si>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</si>
  <si>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</si>
  <si>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</si>
  <si>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</si>
  <si>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</si>
  <si>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</si>
  <si>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</si>
  <si>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</si>
  <si>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530400210000000627242</t>
  </si>
  <si>
    <t>行政人员工资支出</t>
  </si>
  <si>
    <t>行政运行</t>
  </si>
  <si>
    <t>30101</t>
  </si>
  <si>
    <t>基本工资</t>
  </si>
  <si>
    <t>30102</t>
  </si>
  <si>
    <t>津贴补贴</t>
  </si>
  <si>
    <t>购房补贴</t>
  </si>
  <si>
    <t>530400210000000627243</t>
  </si>
  <si>
    <t>事业人员工资支出</t>
  </si>
  <si>
    <t>其他文化和旅游支出</t>
  </si>
  <si>
    <t>30107</t>
  </si>
  <si>
    <t>绩效工资</t>
  </si>
  <si>
    <t>530400210000000627244</t>
  </si>
  <si>
    <t>社会保障缴费</t>
  </si>
  <si>
    <t>30112</t>
  </si>
  <si>
    <t>其他社会保障缴费</t>
  </si>
  <si>
    <t>机关事业单位基本养老保险缴费支出</t>
  </si>
  <si>
    <t>30108</t>
  </si>
  <si>
    <t>机关事业单位基本养老保险缴费</t>
  </si>
  <si>
    <t>行政单位医疗</t>
  </si>
  <si>
    <t>30110</t>
  </si>
  <si>
    <t>职工基本医疗保险缴费</t>
  </si>
  <si>
    <t>30307</t>
  </si>
  <si>
    <t>医疗费补助</t>
  </si>
  <si>
    <t>事业单位医疗</t>
  </si>
  <si>
    <t>公务员医疗补助</t>
  </si>
  <si>
    <t>30111</t>
  </si>
  <si>
    <t>公务员医疗补助缴费</t>
  </si>
  <si>
    <t>其他行政事业单位医疗支出</t>
  </si>
  <si>
    <t>530400210000000627245</t>
  </si>
  <si>
    <t>住房公积金</t>
  </si>
  <si>
    <t>30113</t>
  </si>
  <si>
    <t>530400210000000627246</t>
  </si>
  <si>
    <t>对个人和家庭的补助</t>
  </si>
  <si>
    <t>行政单位离退休</t>
  </si>
  <si>
    <t>30301</t>
  </si>
  <si>
    <t>离休费</t>
  </si>
  <si>
    <t>30305</t>
  </si>
  <si>
    <t>生活补助</t>
  </si>
  <si>
    <t>事业单位离退休</t>
  </si>
  <si>
    <t>530400210000000627249</t>
  </si>
  <si>
    <t>公车购置及运维费</t>
  </si>
  <si>
    <t>30231</t>
  </si>
  <si>
    <t>公务用车运行维护费</t>
  </si>
  <si>
    <t>530400210000000627250</t>
  </si>
  <si>
    <t>行政人员公务交通补贴</t>
  </si>
  <si>
    <t>30239</t>
  </si>
  <si>
    <t>其他交通费用</t>
  </si>
  <si>
    <t>530400210000000627251</t>
  </si>
  <si>
    <t>工会经费</t>
  </si>
  <si>
    <t>30228</t>
  </si>
  <si>
    <t>530400210000000627253</t>
  </si>
  <si>
    <t>一般公用经费</t>
  </si>
  <si>
    <t>30201</t>
  </si>
  <si>
    <t>办公费</t>
  </si>
  <si>
    <t>30202</t>
  </si>
  <si>
    <t>印刷费</t>
  </si>
  <si>
    <t>30205</t>
  </si>
  <si>
    <t>水费</t>
  </si>
  <si>
    <t>30207</t>
  </si>
  <si>
    <t>邮电费</t>
  </si>
  <si>
    <t>30211</t>
  </si>
  <si>
    <t>差旅费</t>
  </si>
  <si>
    <t>30213</t>
  </si>
  <si>
    <t>维修（护）费</t>
  </si>
  <si>
    <t>30215</t>
  </si>
  <si>
    <t>会议费</t>
  </si>
  <si>
    <t>30216</t>
  </si>
  <si>
    <t>培训费</t>
  </si>
  <si>
    <t>30227</t>
  </si>
  <si>
    <t>委托业务费</t>
  </si>
  <si>
    <t>30229</t>
  </si>
  <si>
    <t>福利费</t>
  </si>
  <si>
    <t>30299</t>
  </si>
  <si>
    <t>其他商品和服务支出</t>
  </si>
  <si>
    <t>530400221100000565449</t>
  </si>
  <si>
    <t>30217</t>
  </si>
  <si>
    <t>530400241100002098406</t>
  </si>
  <si>
    <t>工作业务经费</t>
  </si>
  <si>
    <t>一般行政管理事务</t>
  </si>
  <si>
    <t>30226</t>
  </si>
  <si>
    <t>劳务费</t>
  </si>
  <si>
    <t>530400241100002099022</t>
  </si>
  <si>
    <t>职业年金经费</t>
  </si>
  <si>
    <t>机关事业单位职业年金缴费支出</t>
  </si>
  <si>
    <t>30109</t>
  </si>
  <si>
    <t>职业年金缴费</t>
  </si>
  <si>
    <t>530400241100002102131</t>
  </si>
  <si>
    <t>编外临聘人员经费</t>
  </si>
  <si>
    <t>30199</t>
  </si>
  <si>
    <t>其他工资福利支出</t>
  </si>
  <si>
    <t>530400241100002102540</t>
  </si>
  <si>
    <t>奖励性绩效工资（工资部分）经费</t>
  </si>
  <si>
    <t>530400241100002120185</t>
  </si>
  <si>
    <t>奖励性绩效工资（高于部分）经费</t>
  </si>
  <si>
    <t>530400241100002385059</t>
  </si>
  <si>
    <t>年终一次性奖金</t>
  </si>
  <si>
    <t>30103</t>
  </si>
  <si>
    <t>奖金</t>
  </si>
  <si>
    <t>530400241100002389876</t>
  </si>
  <si>
    <t>机关后勤购买服务经费</t>
  </si>
  <si>
    <t>530400241100002829230</t>
  </si>
  <si>
    <t>市直退休医疗照顾人员医疗经费</t>
  </si>
  <si>
    <t>530400251100003579979</t>
  </si>
  <si>
    <t>530400251100003649264</t>
  </si>
  <si>
    <t>残疾人就业保障金</t>
  </si>
  <si>
    <t>530400210000000629821</t>
  </si>
  <si>
    <t>博物馆</t>
  </si>
  <si>
    <t>530400210000000629822</t>
  </si>
  <si>
    <t>530400210000000629823</t>
  </si>
  <si>
    <t>530400210000000629824</t>
  </si>
  <si>
    <t>530400210000000629827</t>
  </si>
  <si>
    <t>530400210000000629828</t>
  </si>
  <si>
    <t>530400210000000629830</t>
  </si>
  <si>
    <t>530400221100000622750</t>
  </si>
  <si>
    <t>530400241100002123855</t>
  </si>
  <si>
    <t>530400241100002124156</t>
  </si>
  <si>
    <t>530400241100002124179</t>
  </si>
  <si>
    <t>530400241100002127294</t>
  </si>
  <si>
    <t>部门临聘人员支出经费</t>
  </si>
  <si>
    <t>530400251100003856456</t>
  </si>
  <si>
    <t>租赁费</t>
  </si>
  <si>
    <t>30214</t>
  </si>
  <si>
    <t>530400251100003856541</t>
  </si>
  <si>
    <t>物业管理费</t>
  </si>
  <si>
    <t>30209</t>
  </si>
  <si>
    <t>530400210000000629308</t>
  </si>
  <si>
    <t>图书馆</t>
  </si>
  <si>
    <t>530400210000000629309</t>
  </si>
  <si>
    <t>530400210000000629310</t>
  </si>
  <si>
    <t>530400210000000629314</t>
  </si>
  <si>
    <t>530400210000000629315</t>
  </si>
  <si>
    <t>530400210000000629317</t>
  </si>
  <si>
    <t>30206</t>
  </si>
  <si>
    <t>电费</t>
  </si>
  <si>
    <t>530400210000000630259</t>
  </si>
  <si>
    <t>530400221100000321793</t>
  </si>
  <si>
    <t>530400231100001384605</t>
  </si>
  <si>
    <t>530400241100002100717</t>
  </si>
  <si>
    <t>530400241100002100893</t>
  </si>
  <si>
    <t>530400241100002100910</t>
  </si>
  <si>
    <t>530400241100002100956</t>
  </si>
  <si>
    <t>530400241100002100995</t>
  </si>
  <si>
    <t>530400241100002121615</t>
  </si>
  <si>
    <t>事业单位人员遗属生活困难补助专项资金</t>
  </si>
  <si>
    <t>死亡抚恤</t>
  </si>
  <si>
    <t>530400241100002829166</t>
  </si>
  <si>
    <t>530400210000000628886</t>
  </si>
  <si>
    <t>群众文化</t>
  </si>
  <si>
    <t>530400210000000628887</t>
  </si>
  <si>
    <t>530400210000000628888</t>
  </si>
  <si>
    <t>530400210000000628889</t>
  </si>
  <si>
    <t>530400210000000628892</t>
  </si>
  <si>
    <t>530400210000000628893</t>
  </si>
  <si>
    <t>530400210000000628895</t>
  </si>
  <si>
    <t>530400221100000578913</t>
  </si>
  <si>
    <t>530400231100001178714</t>
  </si>
  <si>
    <t>530400231100001889412</t>
  </si>
  <si>
    <t>个人职业年金记实经费</t>
  </si>
  <si>
    <t>530400241100002124784</t>
  </si>
  <si>
    <t>530400241100002146872</t>
  </si>
  <si>
    <t>530400241100002146874</t>
  </si>
  <si>
    <t>530400241100002388379</t>
  </si>
  <si>
    <t>530400241100002832839</t>
  </si>
  <si>
    <t>退休医疗照顾人员医疗费资金</t>
  </si>
  <si>
    <t>530400241100002940245</t>
  </si>
  <si>
    <t>自有资金项目缴纳利息专项资金</t>
  </si>
  <si>
    <t>30204</t>
  </si>
  <si>
    <t>手续费</t>
  </si>
  <si>
    <t>530400251100003856555</t>
  </si>
  <si>
    <t>530400210000000627948</t>
  </si>
  <si>
    <t>其他文物支出</t>
  </si>
  <si>
    <t>530400210000000627949</t>
  </si>
  <si>
    <t>530400210000000627950</t>
  </si>
  <si>
    <t>530400210000000627951</t>
  </si>
  <si>
    <t>530400210000000627954</t>
  </si>
  <si>
    <t>530400210000000627956</t>
  </si>
  <si>
    <t>530400221100000567751</t>
  </si>
  <si>
    <t>530400231100001401308</t>
  </si>
  <si>
    <t>530400241100002094420</t>
  </si>
  <si>
    <t>530400241100002099041</t>
  </si>
  <si>
    <t>530400241100002102615</t>
  </si>
  <si>
    <t>530400241100002830128</t>
  </si>
  <si>
    <t>市直退休医疗照顾人员医疗费用经费</t>
  </si>
  <si>
    <t>预算05-1表</t>
  </si>
  <si>
    <t>2025年部门项目支出预算表</t>
  </si>
  <si>
    <t>项目分类</t>
  </si>
  <si>
    <t>项目单位</t>
  </si>
  <si>
    <t>本年拨款</t>
  </si>
  <si>
    <t>单位资金</t>
  </si>
  <si>
    <t>其中：本次下达</t>
  </si>
  <si>
    <t>美术馆、公共图书馆、文化馆（站）免费开放省级配套补助资金</t>
  </si>
  <si>
    <t>民生类</t>
  </si>
  <si>
    <t>530400221100000836358</t>
  </si>
  <si>
    <t>结算补助支出</t>
  </si>
  <si>
    <t>39999</t>
  </si>
  <si>
    <t>玉溪市旅游促进各民族交往交流交融计划经费</t>
  </si>
  <si>
    <t>专项业务类</t>
  </si>
  <si>
    <t>530400231100001120071</t>
  </si>
  <si>
    <t>博物馆纪念馆免费开放（云南李家山青铜器博物馆）市级配套专项资金</t>
  </si>
  <si>
    <t>530400231100001470329</t>
  </si>
  <si>
    <t>文化人才专项经费</t>
  </si>
  <si>
    <t>530400231100001548390</t>
  </si>
  <si>
    <t>中央公共文化服务（基层公共文化服务建设）资金</t>
  </si>
  <si>
    <t>530400231100001875326</t>
  </si>
  <si>
    <t>2023年公共文化领域省对下转移支付专项资金</t>
  </si>
  <si>
    <t>530400231100001983315</t>
  </si>
  <si>
    <t>绿汁镇国家工业遗产保护利用宣传策划及网红点包装打造项目经费</t>
  </si>
  <si>
    <t>530400231100002047310</t>
  </si>
  <si>
    <t>文旅项目上级补助（自有资金）经费</t>
  </si>
  <si>
    <t>530400241100002100256</t>
  </si>
  <si>
    <t>美术馆、公共图书馆、文化馆（站）免费开放市级配套补助资金</t>
  </si>
  <si>
    <t>530400241100002108648</t>
  </si>
  <si>
    <t>2023年4A级旅游景区创建奖励资金</t>
  </si>
  <si>
    <t>530400241100002796329</t>
  </si>
  <si>
    <t>2024年中央公共文化服务（基层公共文化服务建设）资金</t>
  </si>
  <si>
    <t>530400241100002981010</t>
  </si>
  <si>
    <t>玉溪文旅品牌宣传推广营销项目经费</t>
  </si>
  <si>
    <t>事业发展类</t>
  </si>
  <si>
    <t>530400251100003557369</t>
  </si>
  <si>
    <t>旅游宣传</t>
  </si>
  <si>
    <t>2025年第四次文物普查项目经费</t>
  </si>
  <si>
    <t>530400251100003571055</t>
  </si>
  <si>
    <t>文化旅游资源普查项目经费</t>
  </si>
  <si>
    <t>530400251100003580253</t>
  </si>
  <si>
    <t>中央对地方免费开放补助经费</t>
  </si>
  <si>
    <t>530400200000000000109</t>
  </si>
  <si>
    <t>地方配套中央免费开放专项资金</t>
  </si>
  <si>
    <t>530400200000000000194</t>
  </si>
  <si>
    <t>免费开放省级配套专项资金</t>
  </si>
  <si>
    <t>530400210000000633009</t>
  </si>
  <si>
    <t>国家文物保护专项资金</t>
  </si>
  <si>
    <t>530400221100000834296</t>
  </si>
  <si>
    <t>国家文物保护数字化保护利用专项资金</t>
  </si>
  <si>
    <t>31002</t>
  </si>
  <si>
    <t>办公设备购置</t>
  </si>
  <si>
    <t>公共图书馆免费开放地方配套补助经费</t>
  </si>
  <si>
    <t>530400200000000000707</t>
  </si>
  <si>
    <t>公共图书馆免费开放补助经费</t>
  </si>
  <si>
    <t>530400200000000001318</t>
  </si>
  <si>
    <t>公共图书馆免费开放省级配套专项资金</t>
  </si>
  <si>
    <t>530400210000000633005</t>
  </si>
  <si>
    <t>智慧图书馆体系建设专项资金</t>
  </si>
  <si>
    <t>530400231100001761845</t>
  </si>
  <si>
    <t>31022</t>
  </si>
  <si>
    <t>无形资产购置</t>
  </si>
  <si>
    <t>数字图书馆建设专项资金</t>
  </si>
  <si>
    <t>530400231100001795336</t>
  </si>
  <si>
    <t>31099</t>
  </si>
  <si>
    <t>其他资本性支出</t>
  </si>
  <si>
    <t>玉溪市“新型公共文化空间”建设项目资金</t>
  </si>
  <si>
    <t>530400241100002111444</t>
  </si>
  <si>
    <t>古籍保护及展示专项资金</t>
  </si>
  <si>
    <t>530400241100003072946</t>
  </si>
  <si>
    <t>最美公共文化空间典型案例补助资金</t>
  </si>
  <si>
    <t>530400241100003359890</t>
  </si>
  <si>
    <t>免费开放地方配套资金</t>
  </si>
  <si>
    <t>530400200000000000630</t>
  </si>
  <si>
    <t>文化馆免费开放补助中央专项资金</t>
  </si>
  <si>
    <t>530400200000000001058</t>
  </si>
  <si>
    <t>国家级代表性传承人传习活动补助资金</t>
  </si>
  <si>
    <t>530400200000000001129</t>
  </si>
  <si>
    <t>中央补助地方公共文化服务体系建设专项资金</t>
  </si>
  <si>
    <t>530400210000000631697</t>
  </si>
  <si>
    <t>中央补助地方公共文化服务体系建设补助资金</t>
  </si>
  <si>
    <t>530400221100000774948</t>
  </si>
  <si>
    <t>公共文化云项目专项资金</t>
  </si>
  <si>
    <t>530400221100000791095</t>
  </si>
  <si>
    <t>省级免费开放项目补助资金</t>
  </si>
  <si>
    <t>530400221100000844724</t>
  </si>
  <si>
    <t>2022年中央支持地方公共文化服务体系建设补助资金</t>
  </si>
  <si>
    <t>530400221100000981463</t>
  </si>
  <si>
    <t>其他文化旅游体育与传媒支出</t>
  </si>
  <si>
    <t>花灯戏（玉溪花灯戏）资金</t>
  </si>
  <si>
    <t>530400231100001706026</t>
  </si>
  <si>
    <t>文化创作与保护</t>
  </si>
  <si>
    <t>30218</t>
  </si>
  <si>
    <t>专用材料费</t>
  </si>
  <si>
    <t>建设“聂耳音乐之都”“中国梦·玉溪情”群众惠民演出补助专项资金</t>
  </si>
  <si>
    <t>530400231100001836404</t>
  </si>
  <si>
    <t>中央支持地方公共文化服务体系建设补助资金</t>
  </si>
  <si>
    <t>530400241100003070386</t>
  </si>
  <si>
    <t>玉溪市文化馆录音棚修缮建设资金</t>
  </si>
  <si>
    <t>530400241100003146918</t>
  </si>
  <si>
    <t>31003</t>
  </si>
  <si>
    <t>专用设备购置</t>
  </si>
  <si>
    <t>文物考古专项资金</t>
  </si>
  <si>
    <t>530400210000000627937</t>
  </si>
  <si>
    <t>30240</t>
  </si>
  <si>
    <t>税金及附加费用</t>
  </si>
  <si>
    <t>市级文物保护专项资金</t>
  </si>
  <si>
    <t>530400210000000631064</t>
  </si>
  <si>
    <t>文物保护</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</si>
  <si>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</si>
  <si>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</si>
  <si>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</si>
  <si>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</si>
  <si>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</si>
  <si>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</si>
  <si>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</si>
  <si>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</si>
  <si>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</si>
  <si>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</si>
  <si>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</si>
  <si>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</si>
  <si>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</si>
  <si>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2025年为加快构建全域文化旅游融合发展新格局，在政策中找机遇、找出路、谋发展，千方百计实现市委、市政府、上级主管部门确定的年度工作目标，实现全市文化旅游高质量发展。内容包括机关事业单位正常的运转及开展各项文化、旅游、文物保护等业务工作的开展。</t>
  </si>
  <si>
    <t>产出指标</t>
  </si>
  <si>
    <t>数量指标</t>
  </si>
  <si>
    <t>举办展览（展会）次数</t>
  </si>
  <si>
    <t>&gt;=</t>
  </si>
  <si>
    <t>次</t>
  </si>
  <si>
    <t>定量指标</t>
  </si>
  <si>
    <t>反映年度举办（参加）展览、展会的次数情况。</t>
  </si>
  <si>
    <t>资金检查</t>
  </si>
  <si>
    <t>反应开展演出活动次数情况。</t>
  </si>
  <si>
    <t>质量指标</t>
  </si>
  <si>
    <t>展示品目种类</t>
  </si>
  <si>
    <t>类</t>
  </si>
  <si>
    <t>反映展览、展会展示品目种类情况。</t>
  </si>
  <si>
    <t>文化艺术获奖作品</t>
  </si>
  <si>
    <t>个</t>
  </si>
  <si>
    <t>反映各类文化艺术作品获奖数量情况。</t>
  </si>
  <si>
    <t>资金支付准确率</t>
  </si>
  <si>
    <t>100</t>
  </si>
  <si>
    <t>%</t>
  </si>
  <si>
    <t>反应验收合格率情况。</t>
  </si>
  <si>
    <t>效益指标</t>
  </si>
  <si>
    <t>社会效益</t>
  </si>
  <si>
    <t>展览（展会）参加人次</t>
  </si>
  <si>
    <t>10000</t>
  </si>
  <si>
    <t>人次</t>
  </si>
  <si>
    <t>反映参加展览、展会人次的情况。</t>
  </si>
  <si>
    <t>公共文化设施覆盖人群率</t>
  </si>
  <si>
    <t>定性指标</t>
  </si>
  <si>
    <t>反应保障玉溪旅游文化产业高质量发展情况。</t>
  </si>
  <si>
    <t>满意度指标</t>
  </si>
  <si>
    <t>服务对象满意度</t>
  </si>
  <si>
    <t>社会公众满意度</t>
  </si>
  <si>
    <t>90</t>
  </si>
  <si>
    <t>反映社会公众对部门（单位）履职情况的满意程度情况。</t>
  </si>
  <si>
    <t>2025年根据《玉溪市“十四五”文化和旅游发展规划》和国家文物局《关于开展第四次全国文物普查准备工作的通知》，将梳理玉溪市境内2012年以来考古工作中新发现文物，以及国家文物局组织开展的革命文物、石窟寺、黄河、长江等专项资源调查中新发现文物，建立新发现文物线索清单。加强与相关部门沟通对接，掌握历史建筑名录和行业类文化遗产名录，如中国重要农业文化遗产、国家工业遗产、中华老字号等。了解军队、铁路部门等文物管理使用情况。。通过第四次文物普查全面掌握现存不可移动文物的数量和分布情况，文物的本体特征、基本数据及其保存情况，文物周边自然的和人文的环境情况；总体评价不可移动文物现有的生存状态及其发展趋势，为构建科学有效的文化遗产保护体系提供依据，提升文物保护意识。</t>
  </si>
  <si>
    <t>参与检查(核查)人数</t>
  </si>
  <si>
    <t>人</t>
  </si>
  <si>
    <t>反映聘请参与检查核查的专家人数情况。</t>
  </si>
  <si>
    <t>研究报告数量</t>
  </si>
  <si>
    <t>1.0</t>
  </si>
  <si>
    <t>反映出具第四次文物普查研究报告数量情况，形成最终研究报告个数。</t>
  </si>
  <si>
    <t>组织培训期数</t>
  </si>
  <si>
    <t>1.00</t>
  </si>
  <si>
    <t>期</t>
  </si>
  <si>
    <t>反映预算部门（单位）组织开展各类培训的期数情况。</t>
  </si>
  <si>
    <t>检查（核查）任务完成率</t>
  </si>
  <si>
    <t>反映检查工作的执行情况。
检查任务完成率=实际完成检查（核查）任务数/计划完成检查（核查）任务数*100%</t>
  </si>
  <si>
    <t>培训人员合格率</t>
  </si>
  <si>
    <t>98</t>
  </si>
  <si>
    <t xml:space="preserve">反映预算部门（单位）组织开展会议的质量情况。
</t>
  </si>
  <si>
    <t>提升文物保护意识</t>
  </si>
  <si>
    <t>提升</t>
  </si>
  <si>
    <t>反映第四次文物普查对于群众文物保护意识的提升情况。</t>
  </si>
  <si>
    <t>公众对文物保护满意度</t>
  </si>
  <si>
    <t>85</t>
  </si>
  <si>
    <t>反应第四次文物普查工作群众满意度的情况。</t>
  </si>
  <si>
    <t>2025年项目年度绩效目标：2025年6月份之前，确保免开资金拨付到每个县区，年底前确保资金拨付到每个文化馆、图书馆、文化站，全年维护免费三馆一站数量96个，展示品目种类大于5类；保证市县乡三级群众文化活动能正常开展时政法制科普讲座,群众文化艺术辅导培训,基层文艺骨干、文艺队的辅导培训,老中青年、少儿文化艺术培训,群众文化艺术活动、文化艺术展览展示,指导群众文艺创作,对非物质文化遗产进行挖屈、整理、保护、传承。</t>
  </si>
  <si>
    <t>维护免费三馆一站数量</t>
  </si>
  <si>
    <t>96</t>
  </si>
  <si>
    <t>反映全年免费三馆一站数量情况</t>
  </si>
  <si>
    <t>时效指标</t>
  </si>
  <si>
    <t>全年免费开放天数</t>
  </si>
  <si>
    <t>245</t>
  </si>
  <si>
    <t>天</t>
  </si>
  <si>
    <t>反映三馆一站2024年免费开情况</t>
  </si>
  <si>
    <t>免费参观人次</t>
  </si>
  <si>
    <t>万人次</t>
  </si>
  <si>
    <t>反映三馆一站2024年免费开放参观人次20万人次。</t>
  </si>
  <si>
    <t>免费开放观众满意度</t>
  </si>
  <si>
    <t>=</t>
  </si>
  <si>
    <t>反映免费开放后群众的满意度。</t>
  </si>
  <si>
    <t>三馆一站为全民提供的基本服务项目全部免费，公共空间设施场地全部免费开放，所提供的基本服务项目全部免费，2023-2025年每年服务人次28万以上，全年免费开放时间不低于245天，国家法定节假日和学校寒暑假期间适当延长开放时间,按规定组织开展公共文化活动，提升全民艺术普及和全民阅读服务水平，通过微信公众号、小视频与专题活动、培训、讲座、流动文化服务　开展线上线下群众文化活动，为群众提供优质、高效的公共文化服务体验。</t>
  </si>
  <si>
    <t>三馆一站2023年免费开放天数不少于245天</t>
  </si>
  <si>
    <t>免费开放人次</t>
  </si>
  <si>
    <t>28</t>
  </si>
  <si>
    <t>三馆一站2023年免费开放参观人次不少于28万人次。</t>
  </si>
  <si>
    <t>免费开放公共图书馆个数</t>
  </si>
  <si>
    <t>免费开放文化馆个数</t>
  </si>
  <si>
    <t>免费开放乡镇（街道）综合文化站个数</t>
  </si>
  <si>
    <t>75</t>
  </si>
  <si>
    <t>公共图书馆免费开放时长</t>
  </si>
  <si>
    <t>256</t>
  </si>
  <si>
    <t>小时/月</t>
  </si>
  <si>
    <t>文化馆免费开放时长</t>
  </si>
  <si>
    <t>196</t>
  </si>
  <si>
    <t>参观人数增长率</t>
  </si>
  <si>
    <t>反映公共文化设施覆盖人群。</t>
  </si>
  <si>
    <t>2025年，根据中共玉溪市委办公室、玉溪市人民政府办公室关于印发《加快推动文旅产业提质增效实施方案（2023-2025年）》的通知（玉办发【2023】25号）文件，在省级、市级发布玉溪文旅宣传稿件，开展客源地宣传推介活动等活动，举办次数不低于7次，扩展玉溪市国内知名度，展示玉溪文化魅力，吸引国内游客至休闲观光旅游度假；通过抖音、小红书等媒体平台以及网络达人账号可产出一批自由行游客刚需的网络精品旅游攻略，打造玉溪文化旅游品牌特色；借助南博会、旅交会等国际展会平台，展示玉溪文化旅游魅力，扩展玉溪市国内知名度，吸引国内游客至休闲观光旅游度假。推动玉溪市经济社会高质量发展。</t>
  </si>
  <si>
    <t>发布稿件数量</t>
  </si>
  <si>
    <t>400</t>
  </si>
  <si>
    <t>篇</t>
  </si>
  <si>
    <t>反映通过相关媒体、网络等发布或推送主流媒体玉溪行采风发布稿件数量情况。</t>
  </si>
  <si>
    <t>反映通过相关媒体、网络等发布或推送稿件的篇数情况。</t>
  </si>
  <si>
    <t>宣传活动举办次数</t>
  </si>
  <si>
    <t>反映组织宣传活动次数的情况。其中客源地宣传推介活动3次，网红达人推广宣传活动举办次数2次，主流媒体玉溪行采风举办次数2次。</t>
  </si>
  <si>
    <t>发布短视频数量</t>
  </si>
  <si>
    <t>120</t>
  </si>
  <si>
    <t>反映通过相关媒体、网络等发布或推送短视频的数量情况。</t>
  </si>
  <si>
    <t>200</t>
  </si>
  <si>
    <t>反映“乐游玉溪”账号发布稿件情况。</t>
  </si>
  <si>
    <t>700</t>
  </si>
  <si>
    <t>反映“玉溪文旅”微信公众号发布稿件数量。</t>
  </si>
  <si>
    <t>参加重点展会（展览）</t>
  </si>
  <si>
    <t>反映参加南博会、旅交会情况。</t>
  </si>
  <si>
    <t>发布稿件（短视频）原创率</t>
  </si>
  <si>
    <t>发布稿件（短视频）原创率=发布或推送的原创稿件（短视频）数量/发布或推送的稿件（短视频）总数量*100%
适用于有原创要求的稿件或短视频，如购买信息、转载等没有自创要求的不适用该指标。</t>
  </si>
  <si>
    <t>宣传活动参与人次</t>
  </si>
  <si>
    <t>2000</t>
  </si>
  <si>
    <t>反映宣传活动参与人次情况。</t>
  </si>
  <si>
    <t>5000000</t>
  </si>
  <si>
    <t>反映“乐游玉溪”系列视频号传播情况</t>
  </si>
  <si>
    <t>反映社会公众对宣传的满意程度。</t>
  </si>
  <si>
    <t>2025年依据中共云南省委办公厅_云南省人民政府办公厅关于印发《云南文化和旅游强省建设三年行动（2023—2025年）》的通知。开展全市文旅重大项目策划包装经费，计划使用资金22万元，达到全力推进现代旅游文化产业体系打造。着力推进文旅融合发展。玉溪市文化旅游资源普查项目效益预测及分析；做好玉溪市文化旅游资源普查，是文旅融合的现实基础、产业提质的创新源泉、文化强区和旅游强区的重要保障、为推动玉溪市旅游业可持续发展及高质量发展奠定基础。</t>
  </si>
  <si>
    <t>反映组织培训期数情况</t>
  </si>
  <si>
    <t>培训参加人次</t>
  </si>
  <si>
    <t>份</t>
  </si>
  <si>
    <t>反映预算部门（单位）出具文化旅游资源普查报告情况。</t>
  </si>
  <si>
    <t>反映预算部门（单位）组织开展各类培训的质量。
培训人员合格率=（合格的学员数量/培训总学员数量）*100%。</t>
  </si>
  <si>
    <t>信息数据安全</t>
  </si>
  <si>
    <t>反映信息系统相关数据安全的保障情况。</t>
  </si>
  <si>
    <t>媒体关注量</t>
  </si>
  <si>
    <t>保障</t>
  </si>
  <si>
    <t>保障拓展玉溪市旅游发展空间完成情况</t>
  </si>
  <si>
    <t>群众满意度</t>
  </si>
  <si>
    <t>反映群众满意度情况</t>
  </si>
  <si>
    <t>2025年开展保障文物藏品保护、安全与文物展览厅免费展览工作，保障电源线路不产生火灾，消防、技防自动报警系统24小时不间见断运行；每天免费开放照明时间为9点至17点，不低于8小时以上，一年不低于310天照常免费开放，开放时间长用电耗率较大，自然老化损坏，易造成火灾事故，一旦烧毁文物藏品会造成极大的损失，因此，按照上级各类文件精神要求，更换灯光照明，更换设施设备，实时监控，提前发现火灾隐患，及时处理和解决，提高免费开放专项资金使用效益，提升博物馆展示水平和社会服务质量、优化讲解队伍、提升讲解水平，发挥博物馆社会教育功能。</t>
  </si>
  <si>
    <t>维护场地面积</t>
  </si>
  <si>
    <t>3665.9</t>
  </si>
  <si>
    <t>平方米</t>
  </si>
  <si>
    <t>反映年度举办（参加）展览、展会的场地面积情况。</t>
  </si>
  <si>
    <t>2025年开展保障文物藏品保护、安全与文物展览厅免费展览工作，保障电源线路不产生火灾，消防、技防自动报警系统24小时不间见断运行；每天免费开放照明时间为上午9点至下午17点，不低于8小时以上，一年不低于310天照常免费开放，开放时间长用电耗率较大，自然老化损坏，易造成火灾事故，一旦烧毁文物藏品会造成极大的损失，因此，按照上级各类文件精神要求，更换灯光照明，更换设施设备，实时监控，提前发现火灾隐患，及时处理和解决，提高免费开放专项资金使用效益，提升博物馆展示水平和社会服务质量、优化讲解队伍、提升讲解水平，发挥博物馆社会教育功能。</t>
  </si>
  <si>
    <t>安全事故发生次数</t>
  </si>
  <si>
    <t>0</t>
  </si>
  <si>
    <t>反映场馆安全事故发生的次数情况。</t>
  </si>
  <si>
    <t>维护覆盖率</t>
  </si>
  <si>
    <t>95</t>
  </si>
  <si>
    <t>反映在计划范围内大型场馆展（藏）品、场馆（设施、设备）维护的情况。维护覆盖率=实际维护数/应维护数*100%</t>
  </si>
  <si>
    <t>日均开放时长</t>
  </si>
  <si>
    <t>小时</t>
  </si>
  <si>
    <t>反映日均开放时长情况</t>
  </si>
  <si>
    <t>提升博物馆展示水平</t>
  </si>
  <si>
    <t>反映提升博物馆展示水平情况。</t>
  </si>
  <si>
    <t>可持续影响</t>
  </si>
  <si>
    <t>免费开放天数</t>
  </si>
  <si>
    <t>300</t>
  </si>
  <si>
    <t>反映免费开放天数情况。</t>
  </si>
  <si>
    <t>受益对象满意度</t>
  </si>
  <si>
    <t>反映场馆接待对象的满意程度。</t>
  </si>
  <si>
    <t>2025年旅游促进各民族交流交往交融计划活动补助资金项目的开展，将加强我市各民族交往交流交融，为创建全国民族团结进步示范市完成基础性工作同时，引客入玉人数达3000人，提升玉溪文旅整体形象，提升玉溪知名度。实施各民族青少年交流计划、各民族互嵌式发展计划、旅游促进各民族交往交流交融计划等，常态化开展多层次多领域多样化的各民族交往交流、团结联谊等活动，有效履行少数民族流动人口流入地或流出地职责,促进各民族广泛交往、全面交流、深度交融。</t>
  </si>
  <si>
    <t>设计制作旅游宣传图片</t>
  </si>
  <si>
    <t>反映本项目旅游宣传图片设计制作数量。</t>
  </si>
  <si>
    <t>旅游宣传图片制作验收合格率</t>
  </si>
  <si>
    <t>反映本项目制作的游线产品合格情况。合格率=合格的旅游宣传品数量/设计制作的旅游宣传品总数。</t>
  </si>
  <si>
    <t>旅游宣传内容投放及时率</t>
  </si>
  <si>
    <t>反映本项目游线产品推广投放及时率情况。</t>
  </si>
  <si>
    <t>反映游线产品推广投放覆盖情况。</t>
  </si>
  <si>
    <t>游客满意度</t>
  </si>
  <si>
    <t>80</t>
  </si>
  <si>
    <t>反映游客对本项目的满意度情况。</t>
  </si>
  <si>
    <t>组织实施2025年度文化人才服务支持艰苦边远地区和基层一线人才专项工作，选派29名文化工作者到全市各基层文化单位开展文化服务，培养一批基层文旅人才，提升基层文化工作者素质。为当地文化事业建设注入新的活力，切实提高基层一线文化骨干素质，加强县乡文化人才队伍建设，有力地助推基层一线公共文化服务均等化，提升县乡公共文化服务水平，进一步提升文化工作者对乡村振兴的支持作用。</t>
  </si>
  <si>
    <t>选派文化工作者数量</t>
  </si>
  <si>
    <t>29</t>
  </si>
  <si>
    <t>全年共选派文化工作者29人</t>
  </si>
  <si>
    <t>文化工作者覆盖区域（县、区）数量</t>
  </si>
  <si>
    <t>全年文化工作者覆盖5个受援县</t>
  </si>
  <si>
    <t>选派文化工作者完成率</t>
  </si>
  <si>
    <t>完成全年5个受援县选派文化工作者22名</t>
  </si>
  <si>
    <t>提升基层文化工作者素质</t>
  </si>
  <si>
    <t>基层文化工作者整体素质有所提升</t>
  </si>
  <si>
    <t>文化工作者对促进当地乡村振兴作用</t>
  </si>
  <si>
    <t>明显</t>
  </si>
  <si>
    <t>实现巩固拓展脱贫攻坚成果同乡村振兴有效衔接</t>
  </si>
  <si>
    <t>基层文化工作者对促进当地文化事业发展的影响</t>
  </si>
  <si>
    <t>长期</t>
  </si>
  <si>
    <t>提升县乡公共文化服务水平</t>
  </si>
  <si>
    <t>社会公众对选派文化工作者的满意度</t>
  </si>
  <si>
    <t>受援县、乡（街道）被服务公众的满意度达到90%以上</t>
  </si>
  <si>
    <t>文化工作者对培养项目的满意度</t>
  </si>
  <si>
    <t>文化工作者对培养项目的满意度达到90%以上</t>
  </si>
  <si>
    <t>2025年，根据中宣发（2008）2号《关于全国博物馆纪念馆免费开放的通知》博物馆纪念馆免费开放的工作要求：保障文物藏品保护、安全与文物展览厅免费展览，保障电源线路不产生火灾，消防、技防自动报警系统24小时不间见断运行；每天免费开放照明时间为9点至17点，不低于8小时以上，一年不低于300天照常免费开放，开放时间长用电耗率较大，自然老化损坏，易造成火灾事故，一旦烧毁文物藏品会造成极大的损失，因此，按照上级各类文件精神要求，更换灯光照明，更换设施设备，实时监控，提前发现火灾隐患，及时处理和解决，为提升博物馆免费开放文化窗口的消防安全提供安全保障，并减少和遏制事故发生。按开放运行与安全保障指标，环境达到标识清晰，环境优美，通道畅通，陈列展览灯光展具维护到位。</t>
  </si>
  <si>
    <t>场馆开放面积</t>
  </si>
  <si>
    <t>反映大型场馆开放的展厅（场地）面积。</t>
  </si>
  <si>
    <t>2025年，根据中宣发（2008）2号《关于全国博物馆纪念馆免费开放的通知》博物馆纪念馆免费开放的工作要求：保障文物藏品保护、安全与文物展览厅免费展览，保障电源线路不产生火灾，消防、技防自动报警系统24小时不间见断运行；每天免费开放照明时间为上午9点至下午17点，不低于8小时以上，一年不低于300天照常免费开放，开放时间长用电耗率较大，自然老化损坏，易造成火灾事故，一旦烧毁文物藏品会造成极大的损失，因此，按照上级各类文件精神要求，更换灯光照明，更换设施设备，实时监控，提前发现火灾隐患，及时处理和解决，为提升博物馆免费开放文化窗口的消防安全提供安全保障，并减少和遏制事故发生。按开放运行与安全保障指标，环境达到标识清晰，环境优美，通道畅通，陈列展览灯光展具维护到位。</t>
  </si>
  <si>
    <t>反映在计划范围内大型场馆展（藏）品、场馆（设施、设备）维护的覆盖情况。维护覆盖率=实际维护数/应维护数*100%</t>
  </si>
  <si>
    <t>反映大型场馆免费开放的天数情况。</t>
  </si>
  <si>
    <t>场馆接待人次</t>
  </si>
  <si>
    <t>反映大型场馆接待的人数情况。</t>
  </si>
  <si>
    <t>接待对象的满意度</t>
  </si>
  <si>
    <t>2025年度，根据云南省文化厅关于推进全省美术馆、公共图书馆、文化馆（站）免费开放工作的实施意见（云文社〔2011〕15号）文件，保障每周开放时间不低于60小时，全年举办各种公益讲座不低于24次，举办各种展览不低于24次；全年开展业务辅导培训不低于1次，50-60人次，提高专业技术人员的业务素质；扩大免费开放的公众知晓率，玉溪日报全年宣传报道版面1版；促进基本公共文化服务均等化，读者满意率达到85%及以上。引导和支持地方提供基本公共文化服务项目，改善基层公共文化设施条件，加强基层公共文化服务人才队伍建设等，使服务内容日益丰富，服务方式与时俱进，服务效能大幅提升，支持加快构建现代公共文化服务标准化、均等化。</t>
  </si>
  <si>
    <t>举办讲座、展览次数</t>
  </si>
  <si>
    <t>48</t>
  </si>
  <si>
    <t>次/年</t>
  </si>
  <si>
    <t>反映举办讲座、展览次数情况。</t>
  </si>
  <si>
    <t>宣传报道次数</t>
  </si>
  <si>
    <t>版</t>
  </si>
  <si>
    <t>反映宣传报道次数情况。</t>
  </si>
  <si>
    <t>开展业务辅导培训次数</t>
  </si>
  <si>
    <t>反映开展业务辅导培训次数情况。</t>
  </si>
  <si>
    <t>业务培训完成率</t>
  </si>
  <si>
    <t>反映业务培训情况。业务培训完成率=业务培训实际次数/业务培训计划次数。</t>
  </si>
  <si>
    <t>每周开放时长</t>
  </si>
  <si>
    <t>64</t>
  </si>
  <si>
    <t>反映每周开放时长情况。</t>
  </si>
  <si>
    <t>免费开放接待读者人次</t>
  </si>
  <si>
    <t>30</t>
  </si>
  <si>
    <t>万人次/年</t>
  </si>
  <si>
    <t>反映免费开放接待读者人次情况。</t>
  </si>
  <si>
    <t>读者满意度</t>
  </si>
  <si>
    <t>反映读者满意度情况。读者满意度=满意的读者人数/参与问卷调查人数。</t>
  </si>
  <si>
    <t>2025年项目年度绩效目标：根据文财务发〔2011〕5号《文化部、财政部关于推进全国美术馆、公共图书馆、文化馆（站）免费开放工作的意见》通过举办玉溪市“碧玉清溪是我家”摄影作品展、美术作品展、书法作品展、少儿书画优秀作品展，笔濹纸张原料使用费，春节书赠春联，培训班等活动，丰富广大群众艺术生活，保障每天7小时免费开放，保障人民群众基本文化权益，全面实施免费开放提供了硬件必要的保障。提升了文化馆的公众服务意识，文化活动完全融入到了老百姓的文化生活中。每年的春节书赠春联的群众文化活动和举办各类文化活动巡展，必将起到不可忽视的社会效益。以活动辅导兼专题辅导的方式，不断推进大培训、大教育获得了良好的效应。</t>
  </si>
  <si>
    <t>开展春节书赠春联活动</t>
  </si>
  <si>
    <t>反映开展书赠春联活动情况</t>
  </si>
  <si>
    <t>开展美工创作培训班</t>
  </si>
  <si>
    <t>反映开展培训班情况</t>
  </si>
  <si>
    <t>参与人数比去年增加</t>
  </si>
  <si>
    <t>反映参展观展人数情况</t>
  </si>
  <si>
    <t>项目完成及时率</t>
  </si>
  <si>
    <t>反映日均开放时长情况。</t>
  </si>
  <si>
    <t>提升公益文化服务水平</t>
  </si>
  <si>
    <t>保障提升公益文化服务水平</t>
  </si>
  <si>
    <t>参与人数较上年度增加</t>
  </si>
  <si>
    <t>反映参与人数较上年度增加情况。</t>
  </si>
  <si>
    <t>培训班学员满意度</t>
  </si>
  <si>
    <t>反映参加培训人员满意度</t>
  </si>
  <si>
    <t>2025年，依据《玉溪市“十四五”文化和旅游发展规划》，制定2024年工作计划，持续开展文物考古调查勘探评估工作，勘探面积600平方米。一是完成元江塘房光伏电站项目、元江小板碧光伏电站项目、澄江抚仙湖康养中心建设项目等6个基本建设项目延伸文物考古调查勘探任务及完成澄江九村输变电工程、澄江看守所拘留所、元江南昏光伏电站等3个新项目文物考古调查勘探，提高元江、澄江、通海、华宁等县区文物调查勘探覆盖率，增加当地馆藏文物数量，培养锻炼县区文物工作能力，补充三湖区域、元江流域考古学材料。二是持续完成通海老窑沟抢救性考古发掘及易门至新平高速公路文物考古调查等多个项目出土文物整理工作和发掘简报编写，切实提高玉溪市文物考古专业技能和研究能力，为玉溪市文旅融合及文化事业发展提供坚实的物质和文化基础。</t>
  </si>
  <si>
    <t>考古调查勘探发掘面积</t>
  </si>
  <si>
    <t>600</t>
  </si>
  <si>
    <t>反映对文物调查的范围（包括易门、新平、江川、元江、澄江、华宁）</t>
  </si>
  <si>
    <t>课题研究报告</t>
  </si>
  <si>
    <t>反映考古勘探主要成果</t>
  </si>
  <si>
    <t>文物勘探保护工程合格率</t>
  </si>
  <si>
    <t>反映对全市文物勘探保护率</t>
  </si>
  <si>
    <t>增强群众文物保护意识</t>
  </si>
  <si>
    <t>反映对全市重点文物保护意识</t>
  </si>
  <si>
    <t>提升文物保护覆盖率</t>
  </si>
  <si>
    <t>反映玉溪市青铜文化影响力</t>
  </si>
  <si>
    <t>文物勘探发掘满意度</t>
  </si>
  <si>
    <t>反映群众对全市文物发掘勘探保护满意度</t>
  </si>
  <si>
    <t>预算06表</t>
  </si>
  <si>
    <t>2025年部门政府性基金预算支出预算表</t>
  </si>
  <si>
    <t>单位:元</t>
  </si>
  <si>
    <t>政府性基金预算支出</t>
  </si>
  <si>
    <t>备注：2025年无政府性基金预算，此表为空。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</si>
  <si>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</si>
  <si>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</si>
  <si>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</si>
  <si>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</si>
  <si>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</si>
  <si>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</si>
  <si>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</si>
  <si>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</si>
  <si>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</si>
  <si>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</si>
  <si>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</si>
  <si>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</si>
  <si>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公务用车维修采购</t>
  </si>
  <si>
    <t>项</t>
  </si>
  <si>
    <t>公务用车加油采购</t>
  </si>
  <si>
    <t>年</t>
  </si>
  <si>
    <t>公务用车保险</t>
  </si>
  <si>
    <t>餐饮服务</t>
  </si>
  <si>
    <t>元</t>
  </si>
  <si>
    <t>法律顾问服务</t>
  </si>
  <si>
    <t>印刷服务</t>
  </si>
  <si>
    <t>公车加油、维修保养</t>
  </si>
  <si>
    <t>公车保险</t>
  </si>
  <si>
    <t>复印纸购买</t>
  </si>
  <si>
    <t>预算08表</t>
  </si>
  <si>
    <t>2025年部门政府购买服务预算表</t>
  </si>
  <si>
    <t>政府购买服务项目</t>
  </si>
  <si>
    <t>政府购买服务目录</t>
  </si>
  <si>
    <t>B1101 维修保养服务</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</si>
  <si>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</si>
  <si>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</si>
  <si>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</si>
  <si>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</si>
  <si>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</si>
  <si>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</si>
  <si>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</si>
  <si>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</si>
  <si>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</si>
  <si>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</si>
  <si>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</si>
  <si>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</si>
  <si>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</si>
  <si>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</si>
  <si>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</si>
  <si>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</si>
  <si>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</si>
  <si>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</si>
  <si>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</si>
  <si>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</si>
  <si>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</si>
  <si>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</si>
  <si>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</si>
  <si>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</si>
  <si>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</si>
  <si>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</si>
  <si>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设备</t>
  </si>
  <si>
    <t>A02020100 复印机</t>
  </si>
  <si>
    <t>复印机</t>
  </si>
  <si>
    <t>台</t>
  </si>
  <si>
    <t>图书和档案</t>
  </si>
  <si>
    <t>A04020199 其他普通期刊</t>
  </si>
  <si>
    <t>期刊报纸</t>
  </si>
  <si>
    <t>A04010101 书籍、课本</t>
  </si>
  <si>
    <t>图书</t>
  </si>
  <si>
    <t>册</t>
  </si>
  <si>
    <t>预算11表</t>
  </si>
  <si>
    <t>2025年上级补助项目支出预算表</t>
  </si>
  <si>
    <t>上级补助</t>
  </si>
  <si>
    <t>备注：2025年无上级补助项目，此表为空表。</t>
  </si>
  <si>
    <t>预算12表</t>
  </si>
  <si>
    <t>2025年部门项目支出中期规划预算表</t>
  </si>
  <si>
    <t>项目级次</t>
  </si>
  <si>
    <t>2025年</t>
  </si>
  <si>
    <t>2026年</t>
  </si>
  <si>
    <t>2027年</t>
  </si>
  <si>
    <t>311 专项业务类</t>
  </si>
  <si>
    <t>本级</t>
  </si>
  <si>
    <t>322 民生类</t>
  </si>
  <si>
    <t>下级</t>
  </si>
  <si>
    <t>313 事业发展类</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</si>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</sst>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1">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1"/>
      <color theme="1"/>
      <name val="宋体"/>
      <charset val="134"/>
      <scheme val="minor"/>
    </font>
    <font>
      <sz val="9"/>
      <name val="SimSun"/>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2" borderId="1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5" applyNumberFormat="0" applyFill="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29" fillId="0" borderId="0" applyNumberFormat="0" applyFill="0" applyBorder="0" applyAlignment="0" applyProtection="0">
      <alignment vertical="center"/>
    </xf>
    <xf numFmtId="0" fontId="30" fillId="3" borderId="17" applyNumberFormat="0" applyAlignment="0" applyProtection="0">
      <alignment vertical="center"/>
    </xf>
    <xf numFmtId="0" fontId="31" fillId="4" borderId="18" applyNumberFormat="0" applyAlignment="0" applyProtection="0">
      <alignment vertical="center"/>
    </xf>
    <xf numFmtId="0" fontId="32" fillId="4" borderId="17" applyNumberFormat="0" applyAlignment="0" applyProtection="0">
      <alignment vertical="center"/>
    </xf>
    <xf numFmtId="0" fontId="33" fillId="5" borderId="19" applyNumberFormat="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176" fontId="11" fillId="0" borderId="8">
      <alignment horizontal="right" vertical="center"/>
    </xf>
    <xf numFmtId="177" fontId="11" fillId="0" borderId="8">
      <alignment horizontal="right" vertical="center"/>
    </xf>
    <xf numFmtId="10" fontId="11" fillId="0" borderId="8">
      <alignment horizontal="right" vertical="center"/>
    </xf>
    <xf numFmtId="178" fontId="11" fillId="0" borderId="8">
      <alignment horizontal="right" vertical="center"/>
    </xf>
    <xf numFmtId="49" fontId="11" fillId="0" borderId="8">
      <alignment horizontal="left" vertical="center" wrapText="1"/>
    </xf>
    <xf numFmtId="178" fontId="11" fillId="0" borderId="8">
      <alignment horizontal="right" vertical="center"/>
    </xf>
    <xf numFmtId="179" fontId="11" fillId="0" borderId="8">
      <alignment horizontal="right" vertical="center"/>
    </xf>
    <xf numFmtId="180" fontId="11" fillId="0" borderId="8">
      <alignment horizontal="right" vertical="center"/>
    </xf>
  </cellStyleXfs>
  <cellXfs count="203">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6" fillId="0" borderId="8" xfId="0" applyFont="1" applyBorder="1" applyAlignment="1" applyProtection="1">
      <alignment horizontal="left" vertical="center" wrapText="1"/>
      <protection locked="0"/>
    </xf>
    <xf numFmtId="0" fontId="6" fillId="0" borderId="8" xfId="0" applyFont="1" applyBorder="1" applyAlignment="1" applyProtection="1">
      <alignment horizontal="left" vertical="center"/>
      <protection locked="0"/>
    </xf>
    <xf numFmtId="49" fontId="6" fillId="0" borderId="8" xfId="53" applyNumberFormat="1" applyFont="1" applyBorder="1">
      <alignment horizontal="left" vertical="center" wrapText="1"/>
    </xf>
    <xf numFmtId="178" fontId="7" fillId="0" borderId="8" xfId="0" applyNumberFormat="1" applyFont="1" applyBorder="1" applyAlignment="1">
      <alignment horizontal="right" vertical="center"/>
    </xf>
    <xf numFmtId="0" fontId="6" fillId="0" borderId="8" xfId="0" applyFont="1" applyBorder="1" applyAlignment="1" applyProtection="1">
      <alignment horizontal="left" vertical="center" wrapText="1" indent="2"/>
      <protection locked="0"/>
    </xf>
    <xf numFmtId="49" fontId="6" fillId="0" borderId="8" xfId="0" applyNumberFormat="1" applyFont="1" applyBorder="1" applyAlignment="1">
      <alignment horizontal="center" vertical="center" wrapText="1"/>
    </xf>
    <xf numFmtId="49" fontId="7" fillId="0" borderId="8" xfId="53" applyNumberFormat="1" applyFont="1" applyBorder="1">
      <alignment horizontal="left" vertical="center" wrapText="1"/>
    </xf>
    <xf numFmtId="0" fontId="6" fillId="0" borderId="9" xfId="0" applyFont="1" applyBorder="1" applyAlignment="1" applyProtection="1">
      <alignment horizontal="center" vertical="center" wrapText="1"/>
      <protection locked="0"/>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8" fillId="0" borderId="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3" fillId="0" borderId="8" xfId="0" applyFont="1" applyBorder="1" applyAlignment="1">
      <alignment horizontal="left" vertical="center" wrapText="1"/>
    </xf>
    <xf numFmtId="0" fontId="3" fillId="0" borderId="8" xfId="0" applyFont="1" applyBorder="1" applyAlignment="1" applyProtection="1">
      <alignment horizontal="left" vertical="center" wrapText="1"/>
      <protection locked="0"/>
    </xf>
    <xf numFmtId="178" fontId="7" fillId="0" borderId="8" xfId="0" applyNumberFormat="1" applyFont="1" applyBorder="1" applyAlignment="1">
      <alignment horizontal="right" vertical="center" wrapText="1"/>
    </xf>
    <xf numFmtId="0" fontId="10" fillId="0" borderId="9" xfId="0" applyFont="1" applyBorder="1" applyAlignment="1" applyProtection="1">
      <alignment horizontal="center" vertical="center" wrapText="1"/>
      <protection locked="0"/>
    </xf>
    <xf numFmtId="0" fontId="3" fillId="0" borderId="2" xfId="0" applyFont="1" applyBorder="1" applyAlignment="1">
      <alignment horizontal="left" vertical="center"/>
    </xf>
    <xf numFmtId="0" fontId="3" fillId="0" borderId="3" xfId="0" applyFont="1" applyBorder="1" applyAlignment="1">
      <alignment horizontal="left" vertical="center"/>
    </xf>
    <xf numFmtId="0" fontId="6" fillId="0" borderId="0" xfId="0" applyFont="1" applyBorder="1" applyAlignment="1" applyProtection="1">
      <alignment horizontal="right" vertical="center"/>
      <protection locked="0"/>
    </xf>
    <xf numFmtId="0" fontId="10" fillId="0" borderId="0" xfId="0" applyFont="1" applyBorder="1" applyAlignment="1" applyProtection="1">
      <alignment horizontal="right"/>
      <protection locked="0"/>
    </xf>
    <xf numFmtId="0" fontId="9" fillId="0" borderId="9"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8" xfId="0" applyFont="1" applyBorder="1" applyAlignment="1" applyProtection="1">
      <alignment horizontal="center" vertical="center"/>
      <protection locked="0"/>
    </xf>
    <xf numFmtId="49" fontId="11" fillId="0" borderId="0" xfId="53" applyNumberFormat="1" applyFont="1" applyBorder="1" applyAlignment="1">
      <alignment horizontal="right" vertical="center" wrapText="1"/>
    </xf>
    <xf numFmtId="49" fontId="12" fillId="0" borderId="0" xfId="53" applyNumberFormat="1" applyFont="1" applyBorder="1" applyAlignment="1">
      <alignment horizontal="center" vertical="center" wrapText="1"/>
    </xf>
    <xf numFmtId="49" fontId="11" fillId="0" borderId="0" xfId="53" applyNumberFormat="1" applyFont="1" applyBorder="1">
      <alignment horizontal="left" vertical="center" wrapText="1"/>
    </xf>
    <xf numFmtId="49" fontId="13" fillId="0" borderId="1" xfId="0" applyNumberFormat="1" applyFont="1" applyBorder="1" applyAlignment="1">
      <alignment horizontal="center" vertical="center" wrapText="1"/>
    </xf>
    <xf numFmtId="49" fontId="13" fillId="0" borderId="3" xfId="0" applyNumberFormat="1" applyFont="1" applyBorder="1" applyAlignment="1">
      <alignment horizontal="center" vertical="center" wrapText="1"/>
    </xf>
    <xf numFmtId="49" fontId="13" fillId="0" borderId="8"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49" fontId="14" fillId="0" borderId="3" xfId="0" applyNumberFormat="1" applyFont="1" applyBorder="1" applyAlignment="1">
      <alignment horizontal="center" vertical="center" wrapText="1"/>
    </xf>
    <xf numFmtId="49" fontId="14" fillId="0" borderId="8" xfId="0" applyNumberFormat="1" applyFont="1" applyBorder="1" applyAlignment="1">
      <alignment horizontal="center" vertical="center" wrapText="1"/>
    </xf>
    <xf numFmtId="49" fontId="11" fillId="0" borderId="7" xfId="0" applyNumberFormat="1" applyFont="1" applyBorder="1" applyAlignment="1">
      <alignment horizontal="left" vertical="center" wrapText="1"/>
    </xf>
    <xf numFmtId="49" fontId="11" fillId="0" borderId="8" xfId="0" applyNumberFormat="1" applyFont="1" applyBorder="1" applyAlignment="1">
      <alignment horizontal="center" vertical="center" wrapText="1"/>
    </xf>
    <xf numFmtId="180" fontId="11" fillId="0" borderId="8" xfId="0" applyNumberFormat="1" applyFont="1" applyBorder="1" applyAlignment="1">
      <alignment horizontal="right" vertical="center" wrapText="1"/>
    </xf>
    <xf numFmtId="178" fontId="11" fillId="0" borderId="8" xfId="0" applyNumberFormat="1" applyFont="1" applyBorder="1" applyAlignment="1">
      <alignment horizontal="right" vertical="center" wrapText="1"/>
    </xf>
    <xf numFmtId="49" fontId="11" fillId="0" borderId="8" xfId="0" applyNumberFormat="1" applyFont="1" applyBorder="1" applyAlignment="1">
      <alignment horizontal="left" vertical="center" wrapText="1" indent="2"/>
    </xf>
    <xf numFmtId="49" fontId="11" fillId="0" borderId="8" xfId="0" applyNumberFormat="1" applyFont="1" applyBorder="1" applyAlignment="1">
      <alignment horizontal="left" vertical="center" wrapText="1"/>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pplyProtection="1">
      <alignment horizontal="center" vertical="center"/>
      <protection locked="0"/>
    </xf>
    <xf numFmtId="0" fontId="0" fillId="0" borderId="0" xfId="0" applyFont="1" applyBorder="1">
      <alignment vertical="top"/>
    </xf>
    <xf numFmtId="0" fontId="9" fillId="0" borderId="3" xfId="0" applyFont="1" applyBorder="1" applyAlignment="1">
      <alignment horizontal="center" vertical="center" wrapText="1"/>
    </xf>
    <xf numFmtId="0" fontId="9" fillId="0" borderId="8" xfId="0" applyFont="1" applyBorder="1" applyAlignment="1">
      <alignment horizontal="center" vertical="center" wrapText="1"/>
    </xf>
    <xf numFmtId="49" fontId="7" fillId="0" borderId="1" xfId="53" applyNumberFormat="1" applyFont="1" applyBorder="1">
      <alignment horizontal="left" vertical="center" wrapText="1"/>
    </xf>
    <xf numFmtId="0" fontId="3" fillId="0" borderId="1" xfId="0" applyFont="1" applyBorder="1" applyAlignment="1">
      <alignment vertical="center" wrapText="1"/>
    </xf>
    <xf numFmtId="0" fontId="3" fillId="0" borderId="3" xfId="0" applyFont="1" applyBorder="1" applyAlignment="1">
      <alignment horizontal="center" vertical="center" wrapText="1"/>
    </xf>
    <xf numFmtId="0" fontId="3" fillId="0" borderId="8" xfId="0" applyFont="1" applyBorder="1" applyAlignment="1" applyProtection="1">
      <alignment horizontal="center" vertical="center"/>
      <protection locked="0"/>
    </xf>
    <xf numFmtId="0" fontId="3" fillId="0" borderId="8" xfId="0" applyFont="1" applyBorder="1" applyAlignment="1">
      <alignment horizontal="center" vertical="center" wrapText="1"/>
    </xf>
    <xf numFmtId="49" fontId="7" fillId="0" borderId="7" xfId="53" applyNumberFormat="1" applyFont="1" applyBorder="1" applyAlignment="1">
      <alignment horizontal="left" vertical="center" wrapText="1" indent="1"/>
    </xf>
    <xf numFmtId="49" fontId="7" fillId="0" borderId="7" xfId="53" applyNumberFormat="1" applyFont="1" applyBorder="1">
      <alignment horizontal="left" vertical="center" wrapText="1"/>
    </xf>
    <xf numFmtId="0" fontId="17"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0" fillId="0" borderId="0" xfId="0" applyFont="1" applyBorder="1" applyAlignment="1">
      <alignment horizontal="right" wrapText="1"/>
    </xf>
    <xf numFmtId="0" fontId="10" fillId="0" borderId="0" xfId="0" applyFont="1" applyBorder="1" applyAlignment="1">
      <alignment wrapText="1"/>
    </xf>
    <xf numFmtId="0" fontId="9" fillId="0" borderId="1" xfId="0" applyFont="1" applyBorder="1" applyAlignment="1">
      <alignment horizontal="center" vertical="center"/>
    </xf>
    <xf numFmtId="0" fontId="3" fillId="0" borderId="7" xfId="0" applyFont="1" applyBorder="1" applyAlignment="1">
      <alignment horizontal="left" vertical="center" wrapText="1"/>
    </xf>
    <xf numFmtId="178" fontId="7" fillId="0" borderId="7" xfId="0" applyNumberFormat="1" applyFont="1" applyBorder="1" applyAlignment="1">
      <alignment horizontal="right" vertical="center" wrapText="1"/>
    </xf>
    <xf numFmtId="0" fontId="3" fillId="0" borderId="0" xfId="0" applyFont="1" applyBorder="1" applyAlignment="1" applyProtection="1">
      <alignment horizontal="right"/>
      <protection locked="0"/>
    </xf>
    <xf numFmtId="0" fontId="3" fillId="0" borderId="0" xfId="0" applyFont="1" applyBorder="1" applyAlignment="1">
      <alignment horizontal="right" vertical="center" wrapText="1"/>
    </xf>
    <xf numFmtId="0" fontId="18" fillId="0" borderId="0" xfId="0" applyFont="1" applyBorder="1" applyAlignment="1" applyProtection="1">
      <alignment horizontal="right" vertical="center" wrapText="1"/>
      <protection locked="0"/>
    </xf>
    <xf numFmtId="0" fontId="8" fillId="0" borderId="0"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inden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6" xfId="0" applyFont="1" applyBorder="1" applyAlignment="1">
      <alignment horizontal="left" vertical="center"/>
    </xf>
    <xf numFmtId="0" fontId="18" fillId="0" borderId="0" xfId="0" applyFont="1" applyBorder="1" applyAlignment="1" applyProtection="1">
      <alignment horizontal="right" vertical="center"/>
      <protection locked="0"/>
    </xf>
    <xf numFmtId="0" fontId="18" fillId="0" borderId="0" xfId="0" applyFont="1" applyBorder="1" applyAlignment="1">
      <alignment horizontal="right" vertical="center" wrapText="1"/>
    </xf>
    <xf numFmtId="0" fontId="8" fillId="0" borderId="0" xfId="0" applyFont="1" applyBorder="1" applyAlignment="1" applyProtection="1">
      <alignment horizontal="center" vertical="center"/>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2" xfId="0" applyFont="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9" fillId="0" borderId="2" xfId="0" applyFont="1" applyBorder="1" applyAlignment="1">
      <alignment horizontal="center" vertical="center" wrapText="1"/>
    </xf>
    <xf numFmtId="0" fontId="9" fillId="0" borderId="6" xfId="0" applyFont="1" applyBorder="1" applyAlignment="1">
      <alignment horizontal="center" vertical="center"/>
    </xf>
    <xf numFmtId="0" fontId="9" fillId="0" borderId="6" xfId="0" applyFont="1" applyBorder="1" applyAlignment="1" applyProtection="1">
      <alignment horizontal="center" vertical="center"/>
      <protection locked="0"/>
    </xf>
    <xf numFmtId="0" fontId="3" fillId="0" borderId="6" xfId="0" applyFont="1" applyBorder="1" applyAlignment="1">
      <alignment horizontal="right" vertical="center"/>
    </xf>
    <xf numFmtId="178" fontId="3" fillId="0" borderId="8" xfId="0" applyNumberFormat="1" applyFont="1" applyBorder="1" applyAlignment="1">
      <alignment horizontal="right" vertical="center"/>
    </xf>
    <xf numFmtId="0" fontId="3" fillId="0" borderId="7" xfId="0" applyFont="1" applyBorder="1" applyAlignment="1">
      <alignment horizontal="left" vertical="center" wrapText="1" indent="2"/>
    </xf>
    <xf numFmtId="0" fontId="3" fillId="0" borderId="6" xfId="0" applyFont="1" applyBorder="1" applyAlignment="1">
      <alignment horizontal="center" vertical="center" wrapText="1"/>
    </xf>
    <xf numFmtId="180" fontId="7" fillId="0" borderId="8" xfId="56" applyNumberFormat="1" applyFont="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9" fillId="0" borderId="13" xfId="0" applyFont="1" applyBorder="1" applyAlignment="1" applyProtection="1">
      <alignment horizontal="center" vertical="center"/>
      <protection locked="0"/>
    </xf>
    <xf numFmtId="0" fontId="9" fillId="0" borderId="13"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3" fillId="0" borderId="0" xfId="0" applyFont="1" applyBorder="1" applyAlignment="1">
      <alignment horizontal="right"/>
    </xf>
    <xf numFmtId="0" fontId="19" fillId="0" borderId="0" xfId="0" applyFont="1" applyBorder="1" applyAlignment="1"/>
    <xf numFmtId="0" fontId="10"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0" fillId="0" borderId="0" xfId="0" applyFont="1" applyBorder="1" applyAlignment="1">
      <alignment horizontal="right"/>
    </xf>
    <xf numFmtId="178" fontId="7" fillId="0" borderId="7" xfId="0" applyNumberFormat="1" applyFont="1" applyBorder="1" applyAlignment="1">
      <alignment horizontal="right" vertical="center"/>
    </xf>
    <xf numFmtId="178" fontId="7" fillId="0" borderId="8" xfId="54" applyNumberFormat="1" applyFont="1" applyBorder="1">
      <alignment horizontal="right" vertical="center"/>
    </xf>
    <xf numFmtId="0" fontId="10" fillId="0" borderId="8" xfId="0" applyFont="1" applyBorder="1" applyAlignment="1" applyProtection="1">
      <alignment horizontal="center" vertical="center" wrapText="1"/>
      <protection locked="0"/>
    </xf>
    <xf numFmtId="0" fontId="10" fillId="0" borderId="8" xfId="0" applyFont="1" applyBorder="1" applyAlignment="1">
      <alignment horizontal="center" vertical="center" wrapText="1"/>
    </xf>
    <xf numFmtId="0" fontId="0" fillId="0" borderId="0" xfId="0" applyFont="1" applyAlignment="1">
      <alignment horizontal="center" vertical="top"/>
    </xf>
    <xf numFmtId="0" fontId="0" fillId="0" borderId="0" xfId="0" applyFont="1" applyBorder="1" applyAlignment="1">
      <alignment horizontal="center" vertical="top"/>
    </xf>
    <xf numFmtId="0" fontId="17" fillId="0" borderId="0" xfId="0" applyFont="1" applyBorder="1" applyAlignment="1">
      <alignment horizontal="center" vertical="center"/>
    </xf>
    <xf numFmtId="0" fontId="3" fillId="0" borderId="1" xfId="0" applyFont="1" applyBorder="1" applyAlignment="1">
      <alignment horizontal="center" vertical="center" wrapText="1"/>
    </xf>
    <xf numFmtId="49" fontId="7" fillId="0" borderId="7" xfId="53" applyNumberFormat="1" applyFont="1" applyBorder="1" applyAlignment="1">
      <alignment horizontal="center" vertical="center" wrapText="1"/>
    </xf>
    <xf numFmtId="49" fontId="7" fillId="0" borderId="8" xfId="53" applyNumberFormat="1" applyFont="1" applyBorder="1" applyAlignment="1">
      <alignment horizontal="center" vertical="center" wrapText="1"/>
    </xf>
    <xf numFmtId="0" fontId="3" fillId="0" borderId="0" xfId="0" applyFont="1" applyBorder="1" applyAlignment="1" applyProtection="1">
      <alignment horizontal="right" vertical="center"/>
      <protection locked="0"/>
    </xf>
    <xf numFmtId="49" fontId="7" fillId="0" borderId="8" xfId="53" applyNumberFormat="1" applyFont="1" applyBorder="1" applyAlignment="1">
      <alignment horizontal="left" vertical="center" wrapText="1" indent="1"/>
    </xf>
    <xf numFmtId="49" fontId="10" fillId="0" borderId="0" xfId="0" applyNumberFormat="1" applyFont="1" applyBorder="1" applyAlignment="1"/>
    <xf numFmtId="0" fontId="7" fillId="0" borderId="0" xfId="0" applyFont="1" applyBorder="1" applyAlignment="1">
      <alignment horizontal="left" vertical="center"/>
    </xf>
    <xf numFmtId="0" fontId="1" fillId="0" borderId="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0" fillId="0" borderId="7" xfId="0" applyFont="1" applyBorder="1" applyAlignment="1">
      <alignment horizontal="center" vertical="center"/>
    </xf>
    <xf numFmtId="0" fontId="10" fillId="0" borderId="8" xfId="0" applyFont="1" applyBorder="1" applyAlignment="1">
      <alignment horizontal="center" vertical="center"/>
    </xf>
    <xf numFmtId="49" fontId="7" fillId="0" borderId="8" xfId="0" applyNumberFormat="1" applyFont="1" applyBorder="1" applyAlignment="1">
      <alignment horizontal="left" vertical="center" wrapText="1"/>
    </xf>
    <xf numFmtId="0" fontId="1" fillId="0" borderId="8" xfId="0" applyFont="1" applyBorder="1" applyAlignment="1">
      <alignment horizontal="center" vertical="center" wrapText="1"/>
    </xf>
    <xf numFmtId="0" fontId="10" fillId="0" borderId="0" xfId="0" applyFont="1" applyBorder="1">
      <alignment vertical="top"/>
    </xf>
    <xf numFmtId="0" fontId="1" fillId="0" borderId="9" xfId="0" applyFont="1" applyBorder="1" applyAlignment="1">
      <alignment horizontal="center" vertical="center"/>
    </xf>
    <xf numFmtId="49" fontId="13" fillId="0" borderId="1" xfId="53" applyNumberFormat="1" applyFont="1" applyBorder="1" applyAlignment="1">
      <alignment horizontal="center" vertical="center" wrapText="1"/>
    </xf>
    <xf numFmtId="49" fontId="11" fillId="0" borderId="7" xfId="53" applyNumberFormat="1" applyFont="1" applyBorder="1" applyAlignment="1">
      <alignment horizontal="center" vertical="center" wrapText="1"/>
    </xf>
    <xf numFmtId="49" fontId="11" fillId="0" borderId="8" xfId="53" applyNumberFormat="1" applyFont="1" applyBorder="1">
      <alignment horizontal="left" vertical="center" wrapText="1"/>
    </xf>
    <xf numFmtId="178" fontId="11" fillId="0" borderId="8" xfId="53" applyNumberFormat="1" applyFont="1" applyBorder="1" applyAlignment="1">
      <alignment horizontal="right" vertical="center" wrapText="1"/>
    </xf>
    <xf numFmtId="49" fontId="11" fillId="0" borderId="8" xfId="53" applyNumberFormat="1" applyFont="1" applyBorder="1" applyAlignment="1">
      <alignment horizontal="left" vertical="center" wrapText="1" indent="2"/>
    </xf>
    <xf numFmtId="49" fontId="11" fillId="0" borderId="8" xfId="53" applyNumberFormat="1" applyFont="1" applyBorder="1" applyAlignment="1">
      <alignment horizontal="center" vertical="center" wrapText="1"/>
    </xf>
    <xf numFmtId="180" fontId="11" fillId="0" borderId="1" xfId="56" applyNumberFormat="1" applyFont="1" applyBorder="1" applyAlignment="1">
      <alignment horizontal="center" vertical="center" wrapText="1"/>
    </xf>
    <xf numFmtId="178" fontId="11" fillId="0" borderId="1" xfId="0" applyNumberFormat="1" applyFont="1" applyBorder="1" applyAlignment="1">
      <alignment horizontal="right" vertical="center" wrapText="1"/>
    </xf>
    <xf numFmtId="178" fontId="11" fillId="0" borderId="1" xfId="53" applyNumberFormat="1" applyFont="1" applyBorder="1" applyAlignment="1">
      <alignment horizontal="right" vertical="center" wrapText="1"/>
    </xf>
    <xf numFmtId="49" fontId="20" fillId="0" borderId="0" xfId="53" applyNumberFormat="1" applyFont="1" applyBorder="1" applyAlignment="1">
      <alignment horizontal="right" vertical="center" wrapText="1"/>
    </xf>
    <xf numFmtId="49" fontId="11" fillId="0" borderId="1" xfId="53" applyNumberFormat="1" applyFont="1" applyBorder="1">
      <alignment horizontal="left" vertical="center" wrapText="1"/>
    </xf>
    <xf numFmtId="49" fontId="11" fillId="0" borderId="7" xfId="53" applyNumberFormat="1" applyFont="1" applyBorder="1" applyAlignment="1">
      <alignment horizontal="left" vertical="center" wrapText="1" indent="2"/>
    </xf>
    <xf numFmtId="178" fontId="11" fillId="0" borderId="7" xfId="0" applyNumberFormat="1" applyFont="1" applyBorder="1" applyAlignment="1">
      <alignment horizontal="right" vertical="center" wrapText="1"/>
    </xf>
    <xf numFmtId="178" fontId="11" fillId="0" borderId="7" xfId="53" applyNumberFormat="1" applyFont="1" applyBorder="1" applyAlignment="1">
      <alignment horizontal="right" vertical="center" wrapText="1"/>
    </xf>
    <xf numFmtId="49" fontId="11" fillId="0" borderId="8" xfId="53" applyNumberFormat="1" applyFont="1" applyBorder="1" applyAlignment="1">
      <alignment horizontal="left" vertical="center" wrapText="1" indent="4"/>
    </xf>
    <xf numFmtId="49" fontId="21" fillId="0" borderId="0" xfId="0" applyNumberFormat="1" applyFont="1" applyBorder="1" applyAlignment="1">
      <alignment horizontal="right" vertical="center" wrapText="1"/>
    </xf>
    <xf numFmtId="49" fontId="12" fillId="0" borderId="0" xfId="0" applyNumberFormat="1" applyFont="1" applyBorder="1" applyAlignment="1">
      <alignment horizontal="center" vertical="center" wrapText="1"/>
    </xf>
    <xf numFmtId="49" fontId="21" fillId="0" borderId="1" xfId="53" applyNumberFormat="1" applyFont="1" applyBorder="1">
      <alignment horizontal="left" vertical="center" wrapText="1"/>
    </xf>
    <xf numFmtId="178" fontId="11" fillId="0" borderId="1" xfId="0" applyNumberFormat="1" applyFont="1" applyBorder="1" applyAlignment="1">
      <alignment horizontal="right" vertical="center"/>
    </xf>
    <xf numFmtId="178" fontId="21" fillId="0" borderId="1" xfId="0" applyNumberFormat="1" applyFont="1" applyBorder="1" applyAlignment="1">
      <alignment horizontal="left" vertical="center"/>
    </xf>
    <xf numFmtId="49" fontId="11" fillId="0" borderId="7" xfId="53" applyNumberFormat="1" applyFont="1" applyBorder="1">
      <alignment horizontal="left" vertical="center" wrapText="1"/>
    </xf>
    <xf numFmtId="178" fontId="11" fillId="0" borderId="7" xfId="54" applyNumberFormat="1" applyFont="1" applyBorder="1">
      <alignment horizontal="right" vertical="center"/>
    </xf>
    <xf numFmtId="178" fontId="11" fillId="0" borderId="7" xfId="0" applyNumberFormat="1" applyFont="1" applyBorder="1" applyAlignment="1">
      <alignment horizontal="left" vertical="center"/>
    </xf>
    <xf numFmtId="178" fontId="11" fillId="0" borderId="8" xfId="54" applyNumberFormat="1" applyFont="1" applyBorder="1">
      <alignment horizontal="right" vertical="center"/>
    </xf>
    <xf numFmtId="178" fontId="11" fillId="0" borderId="8" xfId="0" applyNumberFormat="1" applyFont="1" applyBorder="1" applyAlignment="1">
      <alignment horizontal="left" vertical="center"/>
    </xf>
    <xf numFmtId="49" fontId="21" fillId="0" borderId="8" xfId="0" applyNumberFormat="1" applyFont="1" applyBorder="1" applyAlignment="1">
      <alignment horizontal="center" vertical="center" wrapText="1"/>
    </xf>
    <xf numFmtId="49" fontId="11" fillId="0" borderId="1" xfId="53" applyNumberFormat="1" applyFont="1" applyBorder="1" applyAlignment="1">
      <alignment horizontal="left" vertical="center" wrapText="1" indent="2"/>
    </xf>
    <xf numFmtId="49" fontId="11" fillId="0" borderId="1" xfId="53" applyNumberFormat="1" applyFont="1" applyBorder="1" applyAlignment="1">
      <alignment horizontal="left" vertical="center" wrapText="1" indent="4"/>
    </xf>
    <xf numFmtId="49" fontId="11" fillId="0" borderId="7" xfId="53" applyNumberFormat="1" applyFont="1" applyBorder="1" applyAlignment="1">
      <alignment horizontal="left" vertical="center" wrapText="1" indent="4"/>
    </xf>
    <xf numFmtId="49" fontId="11" fillId="0" borderId="1" xfId="53" applyNumberFormat="1" applyFont="1" applyBorder="1" applyAlignment="1">
      <alignment horizontal="center" vertical="center" wrapText="1"/>
    </xf>
    <xf numFmtId="0" fontId="0" fillId="0" borderId="1" xfId="0" applyFont="1" applyBorder="1">
      <alignment vertical="top"/>
    </xf>
    <xf numFmtId="178" fontId="11" fillId="0" borderId="1" xfId="54" applyNumberFormat="1" applyFont="1" applyBorder="1">
      <alignment horizontal="right" vertical="center"/>
    </xf>
    <xf numFmtId="178" fontId="11" fillId="0" borderId="1" xfId="0" applyNumberFormat="1" applyFont="1" applyBorder="1" applyAlignment="1">
      <alignment horizontal="left" vertical="center"/>
    </xf>
    <xf numFmtId="49" fontId="21" fillId="0" borderId="8" xfId="53" applyNumberFormat="1" applyFont="1" applyBorder="1">
      <alignment horizontal="lef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0"/>
  <sheetViews>
    <sheetView showZeros="0" workbookViewId="0">
      <selection activeCell="B28" sqref="B28"/>
    </sheetView>
  </sheetViews>
  <sheetFormatPr defaultColWidth="8.85454545454546" defaultRowHeight="15" customHeight="1" outlineLevelCol="3"/>
  <cols>
    <col min="1" max="2" width="28.5727272727273" customWidth="1"/>
    <col min="3" max="3" width="35.7" customWidth="1"/>
    <col min="4" max="4" width="28.5727272727273" customWidth="1"/>
  </cols>
  <sheetData>
    <row r="1" ht="18.75" customHeight="1" spans="1:4">
      <c r="A1" s="56" t="s">
        <v>0</v>
      </c>
      <c r="B1" s="184"/>
      <c r="C1" s="184"/>
      <c r="D1" s="184"/>
    </row>
    <row r="2" ht="28.5" customHeight="1" spans="1:4">
      <c r="A2" s="185" t="s">
        <v>1</v>
      </c>
      <c r="B2" s="185"/>
      <c r="C2" s="185"/>
      <c r="D2" s="185"/>
    </row>
    <row r="3" ht="18.75" customHeight="1" spans="1:4">
      <c r="A3" s="58" t="str">
        <f>"单位名称："&amp;"玉溪市文化和旅游局"</f>
        <v>单位名称：玉溪市文化和旅游局</v>
      </c>
      <c r="B3" s="58"/>
      <c r="C3" s="58"/>
      <c r="D3" s="56" t="s">
        <v>2</v>
      </c>
    </row>
    <row r="4" ht="18.75" customHeight="1" spans="1:4">
      <c r="A4" s="169" t="s">
        <v>3</v>
      </c>
      <c r="B4" s="169"/>
      <c r="C4" s="169" t="s">
        <v>4</v>
      </c>
      <c r="D4" s="169"/>
    </row>
    <row r="5" ht="18.75" customHeight="1" spans="1:4">
      <c r="A5" s="169" t="s">
        <v>5</v>
      </c>
      <c r="B5" s="169" t="s">
        <v>6</v>
      </c>
      <c r="C5" s="169" t="s">
        <v>7</v>
      </c>
      <c r="D5" s="169" t="s">
        <v>6</v>
      </c>
    </row>
    <row r="6" ht="18.75" customHeight="1" spans="1:4">
      <c r="A6" s="179" t="s">
        <v>8</v>
      </c>
      <c r="B6" s="200">
        <v>45783523.57</v>
      </c>
      <c r="C6" s="201" t="str">
        <f>"一"&amp;"、"&amp;"文化旅游体育与传媒支出"</f>
        <v>一、文化旅游体育与传媒支出</v>
      </c>
      <c r="D6" s="200">
        <v>42142953.57</v>
      </c>
    </row>
    <row r="7" ht="18.75" customHeight="1" spans="1:4">
      <c r="A7" s="189" t="s">
        <v>9</v>
      </c>
      <c r="B7" s="190"/>
      <c r="C7" s="191" t="str">
        <f>"二"&amp;"、"&amp;"社会保障和就业支出"</f>
        <v>二、社会保障和就业支出</v>
      </c>
      <c r="D7" s="190">
        <v>6291354.66</v>
      </c>
    </row>
    <row r="8" ht="18.75" customHeight="1" spans="1:4">
      <c r="A8" s="171" t="s">
        <v>10</v>
      </c>
      <c r="B8" s="192"/>
      <c r="C8" s="193" t="str">
        <f>"三"&amp;"、"&amp;"卫生健康支出"</f>
        <v>三、卫生健康支出</v>
      </c>
      <c r="D8" s="192">
        <v>2628149.15</v>
      </c>
    </row>
    <row r="9" ht="18.75" customHeight="1" spans="1:4">
      <c r="A9" s="171" t="s">
        <v>11</v>
      </c>
      <c r="B9" s="192"/>
      <c r="C9" s="193" t="str">
        <f>"四"&amp;"、"&amp;"住房保障支出"</f>
        <v>四、住房保障支出</v>
      </c>
      <c r="D9" s="192">
        <v>2383464</v>
      </c>
    </row>
    <row r="10" ht="18.75" customHeight="1" spans="1:4">
      <c r="A10" s="171" t="s">
        <v>12</v>
      </c>
      <c r="B10" s="192">
        <v>2454700</v>
      </c>
      <c r="C10" s="193" t="str">
        <f>"五"&amp;"、"&amp;"转移性支出"</f>
        <v>五、转移性支出</v>
      </c>
      <c r="D10" s="192">
        <v>5872000</v>
      </c>
    </row>
    <row r="11" ht="18.75" customHeight="1" spans="1:4">
      <c r="A11" s="171" t="s">
        <v>13</v>
      </c>
      <c r="B11" s="192"/>
      <c r="C11" s="171"/>
      <c r="D11" s="171"/>
    </row>
    <row r="12" ht="18.75" customHeight="1" spans="1:4">
      <c r="A12" s="171" t="s">
        <v>14</v>
      </c>
      <c r="B12" s="192"/>
      <c r="C12" s="171"/>
      <c r="D12" s="171"/>
    </row>
    <row r="13" ht="18.75" customHeight="1" spans="1:4">
      <c r="A13" s="171" t="s">
        <v>15</v>
      </c>
      <c r="B13" s="192">
        <v>1000000</v>
      </c>
      <c r="C13" s="171"/>
      <c r="D13" s="171"/>
    </row>
    <row r="14" ht="18.75" customHeight="1" spans="1:4">
      <c r="A14" s="171" t="s">
        <v>16</v>
      </c>
      <c r="B14" s="192"/>
      <c r="C14" s="171"/>
      <c r="D14" s="171"/>
    </row>
    <row r="15" ht="18.75" customHeight="1" spans="1:4">
      <c r="A15" s="171" t="s">
        <v>17</v>
      </c>
      <c r="B15" s="192">
        <v>1454700</v>
      </c>
      <c r="C15" s="171"/>
      <c r="D15" s="171"/>
    </row>
    <row r="16" ht="18.75" customHeight="1" spans="1:4">
      <c r="A16" s="194" t="s">
        <v>18</v>
      </c>
      <c r="B16" s="192">
        <v>48238223.57</v>
      </c>
      <c r="C16" s="194" t="s">
        <v>19</v>
      </c>
      <c r="D16" s="192">
        <v>59317921.38</v>
      </c>
    </row>
    <row r="17" ht="18.75" customHeight="1" spans="1:4">
      <c r="A17" s="202" t="s">
        <v>20</v>
      </c>
      <c r="B17" s="171"/>
      <c r="C17" s="202" t="s">
        <v>21</v>
      </c>
      <c r="D17" s="171"/>
    </row>
    <row r="18" ht="18.75" customHeight="1" spans="1:4">
      <c r="A18" s="70" t="s">
        <v>22</v>
      </c>
      <c r="B18" s="192">
        <v>11079697.81</v>
      </c>
      <c r="C18" s="70" t="s">
        <v>22</v>
      </c>
      <c r="D18" s="192"/>
    </row>
    <row r="19" ht="18.75" customHeight="1" spans="1:4">
      <c r="A19" s="70" t="s">
        <v>23</v>
      </c>
      <c r="B19" s="192"/>
      <c r="C19" s="70" t="s">
        <v>23</v>
      </c>
      <c r="D19" s="192"/>
    </row>
    <row r="20" ht="18.75" customHeight="1" spans="1:4">
      <c r="A20" s="194" t="s">
        <v>24</v>
      </c>
      <c r="B20" s="192">
        <v>59317921.38</v>
      </c>
      <c r="C20" s="194" t="s">
        <v>25</v>
      </c>
      <c r="D20" s="192">
        <v>59317921.38</v>
      </c>
    </row>
  </sheetData>
  <mergeCells count="5">
    <mergeCell ref="A1:D1"/>
    <mergeCell ref="A2:D2"/>
    <mergeCell ref="A3:C3"/>
    <mergeCell ref="A4:B4"/>
    <mergeCell ref="C4:D4"/>
  </mergeCells>
  <pageMargins left="0.75" right="0.75" top="1" bottom="1" header="0.5" footer="0.5"/>
  <pageSetup paperSize="1"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5"/>
  <sheetViews>
    <sheetView showZeros="0" workbookViewId="0">
      <selection activeCell="P25" sqref="P25"/>
    </sheetView>
  </sheetViews>
  <sheetFormatPr defaultColWidth="8.85454545454546" defaultRowHeight="15" customHeight="1"/>
  <cols>
    <col min="1" max="1" width="17.8454545454545" customWidth="1"/>
    <col min="2" max="2" width="24.6272727272727" customWidth="1"/>
    <col min="3" max="3" width="16.2818181818182" customWidth="1"/>
    <col min="4" max="4" width="16.4181818181818" customWidth="1"/>
    <col min="5" max="6" width="16.2818181818182" customWidth="1"/>
    <col min="7" max="11" width="16.4181818181818" customWidth="1"/>
    <col min="12" max="18" width="16.2818181818182" customWidth="1"/>
    <col min="19" max="19" width="16.4181818181818" customWidth="1"/>
  </cols>
  <sheetData>
    <row r="1" s="74" customFormat="1" customHeight="1" spans="1:19">
      <c r="A1" s="178" t="s">
        <v>26</v>
      </c>
      <c r="B1" s="178"/>
      <c r="C1" s="178"/>
      <c r="D1" s="178"/>
      <c r="E1" s="178"/>
      <c r="F1" s="178"/>
      <c r="G1" s="178"/>
      <c r="H1" s="178"/>
      <c r="I1" s="178"/>
      <c r="J1" s="178"/>
      <c r="K1" s="178"/>
      <c r="L1" s="178"/>
      <c r="M1" s="178"/>
      <c r="N1" s="178"/>
      <c r="O1" s="178"/>
      <c r="P1" s="178"/>
      <c r="Q1" s="178"/>
      <c r="R1" s="178"/>
      <c r="S1" s="178"/>
    </row>
    <row r="2" s="74" customFormat="1" ht="28.5" customHeight="1" spans="1:19">
      <c r="A2" s="57" t="s">
        <v>27</v>
      </c>
      <c r="B2" s="57"/>
      <c r="C2" s="57"/>
      <c r="D2" s="57"/>
      <c r="E2" s="57"/>
      <c r="F2" s="57"/>
      <c r="G2" s="57"/>
      <c r="H2" s="57"/>
      <c r="I2" s="57"/>
      <c r="J2" s="57"/>
      <c r="K2" s="57"/>
      <c r="L2" s="57"/>
      <c r="M2" s="57"/>
      <c r="N2" s="57"/>
      <c r="O2" s="57"/>
      <c r="P2" s="57"/>
      <c r="Q2" s="57"/>
      <c r="R2" s="57"/>
      <c r="S2" s="57"/>
    </row>
    <row r="3" s="74" customFormat="1" ht="20.25" customHeight="1" spans="1:19">
      <c r="A3" s="58" t="str">
        <f>"单位名称："&amp;"玉溪市文化和旅游局"</f>
        <v>单位名称：玉溪市文化和旅游局</v>
      </c>
      <c r="B3" s="58"/>
      <c r="C3" s="58"/>
      <c r="D3" s="58"/>
      <c r="E3" s="58"/>
      <c r="F3" s="58"/>
      <c r="G3" s="58"/>
      <c r="H3" s="58"/>
      <c r="I3" s="58"/>
      <c r="J3" s="58"/>
      <c r="K3" s="58"/>
      <c r="L3" s="56"/>
      <c r="M3" s="56"/>
      <c r="N3" s="56"/>
      <c r="O3" s="56"/>
      <c r="P3" s="56"/>
      <c r="Q3" s="56"/>
      <c r="R3" s="56"/>
      <c r="S3" s="56" t="s">
        <v>2</v>
      </c>
    </row>
    <row r="4" ht="27" customHeight="1" spans="1:19">
      <c r="A4" s="169" t="s">
        <v>28</v>
      </c>
      <c r="B4" s="169" t="s">
        <v>29</v>
      </c>
      <c r="C4" s="169" t="s">
        <v>30</v>
      </c>
      <c r="D4" s="169" t="s">
        <v>31</v>
      </c>
      <c r="E4" s="169"/>
      <c r="F4" s="169"/>
      <c r="G4" s="169"/>
      <c r="H4" s="169"/>
      <c r="I4" s="169"/>
      <c r="J4" s="169"/>
      <c r="K4" s="169"/>
      <c r="L4" s="169"/>
      <c r="M4" s="169"/>
      <c r="N4" s="169"/>
      <c r="O4" s="169" t="s">
        <v>20</v>
      </c>
      <c r="P4" s="169"/>
      <c r="Q4" s="169"/>
      <c r="R4" s="169"/>
      <c r="S4" s="169"/>
    </row>
    <row r="5" ht="27" customHeight="1" spans="1:19">
      <c r="A5" s="169"/>
      <c r="B5" s="169"/>
      <c r="C5" s="169"/>
      <c r="D5" s="169" t="s">
        <v>32</v>
      </c>
      <c r="E5" s="169" t="s">
        <v>33</v>
      </c>
      <c r="F5" s="169" t="s">
        <v>34</v>
      </c>
      <c r="G5" s="169" t="s">
        <v>35</v>
      </c>
      <c r="H5" s="169" t="s">
        <v>36</v>
      </c>
      <c r="I5" s="169" t="s">
        <v>37</v>
      </c>
      <c r="J5" s="169"/>
      <c r="K5" s="169"/>
      <c r="L5" s="169"/>
      <c r="M5" s="169"/>
      <c r="N5" s="169"/>
      <c r="O5" s="169" t="s">
        <v>32</v>
      </c>
      <c r="P5" s="169" t="s">
        <v>33</v>
      </c>
      <c r="Q5" s="169" t="s">
        <v>34</v>
      </c>
      <c r="R5" s="169" t="s">
        <v>35</v>
      </c>
      <c r="S5" s="169" t="s">
        <v>38</v>
      </c>
    </row>
    <row r="6" ht="27" customHeight="1" spans="1:19">
      <c r="A6" s="169"/>
      <c r="B6" s="169"/>
      <c r="C6" s="169"/>
      <c r="D6" s="169"/>
      <c r="E6" s="169"/>
      <c r="F6" s="169"/>
      <c r="G6" s="169"/>
      <c r="H6" s="169"/>
      <c r="I6" s="169" t="s">
        <v>32</v>
      </c>
      <c r="J6" s="169" t="s">
        <v>39</v>
      </c>
      <c r="K6" s="169" t="s">
        <v>40</v>
      </c>
      <c r="L6" s="169" t="s">
        <v>41</v>
      </c>
      <c r="M6" s="169" t="s">
        <v>42</v>
      </c>
      <c r="N6" s="169" t="s">
        <v>43</v>
      </c>
      <c r="O6" s="169"/>
      <c r="P6" s="169"/>
      <c r="Q6" s="169"/>
      <c r="R6" s="169"/>
      <c r="S6" s="169"/>
    </row>
    <row r="7" ht="20.25" customHeight="1" spans="1:19">
      <c r="A7" s="175" t="s">
        <v>44</v>
      </c>
      <c r="B7" s="175" t="s">
        <v>45</v>
      </c>
      <c r="C7" s="175" t="s">
        <v>46</v>
      </c>
      <c r="D7" s="175" t="s">
        <v>47</v>
      </c>
      <c r="E7" s="175" t="s">
        <v>48</v>
      </c>
      <c r="F7" s="175" t="s">
        <v>49</v>
      </c>
      <c r="G7" s="175" t="s">
        <v>50</v>
      </c>
      <c r="H7" s="175" t="s">
        <v>51</v>
      </c>
      <c r="I7" s="175" t="s">
        <v>52</v>
      </c>
      <c r="J7" s="175" t="s">
        <v>53</v>
      </c>
      <c r="K7" s="175" t="s">
        <v>54</v>
      </c>
      <c r="L7" s="175" t="s">
        <v>55</v>
      </c>
      <c r="M7" s="175" t="s">
        <v>56</v>
      </c>
      <c r="N7" s="175" t="s">
        <v>57</v>
      </c>
      <c r="O7" s="175" t="s">
        <v>58</v>
      </c>
      <c r="P7" s="175" t="s">
        <v>59</v>
      </c>
      <c r="Q7" s="175" t="s">
        <v>60</v>
      </c>
      <c r="R7" s="175" t="s">
        <v>61</v>
      </c>
      <c r="S7" s="175" t="s">
        <v>62</v>
      </c>
    </row>
    <row r="8" ht="20.25" customHeight="1" spans="1:19">
      <c r="A8" s="179" t="s">
        <v>63</v>
      </c>
      <c r="B8" s="179" t="s">
        <v>64</v>
      </c>
      <c r="C8" s="177">
        <v>59317921.38</v>
      </c>
      <c r="D8" s="177">
        <v>48238223.57</v>
      </c>
      <c r="E8" s="176">
        <v>45783523.57</v>
      </c>
      <c r="F8" s="176"/>
      <c r="G8" s="176"/>
      <c r="H8" s="176"/>
      <c r="I8" s="176">
        <v>2454700</v>
      </c>
      <c r="J8" s="176"/>
      <c r="K8" s="176"/>
      <c r="L8" s="176">
        <v>1000000</v>
      </c>
      <c r="M8" s="176"/>
      <c r="N8" s="176">
        <v>1454700</v>
      </c>
      <c r="O8" s="177">
        <v>11079697.81</v>
      </c>
      <c r="P8" s="177">
        <v>11079697.81</v>
      </c>
      <c r="Q8" s="177"/>
      <c r="R8" s="177"/>
      <c r="S8" s="177"/>
    </row>
    <row r="9" ht="20.25" customHeight="1" spans="1:19">
      <c r="A9" s="195" t="s">
        <v>65</v>
      </c>
      <c r="B9" s="195" t="s">
        <v>64</v>
      </c>
      <c r="C9" s="177">
        <v>25410310.52</v>
      </c>
      <c r="D9" s="177">
        <v>22059454.42</v>
      </c>
      <c r="E9" s="176">
        <v>21059454.42</v>
      </c>
      <c r="F9" s="176"/>
      <c r="G9" s="176"/>
      <c r="H9" s="176"/>
      <c r="I9" s="176">
        <v>1000000</v>
      </c>
      <c r="J9" s="176"/>
      <c r="K9" s="176"/>
      <c r="L9" s="176">
        <v>1000000</v>
      </c>
      <c r="M9" s="176"/>
      <c r="N9" s="176"/>
      <c r="O9" s="177">
        <v>3350856.1</v>
      </c>
      <c r="P9" s="177">
        <v>3350856.1</v>
      </c>
      <c r="Q9" s="177"/>
      <c r="R9" s="179"/>
      <c r="S9" s="177"/>
    </row>
    <row r="10" ht="20.25" customHeight="1" spans="1:19">
      <c r="A10" s="195" t="s">
        <v>66</v>
      </c>
      <c r="B10" s="195" t="s">
        <v>67</v>
      </c>
      <c r="C10" s="177">
        <v>10114457.8</v>
      </c>
      <c r="D10" s="177">
        <v>6763061.25</v>
      </c>
      <c r="E10" s="176">
        <v>6763061.25</v>
      </c>
      <c r="F10" s="176"/>
      <c r="G10" s="176"/>
      <c r="H10" s="176"/>
      <c r="I10" s="176"/>
      <c r="J10" s="176"/>
      <c r="K10" s="176"/>
      <c r="L10" s="176"/>
      <c r="M10" s="176"/>
      <c r="N10" s="176"/>
      <c r="O10" s="177">
        <v>3351396.55</v>
      </c>
      <c r="P10" s="177">
        <v>3351396.55</v>
      </c>
      <c r="Q10" s="177"/>
      <c r="R10" s="179"/>
      <c r="S10" s="177"/>
    </row>
    <row r="11" ht="20.25" customHeight="1" spans="1:19">
      <c r="A11" s="195" t="s">
        <v>68</v>
      </c>
      <c r="B11" s="195" t="s">
        <v>69</v>
      </c>
      <c r="C11" s="177">
        <v>10165066.26</v>
      </c>
      <c r="D11" s="177">
        <v>8071104.34</v>
      </c>
      <c r="E11" s="176">
        <v>8071104.34</v>
      </c>
      <c r="F11" s="176"/>
      <c r="G11" s="176"/>
      <c r="H11" s="176"/>
      <c r="I11" s="176"/>
      <c r="J11" s="176"/>
      <c r="K11" s="176"/>
      <c r="L11" s="176"/>
      <c r="M11" s="176"/>
      <c r="N11" s="176"/>
      <c r="O11" s="177">
        <v>2093961.92</v>
      </c>
      <c r="P11" s="177">
        <v>2093961.92</v>
      </c>
      <c r="Q11" s="177"/>
      <c r="R11" s="179"/>
      <c r="S11" s="177"/>
    </row>
    <row r="12" ht="20.25" customHeight="1" spans="1:19">
      <c r="A12" s="195" t="s">
        <v>70</v>
      </c>
      <c r="B12" s="195" t="s">
        <v>71</v>
      </c>
      <c r="C12" s="177">
        <v>9412931.67</v>
      </c>
      <c r="D12" s="177">
        <v>7256424.6</v>
      </c>
      <c r="E12" s="176">
        <v>7255924.6</v>
      </c>
      <c r="F12" s="176"/>
      <c r="G12" s="176"/>
      <c r="H12" s="176"/>
      <c r="I12" s="176">
        <v>500</v>
      </c>
      <c r="J12" s="176"/>
      <c r="K12" s="176"/>
      <c r="L12" s="176"/>
      <c r="M12" s="176"/>
      <c r="N12" s="176">
        <v>500</v>
      </c>
      <c r="O12" s="177">
        <v>2156507.07</v>
      </c>
      <c r="P12" s="177">
        <v>2156507.07</v>
      </c>
      <c r="Q12" s="177"/>
      <c r="R12" s="179"/>
      <c r="S12" s="177"/>
    </row>
    <row r="13" ht="20.25" customHeight="1" spans="1:19">
      <c r="A13" s="195" t="s">
        <v>72</v>
      </c>
      <c r="B13" s="195" t="s">
        <v>73</v>
      </c>
      <c r="C13" s="177">
        <v>4215155.13</v>
      </c>
      <c r="D13" s="177">
        <v>4088178.96</v>
      </c>
      <c r="E13" s="176">
        <v>2633978.96</v>
      </c>
      <c r="F13" s="176"/>
      <c r="G13" s="176"/>
      <c r="H13" s="176"/>
      <c r="I13" s="176">
        <v>1454200</v>
      </c>
      <c r="J13" s="176"/>
      <c r="K13" s="176"/>
      <c r="L13" s="176"/>
      <c r="M13" s="176"/>
      <c r="N13" s="176">
        <v>1454200</v>
      </c>
      <c r="O13" s="177">
        <v>126976.17</v>
      </c>
      <c r="P13" s="177">
        <v>126976.17</v>
      </c>
      <c r="Q13" s="177"/>
      <c r="R13" s="179"/>
      <c r="S13" s="177"/>
    </row>
    <row r="14" ht="20.25" customHeight="1" spans="1:19">
      <c r="A14" s="198" t="s">
        <v>30</v>
      </c>
      <c r="B14" s="179"/>
      <c r="C14" s="177">
        <v>59317921.38</v>
      </c>
      <c r="D14" s="177">
        <v>48238223.57</v>
      </c>
      <c r="E14" s="177">
        <v>45783523.57</v>
      </c>
      <c r="F14" s="177"/>
      <c r="G14" s="177"/>
      <c r="H14" s="177"/>
      <c r="I14" s="177">
        <v>2454700</v>
      </c>
      <c r="J14" s="177"/>
      <c r="K14" s="177"/>
      <c r="L14" s="177">
        <v>1000000</v>
      </c>
      <c r="M14" s="177"/>
      <c r="N14" s="177">
        <v>1454700</v>
      </c>
      <c r="O14" s="177">
        <v>11079697.81</v>
      </c>
      <c r="P14" s="177">
        <v>11079697.81</v>
      </c>
      <c r="Q14" s="177"/>
      <c r="R14" s="177"/>
      <c r="S14" s="177"/>
    </row>
    <row r="15" customHeight="1" spans="1:19">
      <c r="A15" s="199"/>
      <c r="B15" s="199"/>
      <c r="C15" s="199"/>
      <c r="D15" s="199"/>
      <c r="E15" s="199"/>
      <c r="F15" s="199"/>
      <c r="G15" s="199"/>
      <c r="H15" s="199"/>
      <c r="I15" s="199"/>
      <c r="J15" s="199"/>
      <c r="K15" s="199"/>
      <c r="L15" s="199"/>
      <c r="M15" s="199"/>
      <c r="N15" s="199"/>
      <c r="O15" s="199"/>
      <c r="P15" s="199"/>
      <c r="Q15" s="199"/>
      <c r="R15" s="199"/>
      <c r="S15" s="199"/>
    </row>
  </sheetData>
  <mergeCells count="20">
    <mergeCell ref="A1:S1"/>
    <mergeCell ref="A2:S2"/>
    <mergeCell ref="A3:R3"/>
    <mergeCell ref="D4:N4"/>
    <mergeCell ref="O4:S4"/>
    <mergeCell ref="I5:N5"/>
    <mergeCell ref="A14:B14"/>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scale="35"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3"/>
  <sheetViews>
    <sheetView showZeros="0" workbookViewId="0">
      <selection activeCell="L12" sqref="L12"/>
    </sheetView>
  </sheetViews>
  <sheetFormatPr defaultColWidth="8.85454545454546" defaultRowHeight="15" customHeight="1"/>
  <cols>
    <col min="1" max="1" width="17.8454545454545" customWidth="1"/>
    <col min="2" max="2" width="53.1363636363636" customWidth="1"/>
    <col min="3" max="15" width="15.1363636363636" customWidth="1"/>
  </cols>
  <sheetData>
    <row r="1" s="74" customFormat="1" customHeight="1" spans="1:15">
      <c r="A1" s="178" t="s">
        <v>74</v>
      </c>
      <c r="B1" s="178"/>
      <c r="C1" s="178"/>
      <c r="D1" s="178"/>
      <c r="E1" s="178"/>
      <c r="F1" s="178"/>
      <c r="G1" s="178"/>
      <c r="H1" s="178"/>
      <c r="I1" s="178"/>
      <c r="J1" s="178"/>
      <c r="K1" s="178"/>
      <c r="L1" s="178"/>
      <c r="M1" s="178"/>
      <c r="N1" s="178"/>
      <c r="O1" s="178"/>
    </row>
    <row r="2" s="74" customFormat="1" ht="28.5" customHeight="1" spans="1:15">
      <c r="A2" s="57" t="s">
        <v>75</v>
      </c>
      <c r="B2" s="57"/>
      <c r="C2" s="57"/>
      <c r="D2" s="57"/>
      <c r="E2" s="57"/>
      <c r="F2" s="57"/>
      <c r="G2" s="57"/>
      <c r="H2" s="57"/>
      <c r="I2" s="57"/>
      <c r="J2" s="57"/>
      <c r="K2" s="57"/>
      <c r="L2" s="57"/>
      <c r="M2" s="57"/>
      <c r="N2" s="57"/>
      <c r="O2" s="57"/>
    </row>
    <row r="3" s="74" customFormat="1" ht="20.25" customHeight="1" spans="1:15">
      <c r="A3" s="58" t="str">
        <f>"单位名称："&amp;"玉溪市文化和旅游局"</f>
        <v>单位名称：玉溪市文化和旅游局</v>
      </c>
      <c r="B3" s="58"/>
      <c r="C3" s="58"/>
      <c r="D3" s="58"/>
      <c r="E3" s="58"/>
      <c r="F3" s="58"/>
      <c r="G3" s="58"/>
      <c r="H3" s="58"/>
      <c r="I3" s="58"/>
      <c r="J3" s="56"/>
      <c r="K3" s="56"/>
      <c r="L3" s="56"/>
      <c r="M3" s="56"/>
      <c r="N3" s="56"/>
      <c r="O3" s="56" t="s">
        <v>2</v>
      </c>
    </row>
    <row r="4" ht="27" customHeight="1" spans="1:15">
      <c r="A4" s="169" t="s">
        <v>76</v>
      </c>
      <c r="B4" s="169" t="s">
        <v>77</v>
      </c>
      <c r="C4" s="169" t="s">
        <v>30</v>
      </c>
      <c r="D4" s="169" t="s">
        <v>33</v>
      </c>
      <c r="E4" s="169"/>
      <c r="F4" s="169"/>
      <c r="G4" s="169" t="s">
        <v>34</v>
      </c>
      <c r="H4" s="169" t="s">
        <v>35</v>
      </c>
      <c r="I4" s="169" t="s">
        <v>78</v>
      </c>
      <c r="J4" s="169" t="s">
        <v>79</v>
      </c>
      <c r="K4" s="169"/>
      <c r="L4" s="169"/>
      <c r="M4" s="169"/>
      <c r="N4" s="169"/>
      <c r="O4" s="169"/>
    </row>
    <row r="5" ht="27" customHeight="1" spans="1:15">
      <c r="A5" s="169"/>
      <c r="B5" s="169"/>
      <c r="C5" s="169"/>
      <c r="D5" s="169" t="s">
        <v>32</v>
      </c>
      <c r="E5" s="169" t="s">
        <v>80</v>
      </c>
      <c r="F5" s="169" t="s">
        <v>81</v>
      </c>
      <c r="G5" s="169"/>
      <c r="H5" s="169"/>
      <c r="I5" s="169"/>
      <c r="J5" s="169" t="s">
        <v>32</v>
      </c>
      <c r="K5" s="169" t="s">
        <v>82</v>
      </c>
      <c r="L5" s="169" t="s">
        <v>83</v>
      </c>
      <c r="M5" s="169" t="s">
        <v>84</v>
      </c>
      <c r="N5" s="169" t="s">
        <v>85</v>
      </c>
      <c r="O5" s="169" t="s">
        <v>86</v>
      </c>
    </row>
    <row r="6" ht="20.25" customHeight="1" spans="1:15">
      <c r="A6" s="175" t="s">
        <v>44</v>
      </c>
      <c r="B6" s="175" t="s">
        <v>45</v>
      </c>
      <c r="C6" s="175" t="s">
        <v>46</v>
      </c>
      <c r="D6" s="175" t="s">
        <v>47</v>
      </c>
      <c r="E6" s="175" t="s">
        <v>48</v>
      </c>
      <c r="F6" s="175" t="s">
        <v>49</v>
      </c>
      <c r="G6" s="175" t="s">
        <v>50</v>
      </c>
      <c r="H6" s="175" t="s">
        <v>51</v>
      </c>
      <c r="I6" s="175" t="s">
        <v>52</v>
      </c>
      <c r="J6" s="175" t="s">
        <v>53</v>
      </c>
      <c r="K6" s="175" t="s">
        <v>54</v>
      </c>
      <c r="L6" s="175" t="s">
        <v>55</v>
      </c>
      <c r="M6" s="175" t="s">
        <v>56</v>
      </c>
      <c r="N6" s="175" t="s">
        <v>57</v>
      </c>
      <c r="O6" s="175" t="s">
        <v>58</v>
      </c>
    </row>
    <row r="7" ht="20.25" customHeight="1" spans="1:15">
      <c r="A7" s="179" t="s">
        <v>87</v>
      </c>
      <c r="B7" s="179" t="str">
        <f>"        "&amp;"文化旅游体育与传媒支出"</f>
        <v>        文化旅游体育与传媒支出</v>
      </c>
      <c r="C7" s="176">
        <v>42142953.57</v>
      </c>
      <c r="D7" s="176">
        <v>39688253.57</v>
      </c>
      <c r="E7" s="176">
        <v>26718555.76</v>
      </c>
      <c r="F7" s="176">
        <v>12969697.81</v>
      </c>
      <c r="G7" s="176"/>
      <c r="H7" s="176"/>
      <c r="I7" s="176"/>
      <c r="J7" s="176">
        <v>2454700</v>
      </c>
      <c r="K7" s="176"/>
      <c r="L7" s="176"/>
      <c r="M7" s="176">
        <v>1000000</v>
      </c>
      <c r="N7" s="176"/>
      <c r="O7" s="176">
        <v>1454700</v>
      </c>
    </row>
    <row r="8" ht="20.25" customHeight="1" spans="1:15">
      <c r="A8" s="195" t="s">
        <v>88</v>
      </c>
      <c r="B8" s="195" t="str">
        <f>"        "&amp;"文化和旅游"</f>
        <v>        文化和旅游</v>
      </c>
      <c r="C8" s="176">
        <v>29617492.24</v>
      </c>
      <c r="D8" s="176">
        <v>28616992.24</v>
      </c>
      <c r="E8" s="176">
        <v>19337914.64</v>
      </c>
      <c r="F8" s="176">
        <v>9279077.6</v>
      </c>
      <c r="G8" s="176"/>
      <c r="H8" s="176"/>
      <c r="I8" s="176"/>
      <c r="J8" s="176">
        <v>1000500</v>
      </c>
      <c r="K8" s="176"/>
      <c r="L8" s="176"/>
      <c r="M8" s="176">
        <v>1000000</v>
      </c>
      <c r="N8" s="176"/>
      <c r="O8" s="176">
        <v>500</v>
      </c>
    </row>
    <row r="9" ht="20.25" customHeight="1" spans="1:15">
      <c r="A9" s="196" t="s">
        <v>89</v>
      </c>
      <c r="B9" s="196" t="str">
        <f>"        "&amp;"行政运行"</f>
        <v>        行政运行</v>
      </c>
      <c r="C9" s="176">
        <v>5888282.66</v>
      </c>
      <c r="D9" s="176">
        <v>5888282.66</v>
      </c>
      <c r="E9" s="176">
        <v>5888282.66</v>
      </c>
      <c r="F9" s="176"/>
      <c r="G9" s="176"/>
      <c r="H9" s="176"/>
      <c r="I9" s="176"/>
      <c r="J9" s="176"/>
      <c r="K9" s="176"/>
      <c r="L9" s="176"/>
      <c r="M9" s="176"/>
      <c r="N9" s="176"/>
      <c r="O9" s="176"/>
    </row>
    <row r="10" ht="20.25" customHeight="1" spans="1:15">
      <c r="A10" s="197" t="s">
        <v>90</v>
      </c>
      <c r="B10" s="197" t="str">
        <f>"        "&amp;"一般行政管理事务"</f>
        <v>        一般行政管理事务</v>
      </c>
      <c r="C10" s="181">
        <v>2106089.51</v>
      </c>
      <c r="D10" s="181">
        <v>2106089.51</v>
      </c>
      <c r="E10" s="181">
        <v>1885725</v>
      </c>
      <c r="F10" s="181">
        <v>220364.51</v>
      </c>
      <c r="G10" s="181"/>
      <c r="H10" s="181"/>
      <c r="I10" s="181"/>
      <c r="J10" s="181"/>
      <c r="K10" s="181"/>
      <c r="L10" s="181"/>
      <c r="M10" s="181"/>
      <c r="N10" s="181"/>
      <c r="O10" s="181"/>
    </row>
    <row r="11" ht="20.25" customHeight="1" spans="1:15">
      <c r="A11" s="183" t="s">
        <v>91</v>
      </c>
      <c r="B11" s="183" t="str">
        <f>"        "&amp;"图书馆"</f>
        <v>        图书馆</v>
      </c>
      <c r="C11" s="68">
        <v>5921310.76</v>
      </c>
      <c r="D11" s="68">
        <v>5921310.76</v>
      </c>
      <c r="E11" s="68">
        <v>5321310.76</v>
      </c>
      <c r="F11" s="68">
        <v>600000</v>
      </c>
      <c r="G11" s="68"/>
      <c r="H11" s="68"/>
      <c r="I11" s="68"/>
      <c r="J11" s="68"/>
      <c r="K11" s="68"/>
      <c r="L11" s="68"/>
      <c r="M11" s="68"/>
      <c r="N11" s="68"/>
      <c r="O11" s="68"/>
    </row>
    <row r="12" ht="20.25" customHeight="1" spans="1:15">
      <c r="A12" s="183" t="s">
        <v>92</v>
      </c>
      <c r="B12" s="183" t="str">
        <f>"        "&amp;"群众文化"</f>
        <v>        群众文化</v>
      </c>
      <c r="C12" s="68">
        <v>6102873.58</v>
      </c>
      <c r="D12" s="68">
        <v>6102373.58</v>
      </c>
      <c r="E12" s="68">
        <v>4548219.04</v>
      </c>
      <c r="F12" s="68">
        <v>1554154.54</v>
      </c>
      <c r="G12" s="68"/>
      <c r="H12" s="68"/>
      <c r="I12" s="68"/>
      <c r="J12" s="68">
        <v>500</v>
      </c>
      <c r="K12" s="68"/>
      <c r="L12" s="68"/>
      <c r="M12" s="68"/>
      <c r="N12" s="68"/>
      <c r="O12" s="68">
        <v>500</v>
      </c>
    </row>
    <row r="13" ht="20.25" customHeight="1" spans="1:15">
      <c r="A13" s="183" t="s">
        <v>93</v>
      </c>
      <c r="B13" s="183" t="str">
        <f>"        "&amp;"文化创作与保护"</f>
        <v>        文化创作与保护</v>
      </c>
      <c r="C13" s="68">
        <v>188700</v>
      </c>
      <c r="D13" s="68">
        <v>188700</v>
      </c>
      <c r="E13" s="68"/>
      <c r="F13" s="68">
        <v>188700</v>
      </c>
      <c r="G13" s="68"/>
      <c r="H13" s="68"/>
      <c r="I13" s="68"/>
      <c r="J13" s="68"/>
      <c r="K13" s="68"/>
      <c r="L13" s="68"/>
      <c r="M13" s="68"/>
      <c r="N13" s="68"/>
      <c r="O13" s="68"/>
    </row>
    <row r="14" ht="20.25" customHeight="1" spans="1:15">
      <c r="A14" s="183" t="s">
        <v>94</v>
      </c>
      <c r="B14" s="183" t="str">
        <f>"        "&amp;"旅游宣传"</f>
        <v>        旅游宣传</v>
      </c>
      <c r="C14" s="68">
        <v>500000</v>
      </c>
      <c r="D14" s="68">
        <v>500000</v>
      </c>
      <c r="E14" s="68"/>
      <c r="F14" s="68">
        <v>500000</v>
      </c>
      <c r="G14" s="68"/>
      <c r="H14" s="68"/>
      <c r="I14" s="68"/>
      <c r="J14" s="68"/>
      <c r="K14" s="68"/>
      <c r="L14" s="68"/>
      <c r="M14" s="68"/>
      <c r="N14" s="68"/>
      <c r="O14" s="68"/>
    </row>
    <row r="15" ht="20.25" customHeight="1" spans="1:15">
      <c r="A15" s="183" t="s">
        <v>95</v>
      </c>
      <c r="B15" s="183" t="str">
        <f>"        "&amp;"其他文化和旅游支出"</f>
        <v>        其他文化和旅游支出</v>
      </c>
      <c r="C15" s="68">
        <v>8910235.73</v>
      </c>
      <c r="D15" s="68">
        <v>7910235.73</v>
      </c>
      <c r="E15" s="68">
        <v>1694377.18</v>
      </c>
      <c r="F15" s="68">
        <v>6215858.55</v>
      </c>
      <c r="G15" s="68"/>
      <c r="H15" s="68"/>
      <c r="I15" s="68"/>
      <c r="J15" s="68">
        <v>1000000</v>
      </c>
      <c r="K15" s="68"/>
      <c r="L15" s="68"/>
      <c r="M15" s="68">
        <v>1000000</v>
      </c>
      <c r="N15" s="68"/>
      <c r="O15" s="68"/>
    </row>
    <row r="16" ht="20.25" customHeight="1" spans="1:15">
      <c r="A16" s="173" t="s">
        <v>96</v>
      </c>
      <c r="B16" s="173" t="str">
        <f>"        "&amp;"文物"</f>
        <v>        文物</v>
      </c>
      <c r="C16" s="68">
        <v>12442849.33</v>
      </c>
      <c r="D16" s="68">
        <v>10988649.33</v>
      </c>
      <c r="E16" s="68">
        <v>7380641.12</v>
      </c>
      <c r="F16" s="68">
        <v>3608008.21</v>
      </c>
      <c r="G16" s="68"/>
      <c r="H16" s="68"/>
      <c r="I16" s="68"/>
      <c r="J16" s="68">
        <v>1454200</v>
      </c>
      <c r="K16" s="68"/>
      <c r="L16" s="68"/>
      <c r="M16" s="68"/>
      <c r="N16" s="68"/>
      <c r="O16" s="68">
        <v>1454200</v>
      </c>
    </row>
    <row r="17" ht="20.25" customHeight="1" spans="1:15">
      <c r="A17" s="183" t="s">
        <v>97</v>
      </c>
      <c r="B17" s="183" t="str">
        <f>"        "&amp;"文物保护"</f>
        <v>        文物保护</v>
      </c>
      <c r="C17" s="68">
        <v>21533.3</v>
      </c>
      <c r="D17" s="68">
        <v>21533.3</v>
      </c>
      <c r="E17" s="68"/>
      <c r="F17" s="68">
        <v>21533.3</v>
      </c>
      <c r="G17" s="68"/>
      <c r="H17" s="68"/>
      <c r="I17" s="68"/>
      <c r="J17" s="68"/>
      <c r="K17" s="68"/>
      <c r="L17" s="68"/>
      <c r="M17" s="68"/>
      <c r="N17" s="68"/>
      <c r="O17" s="68"/>
    </row>
    <row r="18" ht="20.25" customHeight="1" spans="1:15">
      <c r="A18" s="183" t="s">
        <v>98</v>
      </c>
      <c r="B18" s="183" t="str">
        <f>"        "&amp;"博物馆"</f>
        <v>        博物馆</v>
      </c>
      <c r="C18" s="68">
        <v>8999747.53</v>
      </c>
      <c r="D18" s="68">
        <v>8999747.53</v>
      </c>
      <c r="E18" s="68">
        <v>5518350.98</v>
      </c>
      <c r="F18" s="68">
        <v>3481396.55</v>
      </c>
      <c r="G18" s="68"/>
      <c r="H18" s="68"/>
      <c r="I18" s="68"/>
      <c r="J18" s="68"/>
      <c r="K18" s="68"/>
      <c r="L18" s="68"/>
      <c r="M18" s="68"/>
      <c r="N18" s="68"/>
      <c r="O18" s="68"/>
    </row>
    <row r="19" ht="20.25" customHeight="1" spans="1:15">
      <c r="A19" s="183" t="s">
        <v>99</v>
      </c>
      <c r="B19" s="183" t="str">
        <f>"        "&amp;"其他文物支出"</f>
        <v>        其他文物支出</v>
      </c>
      <c r="C19" s="68">
        <v>3421568.5</v>
      </c>
      <c r="D19" s="68">
        <v>1967368.5</v>
      </c>
      <c r="E19" s="68">
        <v>1862290.14</v>
      </c>
      <c r="F19" s="68">
        <v>105078.36</v>
      </c>
      <c r="G19" s="68"/>
      <c r="H19" s="68"/>
      <c r="I19" s="68"/>
      <c r="J19" s="68">
        <v>1454200</v>
      </c>
      <c r="K19" s="68"/>
      <c r="L19" s="68"/>
      <c r="M19" s="68"/>
      <c r="N19" s="68"/>
      <c r="O19" s="68">
        <v>1454200</v>
      </c>
    </row>
    <row r="20" ht="20.25" customHeight="1" spans="1:15">
      <c r="A20" s="173" t="s">
        <v>100</v>
      </c>
      <c r="B20" s="173" t="str">
        <f>"        "&amp;"其他文化旅游体育与传媒支出"</f>
        <v>        其他文化旅游体育与传媒支出</v>
      </c>
      <c r="C20" s="68">
        <v>82612</v>
      </c>
      <c r="D20" s="68">
        <v>82612</v>
      </c>
      <c r="E20" s="68"/>
      <c r="F20" s="68">
        <v>82612</v>
      </c>
      <c r="G20" s="68"/>
      <c r="H20" s="68"/>
      <c r="I20" s="68"/>
      <c r="J20" s="68"/>
      <c r="K20" s="68"/>
      <c r="L20" s="68"/>
      <c r="M20" s="68"/>
      <c r="N20" s="68"/>
      <c r="O20" s="68"/>
    </row>
    <row r="21" ht="20.25" customHeight="1" spans="1:15">
      <c r="A21" s="183" t="s">
        <v>101</v>
      </c>
      <c r="B21" s="183" t="str">
        <f>"        "&amp;"其他文化旅游体育与传媒支出"</f>
        <v>        其他文化旅游体育与传媒支出</v>
      </c>
      <c r="C21" s="68">
        <v>82612</v>
      </c>
      <c r="D21" s="68">
        <v>82612</v>
      </c>
      <c r="E21" s="68"/>
      <c r="F21" s="68">
        <v>82612</v>
      </c>
      <c r="G21" s="68"/>
      <c r="H21" s="68"/>
      <c r="I21" s="68"/>
      <c r="J21" s="68"/>
      <c r="K21" s="68"/>
      <c r="L21" s="68"/>
      <c r="M21" s="68"/>
      <c r="N21" s="68"/>
      <c r="O21" s="68"/>
    </row>
    <row r="22" ht="20.25" customHeight="1" spans="1:15">
      <c r="A22" s="171" t="s">
        <v>102</v>
      </c>
      <c r="B22" s="171" t="str">
        <f>"        "&amp;"社会保障和就业支出"</f>
        <v>        社会保障和就业支出</v>
      </c>
      <c r="C22" s="68">
        <v>6291354.66</v>
      </c>
      <c r="D22" s="68">
        <v>6291354.66</v>
      </c>
      <c r="E22" s="68">
        <v>6291354.66</v>
      </c>
      <c r="F22" s="68"/>
      <c r="G22" s="68"/>
      <c r="H22" s="68"/>
      <c r="I22" s="68"/>
      <c r="J22" s="68"/>
      <c r="K22" s="68"/>
      <c r="L22" s="68"/>
      <c r="M22" s="68"/>
      <c r="N22" s="68"/>
      <c r="O22" s="68"/>
    </row>
    <row r="23" ht="20.25" customHeight="1" spans="1:15">
      <c r="A23" s="173" t="s">
        <v>103</v>
      </c>
      <c r="B23" s="173" t="str">
        <f>"        "&amp;"行政事业单位养老支出"</f>
        <v>        行政事业单位养老支出</v>
      </c>
      <c r="C23" s="68">
        <v>6268410.66</v>
      </c>
      <c r="D23" s="68">
        <v>6268410.66</v>
      </c>
      <c r="E23" s="68">
        <v>6268410.66</v>
      </c>
      <c r="F23" s="68"/>
      <c r="G23" s="68"/>
      <c r="H23" s="68"/>
      <c r="I23" s="68"/>
      <c r="J23" s="68"/>
      <c r="K23" s="68"/>
      <c r="L23" s="68"/>
      <c r="M23" s="68"/>
      <c r="N23" s="68"/>
      <c r="O23" s="68"/>
    </row>
    <row r="24" ht="20.25" customHeight="1" spans="1:15">
      <c r="A24" s="183" t="s">
        <v>104</v>
      </c>
      <c r="B24" s="183" t="str">
        <f>"        "&amp;"行政单位离退休"</f>
        <v>        行政单位离退休</v>
      </c>
      <c r="C24" s="68">
        <v>1333660</v>
      </c>
      <c r="D24" s="68">
        <v>1333660</v>
      </c>
      <c r="E24" s="68">
        <v>1333660</v>
      </c>
      <c r="F24" s="68"/>
      <c r="G24" s="68"/>
      <c r="H24" s="68"/>
      <c r="I24" s="68"/>
      <c r="J24" s="68"/>
      <c r="K24" s="68"/>
      <c r="L24" s="68"/>
      <c r="M24" s="68"/>
      <c r="N24" s="68"/>
      <c r="O24" s="68"/>
    </row>
    <row r="25" ht="20.25" customHeight="1" spans="1:15">
      <c r="A25" s="183" t="s">
        <v>105</v>
      </c>
      <c r="B25" s="183" t="str">
        <f>"        "&amp;"事业单位离退休"</f>
        <v>        事业单位离退休</v>
      </c>
      <c r="C25" s="68">
        <v>2372172</v>
      </c>
      <c r="D25" s="68">
        <v>2372172</v>
      </c>
      <c r="E25" s="68">
        <v>2372172</v>
      </c>
      <c r="F25" s="68"/>
      <c r="G25" s="68"/>
      <c r="H25" s="68"/>
      <c r="I25" s="68"/>
      <c r="J25" s="68"/>
      <c r="K25" s="68"/>
      <c r="L25" s="68"/>
      <c r="M25" s="68"/>
      <c r="N25" s="68"/>
      <c r="O25" s="68"/>
    </row>
    <row r="26" ht="20.25" customHeight="1" spans="1:15">
      <c r="A26" s="183" t="s">
        <v>106</v>
      </c>
      <c r="B26" s="183" t="str">
        <f>"        "&amp;"机关事业单位基本养老保险缴费支出"</f>
        <v>        机关事业单位基本养老保险缴费支出</v>
      </c>
      <c r="C26" s="68">
        <v>2247682.72</v>
      </c>
      <c r="D26" s="68">
        <v>2247682.72</v>
      </c>
      <c r="E26" s="68">
        <v>2247682.72</v>
      </c>
      <c r="F26" s="68"/>
      <c r="G26" s="68"/>
      <c r="H26" s="68"/>
      <c r="I26" s="68"/>
      <c r="J26" s="68"/>
      <c r="K26" s="68"/>
      <c r="L26" s="68"/>
      <c r="M26" s="68"/>
      <c r="N26" s="68"/>
      <c r="O26" s="68"/>
    </row>
    <row r="27" ht="20.25" customHeight="1" spans="1:15">
      <c r="A27" s="183" t="s">
        <v>107</v>
      </c>
      <c r="B27" s="183" t="str">
        <f>"        "&amp;"机关事业单位职业年金缴费支出"</f>
        <v>        机关事业单位职业年金缴费支出</v>
      </c>
      <c r="C27" s="68">
        <v>314895.94</v>
      </c>
      <c r="D27" s="68">
        <v>314895.94</v>
      </c>
      <c r="E27" s="68">
        <v>314895.94</v>
      </c>
      <c r="F27" s="68"/>
      <c r="G27" s="68"/>
      <c r="H27" s="68"/>
      <c r="I27" s="68"/>
      <c r="J27" s="68"/>
      <c r="K27" s="68"/>
      <c r="L27" s="68"/>
      <c r="M27" s="68"/>
      <c r="N27" s="68"/>
      <c r="O27" s="68"/>
    </row>
    <row r="28" ht="20.25" customHeight="1" spans="1:15">
      <c r="A28" s="173" t="s">
        <v>108</v>
      </c>
      <c r="B28" s="173" t="str">
        <f>"        "&amp;"抚恤"</f>
        <v>        抚恤</v>
      </c>
      <c r="C28" s="68">
        <v>22944</v>
      </c>
      <c r="D28" s="68">
        <v>22944</v>
      </c>
      <c r="E28" s="68">
        <v>22944</v>
      </c>
      <c r="F28" s="68"/>
      <c r="G28" s="68"/>
      <c r="H28" s="68"/>
      <c r="I28" s="68"/>
      <c r="J28" s="68"/>
      <c r="K28" s="68"/>
      <c r="L28" s="68"/>
      <c r="M28" s="68"/>
      <c r="N28" s="68"/>
      <c r="O28" s="68"/>
    </row>
    <row r="29" ht="20.25" customHeight="1" spans="1:15">
      <c r="A29" s="183" t="s">
        <v>109</v>
      </c>
      <c r="B29" s="183" t="str">
        <f>"        "&amp;"死亡抚恤"</f>
        <v>        死亡抚恤</v>
      </c>
      <c r="C29" s="68">
        <v>22944</v>
      </c>
      <c r="D29" s="68">
        <v>22944</v>
      </c>
      <c r="E29" s="68">
        <v>22944</v>
      </c>
      <c r="F29" s="68"/>
      <c r="G29" s="68"/>
      <c r="H29" s="68"/>
      <c r="I29" s="68"/>
      <c r="J29" s="68"/>
      <c r="K29" s="68"/>
      <c r="L29" s="68"/>
      <c r="M29" s="68"/>
      <c r="N29" s="68"/>
      <c r="O29" s="68"/>
    </row>
    <row r="30" ht="20.25" customHeight="1" spans="1:15">
      <c r="A30" s="171" t="s">
        <v>110</v>
      </c>
      <c r="B30" s="171" t="str">
        <f>"        "&amp;"卫生健康支出"</f>
        <v>        卫生健康支出</v>
      </c>
      <c r="C30" s="68">
        <v>2628149.15</v>
      </c>
      <c r="D30" s="68">
        <v>2628149.15</v>
      </c>
      <c r="E30" s="68">
        <v>2628149.15</v>
      </c>
      <c r="F30" s="68"/>
      <c r="G30" s="68"/>
      <c r="H30" s="68"/>
      <c r="I30" s="68"/>
      <c r="J30" s="68"/>
      <c r="K30" s="68"/>
      <c r="L30" s="68"/>
      <c r="M30" s="68"/>
      <c r="N30" s="68"/>
      <c r="O30" s="68"/>
    </row>
    <row r="31" ht="20.25" customHeight="1" spans="1:15">
      <c r="A31" s="173" t="s">
        <v>111</v>
      </c>
      <c r="B31" s="173" t="str">
        <f>"        "&amp;"行政事业单位医疗"</f>
        <v>        行政事业单位医疗</v>
      </c>
      <c r="C31" s="68">
        <v>2628149.15</v>
      </c>
      <c r="D31" s="68">
        <v>2628149.15</v>
      </c>
      <c r="E31" s="68">
        <v>2628149.15</v>
      </c>
      <c r="F31" s="68"/>
      <c r="G31" s="68"/>
      <c r="H31" s="68"/>
      <c r="I31" s="68"/>
      <c r="J31" s="68"/>
      <c r="K31" s="68"/>
      <c r="L31" s="68"/>
      <c r="M31" s="68"/>
      <c r="N31" s="68"/>
      <c r="O31" s="68"/>
    </row>
    <row r="32" ht="20.25" customHeight="1" spans="1:15">
      <c r="A32" s="183" t="s">
        <v>112</v>
      </c>
      <c r="B32" s="183" t="str">
        <f>"        "&amp;"行政单位医疗"</f>
        <v>        行政单位医疗</v>
      </c>
      <c r="C32" s="68">
        <v>478659.65</v>
      </c>
      <c r="D32" s="68">
        <v>478659.65</v>
      </c>
      <c r="E32" s="68">
        <v>478659.65</v>
      </c>
      <c r="F32" s="68"/>
      <c r="G32" s="68"/>
      <c r="H32" s="68"/>
      <c r="I32" s="68"/>
      <c r="J32" s="68"/>
      <c r="K32" s="68"/>
      <c r="L32" s="68"/>
      <c r="M32" s="68"/>
      <c r="N32" s="68"/>
      <c r="O32" s="68"/>
    </row>
    <row r="33" ht="20.25" customHeight="1" spans="1:15">
      <c r="A33" s="183" t="s">
        <v>113</v>
      </c>
      <c r="B33" s="183" t="str">
        <f>"        "&amp;"事业单位医疗"</f>
        <v>        事业单位医疗</v>
      </c>
      <c r="C33" s="68">
        <v>963325.77</v>
      </c>
      <c r="D33" s="68">
        <v>963325.77</v>
      </c>
      <c r="E33" s="68">
        <v>963325.77</v>
      </c>
      <c r="F33" s="68"/>
      <c r="G33" s="68"/>
      <c r="H33" s="68"/>
      <c r="I33" s="68"/>
      <c r="J33" s="68"/>
      <c r="K33" s="68"/>
      <c r="L33" s="68"/>
      <c r="M33" s="68"/>
      <c r="N33" s="68"/>
      <c r="O33" s="68"/>
    </row>
    <row r="34" ht="20.25" customHeight="1" spans="1:15">
      <c r="A34" s="183" t="s">
        <v>114</v>
      </c>
      <c r="B34" s="183" t="str">
        <f>"        "&amp;"公务员医疗补助"</f>
        <v>        公务员医疗补助</v>
      </c>
      <c r="C34" s="68">
        <v>1045318.85</v>
      </c>
      <c r="D34" s="68">
        <v>1045318.85</v>
      </c>
      <c r="E34" s="68">
        <v>1045318.85</v>
      </c>
      <c r="F34" s="68"/>
      <c r="G34" s="68"/>
      <c r="H34" s="68"/>
      <c r="I34" s="68"/>
      <c r="J34" s="68"/>
      <c r="K34" s="68"/>
      <c r="L34" s="68"/>
      <c r="M34" s="68"/>
      <c r="N34" s="68"/>
      <c r="O34" s="68"/>
    </row>
    <row r="35" ht="20.25" customHeight="1" spans="1:15">
      <c r="A35" s="183" t="s">
        <v>115</v>
      </c>
      <c r="B35" s="183" t="str">
        <f>"        "&amp;"其他行政事业单位医疗支出"</f>
        <v>        其他行政事业单位医疗支出</v>
      </c>
      <c r="C35" s="68">
        <v>140844.88</v>
      </c>
      <c r="D35" s="68">
        <v>140844.88</v>
      </c>
      <c r="E35" s="68">
        <v>140844.88</v>
      </c>
      <c r="F35" s="68"/>
      <c r="G35" s="68"/>
      <c r="H35" s="68"/>
      <c r="I35" s="68"/>
      <c r="J35" s="68"/>
      <c r="K35" s="68"/>
      <c r="L35" s="68"/>
      <c r="M35" s="68"/>
      <c r="N35" s="68"/>
      <c r="O35" s="68"/>
    </row>
    <row r="36" ht="20.25" customHeight="1" spans="1:15">
      <c r="A36" s="171" t="s">
        <v>116</v>
      </c>
      <c r="B36" s="171" t="str">
        <f>"        "&amp;"住房保障支出"</f>
        <v>        住房保障支出</v>
      </c>
      <c r="C36" s="68">
        <v>2383464</v>
      </c>
      <c r="D36" s="68">
        <v>2383464</v>
      </c>
      <c r="E36" s="68">
        <v>2383464</v>
      </c>
      <c r="F36" s="68"/>
      <c r="G36" s="68"/>
      <c r="H36" s="68"/>
      <c r="I36" s="68"/>
      <c r="J36" s="68"/>
      <c r="K36" s="68"/>
      <c r="L36" s="68"/>
      <c r="M36" s="68"/>
      <c r="N36" s="68"/>
      <c r="O36" s="68"/>
    </row>
    <row r="37" ht="20.25" customHeight="1" spans="1:15">
      <c r="A37" s="173" t="s">
        <v>117</v>
      </c>
      <c r="B37" s="173" t="str">
        <f>"        "&amp;"住房改革支出"</f>
        <v>        住房改革支出</v>
      </c>
      <c r="C37" s="68">
        <v>2383464</v>
      </c>
      <c r="D37" s="68">
        <v>2383464</v>
      </c>
      <c r="E37" s="68">
        <v>2383464</v>
      </c>
      <c r="F37" s="68"/>
      <c r="G37" s="68"/>
      <c r="H37" s="68"/>
      <c r="I37" s="68"/>
      <c r="J37" s="68"/>
      <c r="K37" s="68"/>
      <c r="L37" s="68"/>
      <c r="M37" s="68"/>
      <c r="N37" s="68"/>
      <c r="O37" s="68"/>
    </row>
    <row r="38" ht="20.25" customHeight="1" spans="1:15">
      <c r="A38" s="183" t="s">
        <v>118</v>
      </c>
      <c r="B38" s="183" t="str">
        <f>"        "&amp;"住房公积金"</f>
        <v>        住房公积金</v>
      </c>
      <c r="C38" s="68">
        <v>2238600</v>
      </c>
      <c r="D38" s="68">
        <v>2238600</v>
      </c>
      <c r="E38" s="68">
        <v>2238600</v>
      </c>
      <c r="F38" s="68"/>
      <c r="G38" s="68"/>
      <c r="H38" s="68"/>
      <c r="I38" s="68"/>
      <c r="J38" s="68"/>
      <c r="K38" s="68"/>
      <c r="L38" s="68"/>
      <c r="M38" s="68"/>
      <c r="N38" s="68"/>
      <c r="O38" s="68"/>
    </row>
    <row r="39" ht="20.25" customHeight="1" spans="1:15">
      <c r="A39" s="183" t="s">
        <v>119</v>
      </c>
      <c r="B39" s="183" t="str">
        <f>"        "&amp;"购房补贴"</f>
        <v>        购房补贴</v>
      </c>
      <c r="C39" s="68">
        <v>144864</v>
      </c>
      <c r="D39" s="68">
        <v>144864</v>
      </c>
      <c r="E39" s="68">
        <v>144864</v>
      </c>
      <c r="F39" s="68"/>
      <c r="G39" s="68"/>
      <c r="H39" s="68"/>
      <c r="I39" s="68"/>
      <c r="J39" s="68"/>
      <c r="K39" s="68"/>
      <c r="L39" s="68"/>
      <c r="M39" s="68"/>
      <c r="N39" s="68"/>
      <c r="O39" s="68"/>
    </row>
    <row r="40" ht="20.25" customHeight="1" spans="1:15">
      <c r="A40" s="171" t="s">
        <v>120</v>
      </c>
      <c r="B40" s="171" t="str">
        <f>"        "&amp;"转移性支出"</f>
        <v>        转移性支出</v>
      </c>
      <c r="C40" s="68">
        <v>5872000</v>
      </c>
      <c r="D40" s="68">
        <v>5872000</v>
      </c>
      <c r="E40" s="68"/>
      <c r="F40" s="68">
        <v>5872000</v>
      </c>
      <c r="G40" s="68"/>
      <c r="H40" s="68"/>
      <c r="I40" s="68"/>
      <c r="J40" s="68"/>
      <c r="K40" s="68"/>
      <c r="L40" s="68"/>
      <c r="M40" s="68"/>
      <c r="N40" s="68"/>
      <c r="O40" s="68"/>
    </row>
    <row r="41" ht="20.25" customHeight="1" spans="1:15">
      <c r="A41" s="173" t="s">
        <v>121</v>
      </c>
      <c r="B41" s="173" t="str">
        <f>"        "&amp;"一般性转移支付"</f>
        <v>        一般性转移支付</v>
      </c>
      <c r="C41" s="68">
        <v>5872000</v>
      </c>
      <c r="D41" s="68">
        <v>5872000</v>
      </c>
      <c r="E41" s="68"/>
      <c r="F41" s="68">
        <v>5872000</v>
      </c>
      <c r="G41" s="68"/>
      <c r="H41" s="68"/>
      <c r="I41" s="68"/>
      <c r="J41" s="68"/>
      <c r="K41" s="68"/>
      <c r="L41" s="68"/>
      <c r="M41" s="68"/>
      <c r="N41" s="68"/>
      <c r="O41" s="68"/>
    </row>
    <row r="42" ht="20.25" customHeight="1" spans="1:15">
      <c r="A42" s="183" t="s">
        <v>122</v>
      </c>
      <c r="B42" s="183" t="str">
        <f>"        "&amp;"结算补助支出"</f>
        <v>        结算补助支出</v>
      </c>
      <c r="C42" s="68">
        <v>5872000</v>
      </c>
      <c r="D42" s="68">
        <v>5872000</v>
      </c>
      <c r="E42" s="68"/>
      <c r="F42" s="68">
        <v>5872000</v>
      </c>
      <c r="G42" s="68"/>
      <c r="H42" s="68"/>
      <c r="I42" s="68"/>
      <c r="J42" s="68"/>
      <c r="K42" s="68"/>
      <c r="L42" s="68"/>
      <c r="M42" s="68"/>
      <c r="N42" s="68"/>
      <c r="O42" s="68"/>
    </row>
    <row r="43" ht="20.25" customHeight="1" spans="1:15">
      <c r="A43" s="174" t="s">
        <v>30</v>
      </c>
      <c r="B43" s="171"/>
      <c r="C43" s="172">
        <v>59317921.38</v>
      </c>
      <c r="D43" s="172">
        <v>56863221.38</v>
      </c>
      <c r="E43" s="172">
        <v>38021523.57</v>
      </c>
      <c r="F43" s="172">
        <v>18841697.81</v>
      </c>
      <c r="G43" s="172"/>
      <c r="H43" s="172"/>
      <c r="I43" s="172"/>
      <c r="J43" s="172">
        <v>2454700</v>
      </c>
      <c r="K43" s="172"/>
      <c r="L43" s="172"/>
      <c r="M43" s="172">
        <v>1000000</v>
      </c>
      <c r="N43" s="172"/>
      <c r="O43" s="172">
        <v>1454700</v>
      </c>
    </row>
  </sheetData>
  <mergeCells count="12">
    <mergeCell ref="A1:O1"/>
    <mergeCell ref="A2:O2"/>
    <mergeCell ref="A3:N3"/>
    <mergeCell ref="D4:F4"/>
    <mergeCell ref="J4:O4"/>
    <mergeCell ref="A43:B43"/>
    <mergeCell ref="A4:A5"/>
    <mergeCell ref="B4:B5"/>
    <mergeCell ref="C4:C5"/>
    <mergeCell ref="G4:G5"/>
    <mergeCell ref="H4:H5"/>
    <mergeCell ref="I4:I5"/>
  </mergeCells>
  <pageMargins left="0.75" right="0.75" top="1" bottom="1" header="0.5" footer="0.5"/>
  <pageSetup paperSize="1" scale="46"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5"/>
  <sheetViews>
    <sheetView showZeros="0" workbookViewId="0">
      <selection activeCell="C8" sqref="C8"/>
    </sheetView>
  </sheetViews>
  <sheetFormatPr defaultColWidth="8.85454545454546" defaultRowHeight="15" customHeight="1" outlineLevelCol="3"/>
  <cols>
    <col min="1" max="2" width="28.5727272727273" customWidth="1"/>
    <col min="3" max="3" width="35.7" customWidth="1"/>
    <col min="4" max="4" width="28.5727272727273" customWidth="1"/>
  </cols>
  <sheetData>
    <row r="1" ht="18.75" customHeight="1" spans="1:4">
      <c r="A1" s="56" t="s">
        <v>123</v>
      </c>
      <c r="B1" s="184"/>
      <c r="C1" s="184"/>
      <c r="D1" s="184"/>
    </row>
    <row r="2" ht="28.5" customHeight="1" spans="1:4">
      <c r="A2" s="185" t="s">
        <v>124</v>
      </c>
      <c r="B2" s="185"/>
      <c r="C2" s="185"/>
      <c r="D2" s="185"/>
    </row>
    <row r="3" ht="18.75" customHeight="1" spans="1:4">
      <c r="A3" s="58" t="str">
        <f>"单位名称："&amp;"玉溪市文化和旅游局"</f>
        <v>单位名称：玉溪市文化和旅游局</v>
      </c>
      <c r="B3" s="58"/>
      <c r="C3" s="58"/>
      <c r="D3" s="56" t="s">
        <v>2</v>
      </c>
    </row>
    <row r="4" ht="18.75" customHeight="1" spans="1:4">
      <c r="A4" s="59" t="s">
        <v>3</v>
      </c>
      <c r="B4" s="59"/>
      <c r="C4" s="59" t="s">
        <v>4</v>
      </c>
      <c r="D4" s="59"/>
    </row>
    <row r="5" ht="18.75" customHeight="1" spans="1:4">
      <c r="A5" s="59" t="s">
        <v>5</v>
      </c>
      <c r="B5" s="59" t="s">
        <v>6</v>
      </c>
      <c r="C5" s="59" t="s">
        <v>125</v>
      </c>
      <c r="D5" s="59" t="s">
        <v>6</v>
      </c>
    </row>
    <row r="6" ht="18.75" customHeight="1" spans="1:4">
      <c r="A6" s="186" t="s">
        <v>126</v>
      </c>
      <c r="B6" s="187"/>
      <c r="C6" s="188" t="s">
        <v>127</v>
      </c>
      <c r="D6" s="187"/>
    </row>
    <row r="7" ht="18.75" customHeight="1" spans="1:4">
      <c r="A7" s="189" t="s">
        <v>128</v>
      </c>
      <c r="B7" s="190">
        <v>45783523.57</v>
      </c>
      <c r="C7" s="191" t="str">
        <f>"（一）"&amp;"文化旅游体育与传媒支出"</f>
        <v>（一）文化旅游体育与传媒支出</v>
      </c>
      <c r="D7" s="190">
        <v>39688253.57</v>
      </c>
    </row>
    <row r="8" ht="18.75" customHeight="1" spans="1:4">
      <c r="A8" s="171" t="s">
        <v>129</v>
      </c>
      <c r="B8" s="192"/>
      <c r="C8" s="193" t="str">
        <f>"（二）"&amp;"社会保障和就业支出"</f>
        <v>（二）社会保障和就业支出</v>
      </c>
      <c r="D8" s="192">
        <v>6291354.66</v>
      </c>
    </row>
    <row r="9" ht="18.75" customHeight="1" spans="1:4">
      <c r="A9" s="171" t="s">
        <v>130</v>
      </c>
      <c r="B9" s="192"/>
      <c r="C9" s="193" t="str">
        <f>"（三）"&amp;"卫生健康支出"</f>
        <v>（三）卫生健康支出</v>
      </c>
      <c r="D9" s="192">
        <v>2628149.15</v>
      </c>
    </row>
    <row r="10" ht="18.75" customHeight="1" spans="1:4">
      <c r="A10" s="171" t="s">
        <v>131</v>
      </c>
      <c r="B10" s="192"/>
      <c r="C10" s="193" t="str">
        <f>"（四）"&amp;"住房保障支出"</f>
        <v>（四）住房保障支出</v>
      </c>
      <c r="D10" s="192">
        <v>2383464</v>
      </c>
    </row>
    <row r="11" ht="18.75" customHeight="1" spans="1:4">
      <c r="A11" s="70" t="s">
        <v>128</v>
      </c>
      <c r="B11" s="192">
        <v>11079697.81</v>
      </c>
      <c r="C11" s="193" t="str">
        <f>"（五）"&amp;"转移性支出"</f>
        <v>（五）转移性支出</v>
      </c>
      <c r="D11" s="192">
        <v>5872000</v>
      </c>
    </row>
    <row r="12" ht="18.75" customHeight="1" spans="1:4">
      <c r="A12" s="70" t="s">
        <v>129</v>
      </c>
      <c r="B12" s="192"/>
      <c r="C12" s="171"/>
      <c r="D12" s="171"/>
    </row>
    <row r="13" ht="18.75" customHeight="1" spans="1:4">
      <c r="A13" s="70" t="s">
        <v>130</v>
      </c>
      <c r="B13" s="192"/>
      <c r="C13" s="171"/>
      <c r="D13" s="171"/>
    </row>
    <row r="14" ht="18.75" customHeight="1" spans="1:4">
      <c r="A14" s="171"/>
      <c r="B14" s="171"/>
      <c r="C14" s="171" t="s">
        <v>132</v>
      </c>
      <c r="D14" s="171"/>
    </row>
    <row r="15" ht="18.75" customHeight="1" spans="1:4">
      <c r="A15" s="194" t="s">
        <v>24</v>
      </c>
      <c r="B15" s="192">
        <v>56863221.38</v>
      </c>
      <c r="C15" s="194" t="s">
        <v>25</v>
      </c>
      <c r="D15" s="192">
        <v>56863221.38</v>
      </c>
    </row>
  </sheetData>
  <mergeCells count="5">
    <mergeCell ref="A1:D1"/>
    <mergeCell ref="A2:D2"/>
    <mergeCell ref="A3:C3"/>
    <mergeCell ref="A4:B4"/>
    <mergeCell ref="C4:D4"/>
  </mergeCells>
  <pageMargins left="0.75" right="0.75" top="1" bottom="1" header="0.5" footer="0.5"/>
  <pageSetup paperSize="1"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3"/>
  <sheetViews>
    <sheetView showZeros="0" topLeftCell="A5" workbookViewId="0">
      <selection activeCell="F9" sqref="F9"/>
    </sheetView>
  </sheetViews>
  <sheetFormatPr defaultColWidth="8.85454545454546" defaultRowHeight="15" customHeight="1" outlineLevelCol="6"/>
  <cols>
    <col min="1" max="1" width="21.8" customWidth="1"/>
    <col min="2" max="2" width="53.1363636363636" customWidth="1"/>
    <col min="3" max="3" width="22.4545454545455" customWidth="1"/>
    <col min="4" max="4" width="18.6727272727273" customWidth="1"/>
    <col min="5" max="5" width="22.4545454545455" customWidth="1"/>
    <col min="6" max="6" width="25.5363636363636" customWidth="1"/>
    <col min="7" max="7" width="26.4727272727273" customWidth="1"/>
  </cols>
  <sheetData>
    <row r="1" s="74" customFormat="1" customHeight="1" spans="1:7">
      <c r="A1" s="178" t="s">
        <v>133</v>
      </c>
      <c r="B1" s="178"/>
      <c r="C1" s="178"/>
      <c r="D1" s="178"/>
      <c r="E1" s="178"/>
      <c r="F1" s="178"/>
      <c r="G1" s="178"/>
    </row>
    <row r="2" s="74" customFormat="1" ht="28.5" customHeight="1" spans="1:7">
      <c r="A2" s="57" t="s">
        <v>134</v>
      </c>
      <c r="B2" s="57"/>
      <c r="C2" s="57"/>
      <c r="D2" s="57"/>
      <c r="E2" s="57"/>
      <c r="F2" s="57"/>
      <c r="G2" s="57"/>
    </row>
    <row r="3" s="74" customFormat="1" ht="20.25" customHeight="1" spans="1:7">
      <c r="A3" s="58" t="str">
        <f>"单位名称："&amp;"玉溪市文化和旅游局"</f>
        <v>单位名称：玉溪市文化和旅游局</v>
      </c>
      <c r="B3" s="58"/>
      <c r="C3" s="58"/>
      <c r="D3" s="58"/>
      <c r="E3" s="58"/>
      <c r="F3" s="58"/>
      <c r="G3" s="56" t="s">
        <v>2</v>
      </c>
    </row>
    <row r="4" ht="27" customHeight="1" spans="1:7">
      <c r="A4" s="169" t="s">
        <v>135</v>
      </c>
      <c r="B4" s="169"/>
      <c r="C4" s="169" t="s">
        <v>30</v>
      </c>
      <c r="D4" s="169" t="s">
        <v>33</v>
      </c>
      <c r="E4" s="169"/>
      <c r="F4" s="169"/>
      <c r="G4" s="169" t="s">
        <v>81</v>
      </c>
    </row>
    <row r="5" ht="27" customHeight="1" spans="1:7">
      <c r="A5" s="169" t="s">
        <v>76</v>
      </c>
      <c r="B5" s="169" t="s">
        <v>77</v>
      </c>
      <c r="C5" s="169"/>
      <c r="D5" s="169" t="s">
        <v>32</v>
      </c>
      <c r="E5" s="169" t="s">
        <v>136</v>
      </c>
      <c r="F5" s="169" t="s">
        <v>137</v>
      </c>
      <c r="G5" s="169"/>
    </row>
    <row r="6" ht="20.25" customHeight="1" spans="1:7">
      <c r="A6" s="175" t="s">
        <v>44</v>
      </c>
      <c r="B6" s="175" t="s">
        <v>45</v>
      </c>
      <c r="C6" s="175" t="s">
        <v>46</v>
      </c>
      <c r="D6" s="175" t="s">
        <v>47</v>
      </c>
      <c r="E6" s="175" t="s">
        <v>48</v>
      </c>
      <c r="F6" s="175" t="s">
        <v>49</v>
      </c>
      <c r="G6" s="175">
        <v>7</v>
      </c>
    </row>
    <row r="7" ht="20.25" customHeight="1" spans="1:7">
      <c r="A7" s="179" t="s">
        <v>87</v>
      </c>
      <c r="B7" s="179" t="str">
        <f>"        "&amp;"文化旅游体育与传媒支出"</f>
        <v>        文化旅游体育与传媒支出</v>
      </c>
      <c r="C7" s="176">
        <v>39688253.57</v>
      </c>
      <c r="D7" s="177">
        <v>26718555.76</v>
      </c>
      <c r="E7" s="176">
        <v>19688851.76</v>
      </c>
      <c r="F7" s="176">
        <v>7029704</v>
      </c>
      <c r="G7" s="176">
        <v>12969697.81</v>
      </c>
    </row>
    <row r="8" ht="20.25" customHeight="1" spans="1:7">
      <c r="A8" s="180" t="s">
        <v>88</v>
      </c>
      <c r="B8" s="180" t="str">
        <f>"        "&amp;"文化和旅游"</f>
        <v>        文化和旅游</v>
      </c>
      <c r="C8" s="181">
        <v>28616992.24</v>
      </c>
      <c r="D8" s="182">
        <v>19337914.64</v>
      </c>
      <c r="E8" s="181">
        <v>15156333.84</v>
      </c>
      <c r="F8" s="181">
        <v>4181580.8</v>
      </c>
      <c r="G8" s="181">
        <v>9279077.6</v>
      </c>
    </row>
    <row r="9" ht="20.25" customHeight="1" spans="1:7">
      <c r="A9" s="183" t="s">
        <v>89</v>
      </c>
      <c r="B9" s="183" t="str">
        <f>"        "&amp;"行政运行"</f>
        <v>        行政运行</v>
      </c>
      <c r="C9" s="68">
        <v>5888282.66</v>
      </c>
      <c r="D9" s="172">
        <v>5888282.66</v>
      </c>
      <c r="E9" s="68">
        <v>4821842.5</v>
      </c>
      <c r="F9" s="68">
        <v>1066440.16</v>
      </c>
      <c r="G9" s="68"/>
    </row>
    <row r="10" ht="20.25" customHeight="1" spans="1:7">
      <c r="A10" s="183" t="s">
        <v>90</v>
      </c>
      <c r="B10" s="183" t="str">
        <f>"        "&amp;"一般行政管理事务"</f>
        <v>        一般行政管理事务</v>
      </c>
      <c r="C10" s="68">
        <v>2106089.51</v>
      </c>
      <c r="D10" s="172">
        <v>1885725</v>
      </c>
      <c r="E10" s="68"/>
      <c r="F10" s="68">
        <v>1885725</v>
      </c>
      <c r="G10" s="68">
        <v>220364.51</v>
      </c>
    </row>
    <row r="11" ht="20.25" customHeight="1" spans="1:7">
      <c r="A11" s="183" t="s">
        <v>91</v>
      </c>
      <c r="B11" s="183" t="str">
        <f>"        "&amp;"图书馆"</f>
        <v>        图书馆</v>
      </c>
      <c r="C11" s="68">
        <v>5921310.76</v>
      </c>
      <c r="D11" s="172">
        <v>5321310.76</v>
      </c>
      <c r="E11" s="68">
        <v>4884970</v>
      </c>
      <c r="F11" s="68">
        <v>436340.76</v>
      </c>
      <c r="G11" s="68">
        <v>600000</v>
      </c>
    </row>
    <row r="12" ht="20.25" customHeight="1" spans="1:7">
      <c r="A12" s="183" t="s">
        <v>92</v>
      </c>
      <c r="B12" s="183" t="str">
        <f>"        "&amp;"群众文化"</f>
        <v>        群众文化</v>
      </c>
      <c r="C12" s="68">
        <v>6102373.58</v>
      </c>
      <c r="D12" s="172">
        <v>4548219.04</v>
      </c>
      <c r="E12" s="68">
        <v>3913829.52</v>
      </c>
      <c r="F12" s="68">
        <v>634389.52</v>
      </c>
      <c r="G12" s="68">
        <v>1554154.54</v>
      </c>
    </row>
    <row r="13" ht="20.25" customHeight="1" spans="1:7">
      <c r="A13" s="183" t="s">
        <v>93</v>
      </c>
      <c r="B13" s="183" t="str">
        <f>"        "&amp;"文化创作与保护"</f>
        <v>        文化创作与保护</v>
      </c>
      <c r="C13" s="68">
        <v>188700</v>
      </c>
      <c r="D13" s="172"/>
      <c r="E13" s="68"/>
      <c r="F13" s="68"/>
      <c r="G13" s="68">
        <v>188700</v>
      </c>
    </row>
    <row r="14" ht="20.25" customHeight="1" spans="1:7">
      <c r="A14" s="183" t="s">
        <v>94</v>
      </c>
      <c r="B14" s="183" t="str">
        <f>"        "&amp;"旅游宣传"</f>
        <v>        旅游宣传</v>
      </c>
      <c r="C14" s="68">
        <v>500000</v>
      </c>
      <c r="D14" s="172"/>
      <c r="E14" s="68"/>
      <c r="F14" s="68"/>
      <c r="G14" s="68">
        <v>500000</v>
      </c>
    </row>
    <row r="15" ht="20.25" customHeight="1" spans="1:7">
      <c r="A15" s="183" t="s">
        <v>95</v>
      </c>
      <c r="B15" s="183" t="str">
        <f>"        "&amp;"其他文化和旅游支出"</f>
        <v>        其他文化和旅游支出</v>
      </c>
      <c r="C15" s="68">
        <v>7910235.73</v>
      </c>
      <c r="D15" s="172">
        <v>1694377.18</v>
      </c>
      <c r="E15" s="68">
        <v>1535691.82</v>
      </c>
      <c r="F15" s="68">
        <v>158685.36</v>
      </c>
      <c r="G15" s="68">
        <v>6215858.55</v>
      </c>
    </row>
    <row r="16" ht="20.25" customHeight="1" spans="1:7">
      <c r="A16" s="173" t="s">
        <v>96</v>
      </c>
      <c r="B16" s="173" t="str">
        <f>"        "&amp;"文物"</f>
        <v>        文物</v>
      </c>
      <c r="C16" s="68">
        <v>10988649.33</v>
      </c>
      <c r="D16" s="172">
        <v>7380641.12</v>
      </c>
      <c r="E16" s="68">
        <v>4532517.92</v>
      </c>
      <c r="F16" s="68">
        <v>2848123.2</v>
      </c>
      <c r="G16" s="68">
        <v>3608008.21</v>
      </c>
    </row>
    <row r="17" ht="20.25" customHeight="1" spans="1:7">
      <c r="A17" s="183" t="s">
        <v>97</v>
      </c>
      <c r="B17" s="183" t="str">
        <f>"        "&amp;"文物保护"</f>
        <v>        文物保护</v>
      </c>
      <c r="C17" s="68">
        <v>21533.3</v>
      </c>
      <c r="D17" s="172"/>
      <c r="E17" s="68"/>
      <c r="F17" s="68"/>
      <c r="G17" s="68">
        <v>21533.3</v>
      </c>
    </row>
    <row r="18" ht="20.25" customHeight="1" spans="1:7">
      <c r="A18" s="183" t="s">
        <v>98</v>
      </c>
      <c r="B18" s="183" t="str">
        <f>"        "&amp;"博物馆"</f>
        <v>        博物馆</v>
      </c>
      <c r="C18" s="68">
        <v>8999747.53</v>
      </c>
      <c r="D18" s="172">
        <v>5518350.98</v>
      </c>
      <c r="E18" s="68">
        <v>2858106.34</v>
      </c>
      <c r="F18" s="68">
        <v>2660244.64</v>
      </c>
      <c r="G18" s="68">
        <v>3481396.55</v>
      </c>
    </row>
    <row r="19" ht="20.25" customHeight="1" spans="1:7">
      <c r="A19" s="183" t="s">
        <v>99</v>
      </c>
      <c r="B19" s="183" t="str">
        <f>"        "&amp;"其他文物支出"</f>
        <v>        其他文物支出</v>
      </c>
      <c r="C19" s="68">
        <v>1967368.5</v>
      </c>
      <c r="D19" s="172">
        <v>1862290.14</v>
      </c>
      <c r="E19" s="68">
        <v>1674411.58</v>
      </c>
      <c r="F19" s="68">
        <v>187878.56</v>
      </c>
      <c r="G19" s="68">
        <v>105078.36</v>
      </c>
    </row>
    <row r="20" ht="20.25" customHeight="1" spans="1:7">
      <c r="A20" s="173" t="s">
        <v>100</v>
      </c>
      <c r="B20" s="173" t="str">
        <f>"        "&amp;"其他文化旅游体育与传媒支出"</f>
        <v>        其他文化旅游体育与传媒支出</v>
      </c>
      <c r="C20" s="68">
        <v>82612</v>
      </c>
      <c r="D20" s="172"/>
      <c r="E20" s="68"/>
      <c r="F20" s="68"/>
      <c r="G20" s="68">
        <v>82612</v>
      </c>
    </row>
    <row r="21" ht="20.25" customHeight="1" spans="1:7">
      <c r="A21" s="183" t="s">
        <v>101</v>
      </c>
      <c r="B21" s="183" t="str">
        <f>"        "&amp;"其他文化旅游体育与传媒支出"</f>
        <v>        其他文化旅游体育与传媒支出</v>
      </c>
      <c r="C21" s="68">
        <v>82612</v>
      </c>
      <c r="D21" s="172"/>
      <c r="E21" s="68"/>
      <c r="F21" s="68"/>
      <c r="G21" s="68">
        <v>82612</v>
      </c>
    </row>
    <row r="22" ht="20.25" customHeight="1" spans="1:7">
      <c r="A22" s="171" t="s">
        <v>102</v>
      </c>
      <c r="B22" s="171" t="str">
        <f>"        "&amp;"社会保障和就业支出"</f>
        <v>        社会保障和就业支出</v>
      </c>
      <c r="C22" s="68">
        <v>6291354.66</v>
      </c>
      <c r="D22" s="172">
        <v>6291354.66</v>
      </c>
      <c r="E22" s="68">
        <v>6217454.66</v>
      </c>
      <c r="F22" s="68">
        <v>73900</v>
      </c>
      <c r="G22" s="68"/>
    </row>
    <row r="23" ht="20.25" customHeight="1" spans="1:7">
      <c r="A23" s="173" t="s">
        <v>103</v>
      </c>
      <c r="B23" s="173" t="str">
        <f>"        "&amp;"行政事业单位养老支出"</f>
        <v>        行政事业单位养老支出</v>
      </c>
      <c r="C23" s="68">
        <v>6268410.66</v>
      </c>
      <c r="D23" s="172">
        <v>6268410.66</v>
      </c>
      <c r="E23" s="68">
        <v>6194510.66</v>
      </c>
      <c r="F23" s="68">
        <v>73900</v>
      </c>
      <c r="G23" s="68"/>
    </row>
    <row r="24" ht="20.25" customHeight="1" spans="1:7">
      <c r="A24" s="183" t="s">
        <v>104</v>
      </c>
      <c r="B24" s="183" t="str">
        <f>"        "&amp;"行政单位离退休"</f>
        <v>        行政单位离退休</v>
      </c>
      <c r="C24" s="68">
        <v>1333660</v>
      </c>
      <c r="D24" s="172">
        <v>1333660</v>
      </c>
      <c r="E24" s="68">
        <v>1309560</v>
      </c>
      <c r="F24" s="68">
        <v>24100</v>
      </c>
      <c r="G24" s="68"/>
    </row>
    <row r="25" ht="20.25" customHeight="1" spans="1:7">
      <c r="A25" s="183" t="s">
        <v>105</v>
      </c>
      <c r="B25" s="183" t="str">
        <f>"        "&amp;"事业单位离退休"</f>
        <v>        事业单位离退休</v>
      </c>
      <c r="C25" s="68">
        <v>2372172</v>
      </c>
      <c r="D25" s="172">
        <v>2372172</v>
      </c>
      <c r="E25" s="68">
        <v>2322372</v>
      </c>
      <c r="F25" s="68">
        <v>49800</v>
      </c>
      <c r="G25" s="68"/>
    </row>
    <row r="26" ht="20.25" customHeight="1" spans="1:7">
      <c r="A26" s="183" t="s">
        <v>106</v>
      </c>
      <c r="B26" s="183" t="str">
        <f>"        "&amp;"机关事业单位基本养老保险缴费支出"</f>
        <v>        机关事业单位基本养老保险缴费支出</v>
      </c>
      <c r="C26" s="68">
        <v>2247682.72</v>
      </c>
      <c r="D26" s="172">
        <v>2247682.72</v>
      </c>
      <c r="E26" s="68">
        <v>2247682.72</v>
      </c>
      <c r="F26" s="68"/>
      <c r="G26" s="68"/>
    </row>
    <row r="27" ht="20.25" customHeight="1" spans="1:7">
      <c r="A27" s="183" t="s">
        <v>107</v>
      </c>
      <c r="B27" s="183" t="str">
        <f>"        "&amp;"机关事业单位职业年金缴费支出"</f>
        <v>        机关事业单位职业年金缴费支出</v>
      </c>
      <c r="C27" s="68">
        <v>314895.94</v>
      </c>
      <c r="D27" s="172">
        <v>314895.94</v>
      </c>
      <c r="E27" s="68">
        <v>314895.94</v>
      </c>
      <c r="F27" s="68"/>
      <c r="G27" s="68"/>
    </row>
    <row r="28" ht="20.25" customHeight="1" spans="1:7">
      <c r="A28" s="173" t="s">
        <v>108</v>
      </c>
      <c r="B28" s="173" t="str">
        <f>"        "&amp;"抚恤"</f>
        <v>        抚恤</v>
      </c>
      <c r="C28" s="68">
        <v>22944</v>
      </c>
      <c r="D28" s="172">
        <v>22944</v>
      </c>
      <c r="E28" s="68">
        <v>22944</v>
      </c>
      <c r="F28" s="68"/>
      <c r="G28" s="68"/>
    </row>
    <row r="29" ht="20.25" customHeight="1" spans="1:7">
      <c r="A29" s="183" t="s">
        <v>109</v>
      </c>
      <c r="B29" s="183" t="str">
        <f>"        "&amp;"死亡抚恤"</f>
        <v>        死亡抚恤</v>
      </c>
      <c r="C29" s="68">
        <v>22944</v>
      </c>
      <c r="D29" s="172">
        <v>22944</v>
      </c>
      <c r="E29" s="68">
        <v>22944</v>
      </c>
      <c r="F29" s="68"/>
      <c r="G29" s="68"/>
    </row>
    <row r="30" ht="20.25" customHeight="1" spans="1:7">
      <c r="A30" s="171" t="s">
        <v>110</v>
      </c>
      <c r="B30" s="171" t="str">
        <f>"        "&amp;"卫生健康支出"</f>
        <v>        卫生健康支出</v>
      </c>
      <c r="C30" s="68">
        <v>2628149.15</v>
      </c>
      <c r="D30" s="172">
        <v>2628149.15</v>
      </c>
      <c r="E30" s="68">
        <v>2628149.15</v>
      </c>
      <c r="F30" s="68"/>
      <c r="G30" s="68"/>
    </row>
    <row r="31" ht="20.25" customHeight="1" spans="1:7">
      <c r="A31" s="173" t="s">
        <v>111</v>
      </c>
      <c r="B31" s="173" t="str">
        <f>"        "&amp;"行政事业单位医疗"</f>
        <v>        行政事业单位医疗</v>
      </c>
      <c r="C31" s="68">
        <v>2628149.15</v>
      </c>
      <c r="D31" s="172">
        <v>2628149.15</v>
      </c>
      <c r="E31" s="68">
        <v>2628149.15</v>
      </c>
      <c r="F31" s="68"/>
      <c r="G31" s="68"/>
    </row>
    <row r="32" ht="20.25" customHeight="1" spans="1:7">
      <c r="A32" s="183" t="s">
        <v>112</v>
      </c>
      <c r="B32" s="183" t="str">
        <f>"        "&amp;"行政单位医疗"</f>
        <v>        行政单位医疗</v>
      </c>
      <c r="C32" s="68">
        <v>478659.65</v>
      </c>
      <c r="D32" s="172">
        <v>478659.65</v>
      </c>
      <c r="E32" s="68">
        <v>478659.65</v>
      </c>
      <c r="F32" s="68"/>
      <c r="G32" s="68"/>
    </row>
    <row r="33" ht="20.25" customHeight="1" spans="1:7">
      <c r="A33" s="183" t="s">
        <v>113</v>
      </c>
      <c r="B33" s="183" t="str">
        <f>"        "&amp;"事业单位医疗"</f>
        <v>        事业单位医疗</v>
      </c>
      <c r="C33" s="68">
        <v>963325.77</v>
      </c>
      <c r="D33" s="172">
        <v>963325.77</v>
      </c>
      <c r="E33" s="68">
        <v>963325.77</v>
      </c>
      <c r="F33" s="68"/>
      <c r="G33" s="68"/>
    </row>
    <row r="34" ht="20.25" customHeight="1" spans="1:7">
      <c r="A34" s="183" t="s">
        <v>114</v>
      </c>
      <c r="B34" s="183" t="str">
        <f>"        "&amp;"公务员医疗补助"</f>
        <v>        公务员医疗补助</v>
      </c>
      <c r="C34" s="68">
        <v>1045318.85</v>
      </c>
      <c r="D34" s="172">
        <v>1045318.85</v>
      </c>
      <c r="E34" s="68">
        <v>1045318.85</v>
      </c>
      <c r="F34" s="68"/>
      <c r="G34" s="68"/>
    </row>
    <row r="35" ht="20.25" customHeight="1" spans="1:7">
      <c r="A35" s="183" t="s">
        <v>115</v>
      </c>
      <c r="B35" s="183" t="str">
        <f>"        "&amp;"其他行政事业单位医疗支出"</f>
        <v>        其他行政事业单位医疗支出</v>
      </c>
      <c r="C35" s="68">
        <v>140844.88</v>
      </c>
      <c r="D35" s="172">
        <v>140844.88</v>
      </c>
      <c r="E35" s="68">
        <v>140844.88</v>
      </c>
      <c r="F35" s="68"/>
      <c r="G35" s="68"/>
    </row>
    <row r="36" ht="20.25" customHeight="1" spans="1:7">
      <c r="A36" s="171" t="s">
        <v>116</v>
      </c>
      <c r="B36" s="171" t="str">
        <f>"        "&amp;"住房保障支出"</f>
        <v>        住房保障支出</v>
      </c>
      <c r="C36" s="68">
        <v>2383464</v>
      </c>
      <c r="D36" s="172">
        <v>2383464</v>
      </c>
      <c r="E36" s="68">
        <v>2383464</v>
      </c>
      <c r="F36" s="68"/>
      <c r="G36" s="68"/>
    </row>
    <row r="37" ht="20.25" customHeight="1" spans="1:7">
      <c r="A37" s="173" t="s">
        <v>117</v>
      </c>
      <c r="B37" s="173" t="str">
        <f>"        "&amp;"住房改革支出"</f>
        <v>        住房改革支出</v>
      </c>
      <c r="C37" s="68">
        <v>2383464</v>
      </c>
      <c r="D37" s="172">
        <v>2383464</v>
      </c>
      <c r="E37" s="68">
        <v>2383464</v>
      </c>
      <c r="F37" s="68"/>
      <c r="G37" s="68"/>
    </row>
    <row r="38" ht="20.25" customHeight="1" spans="1:7">
      <c r="A38" s="183" t="s">
        <v>118</v>
      </c>
      <c r="B38" s="183" t="str">
        <f>"        "&amp;"住房公积金"</f>
        <v>        住房公积金</v>
      </c>
      <c r="C38" s="68">
        <v>2238600</v>
      </c>
      <c r="D38" s="172">
        <v>2238600</v>
      </c>
      <c r="E38" s="68">
        <v>2238600</v>
      </c>
      <c r="F38" s="68"/>
      <c r="G38" s="68"/>
    </row>
    <row r="39" ht="20.25" customHeight="1" spans="1:7">
      <c r="A39" s="183" t="s">
        <v>119</v>
      </c>
      <c r="B39" s="183" t="str">
        <f>"        "&amp;"购房补贴"</f>
        <v>        购房补贴</v>
      </c>
      <c r="C39" s="68">
        <v>144864</v>
      </c>
      <c r="D39" s="172">
        <v>144864</v>
      </c>
      <c r="E39" s="68">
        <v>144864</v>
      </c>
      <c r="F39" s="68"/>
      <c r="G39" s="68"/>
    </row>
    <row r="40" ht="20.25" customHeight="1" spans="1:7">
      <c r="A40" s="171" t="s">
        <v>120</v>
      </c>
      <c r="B40" s="171" t="str">
        <f>"        "&amp;"转移性支出"</f>
        <v>        转移性支出</v>
      </c>
      <c r="C40" s="68">
        <v>5872000</v>
      </c>
      <c r="D40" s="172"/>
      <c r="E40" s="68"/>
      <c r="F40" s="68"/>
      <c r="G40" s="68">
        <v>5872000</v>
      </c>
    </row>
    <row r="41" ht="20.25" customHeight="1" spans="1:7">
      <c r="A41" s="173" t="s">
        <v>121</v>
      </c>
      <c r="B41" s="173" t="str">
        <f>"        "&amp;"一般性转移支付"</f>
        <v>        一般性转移支付</v>
      </c>
      <c r="C41" s="68">
        <v>5872000</v>
      </c>
      <c r="D41" s="172"/>
      <c r="E41" s="68"/>
      <c r="F41" s="68"/>
      <c r="G41" s="68">
        <v>5872000</v>
      </c>
    </row>
    <row r="42" ht="20.25" customHeight="1" spans="1:7">
      <c r="A42" s="183" t="s">
        <v>122</v>
      </c>
      <c r="B42" s="183" t="str">
        <f>"        "&amp;"结算补助支出"</f>
        <v>        结算补助支出</v>
      </c>
      <c r="C42" s="68">
        <v>5872000</v>
      </c>
      <c r="D42" s="172"/>
      <c r="E42" s="68"/>
      <c r="F42" s="68"/>
      <c r="G42" s="68">
        <v>5872000</v>
      </c>
    </row>
    <row r="43" ht="20.25" customHeight="1" spans="1:7">
      <c r="A43" s="174" t="s">
        <v>30</v>
      </c>
      <c r="B43" s="171"/>
      <c r="C43" s="172">
        <v>56863221.38</v>
      </c>
      <c r="D43" s="172">
        <v>38021523.57</v>
      </c>
      <c r="E43" s="172">
        <v>30917919.57</v>
      </c>
      <c r="F43" s="172">
        <v>7103604</v>
      </c>
      <c r="G43" s="172">
        <v>18841697.81</v>
      </c>
    </row>
  </sheetData>
  <mergeCells count="8">
    <mergeCell ref="A1:G1"/>
    <mergeCell ref="A2:G2"/>
    <mergeCell ref="A3:F3"/>
    <mergeCell ref="A4:B4"/>
    <mergeCell ref="D4:F4"/>
    <mergeCell ref="A43:B43"/>
    <mergeCell ref="C4:C5"/>
    <mergeCell ref="G4:G5"/>
  </mergeCells>
  <pageMargins left="1.49583333333333" right="0.75" top="0.708333333333333" bottom="0.393055555555556" header="0.5" footer="0.5"/>
  <pageSetup paperSize="1" scale="59"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E6" sqref="E6"/>
    </sheetView>
  </sheetViews>
  <sheetFormatPr defaultColWidth="8.85454545454546" defaultRowHeight="15" customHeight="1" outlineLevelRow="6" outlineLevelCol="5"/>
  <cols>
    <col min="1" max="6" width="25.1363636363636" customWidth="1"/>
  </cols>
  <sheetData>
    <row r="1" customHeight="1" spans="1:6">
      <c r="A1" s="56" t="s">
        <v>138</v>
      </c>
      <c r="B1" s="56"/>
      <c r="C1" s="56"/>
      <c r="D1" s="56"/>
      <c r="E1" s="56"/>
      <c r="F1" s="56"/>
    </row>
    <row r="2" ht="28.5" customHeight="1" spans="1:6">
      <c r="A2" s="57" t="s">
        <v>139</v>
      </c>
      <c r="B2" s="57"/>
      <c r="C2" s="57"/>
      <c r="D2" s="57"/>
      <c r="E2" s="57"/>
      <c r="F2" s="57"/>
    </row>
    <row r="3" ht="20.25" customHeight="1" spans="1:6">
      <c r="A3" s="58" t="str">
        <f>"单位名称："&amp;"玉溪市文化和旅游局"</f>
        <v>单位名称：玉溪市文化和旅游局</v>
      </c>
      <c r="B3" s="58"/>
      <c r="C3" s="58"/>
      <c r="D3" s="58"/>
      <c r="E3" s="58"/>
      <c r="F3" s="56" t="s">
        <v>2</v>
      </c>
    </row>
    <row r="4" ht="20.25" customHeight="1" spans="1:6">
      <c r="A4" s="169" t="s">
        <v>140</v>
      </c>
      <c r="B4" s="169" t="s">
        <v>141</v>
      </c>
      <c r="C4" s="169" t="s">
        <v>142</v>
      </c>
      <c r="D4" s="169"/>
      <c r="E4" s="169"/>
      <c r="F4" s="169"/>
    </row>
    <row r="5" ht="35.25" customHeight="1" spans="1:6">
      <c r="A5" s="169"/>
      <c r="B5" s="169"/>
      <c r="C5" s="169" t="s">
        <v>32</v>
      </c>
      <c r="D5" s="169" t="s">
        <v>143</v>
      </c>
      <c r="E5" s="169" t="s">
        <v>144</v>
      </c>
      <c r="F5" s="169" t="s">
        <v>145</v>
      </c>
    </row>
    <row r="6" ht="20.25" customHeight="1" spans="1:6">
      <c r="A6" s="175" t="s">
        <v>44</v>
      </c>
      <c r="B6" s="175">
        <v>2</v>
      </c>
      <c r="C6" s="175">
        <v>3</v>
      </c>
      <c r="D6" s="175">
        <v>4</v>
      </c>
      <c r="E6" s="175">
        <v>5</v>
      </c>
      <c r="F6" s="175">
        <v>6</v>
      </c>
    </row>
    <row r="7" ht="20.25" customHeight="1" spans="1:6">
      <c r="A7" s="176">
        <v>256508</v>
      </c>
      <c r="B7" s="176"/>
      <c r="C7" s="176">
        <v>113508</v>
      </c>
      <c r="D7" s="176"/>
      <c r="E7" s="177">
        <v>113508</v>
      </c>
      <c r="F7" s="176">
        <v>143000</v>
      </c>
    </row>
  </sheetData>
  <mergeCells count="6">
    <mergeCell ref="A1:F1"/>
    <mergeCell ref="A2:F2"/>
    <mergeCell ref="A3:E3"/>
    <mergeCell ref="C4:E4"/>
    <mergeCell ref="A4:A5"/>
    <mergeCell ref="B4:B5"/>
  </mergeCells>
  <pageMargins left="0.75" right="0.75" top="1" bottom="1" header="0.5" footer="0.5"/>
  <pageSetup paperSize="1" scale="82"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95"/>
  <sheetViews>
    <sheetView showZeros="0" zoomScalePageLayoutView="25" topLeftCell="E43" workbookViewId="0">
      <selection activeCell="Q13" sqref="Q13"/>
    </sheetView>
  </sheetViews>
  <sheetFormatPr defaultColWidth="8.85454545454546" defaultRowHeight="15" customHeight="1"/>
  <cols>
    <col min="1" max="1" width="27.2727272727273" customWidth="1"/>
    <col min="2" max="2" width="20.8454545454545" customWidth="1"/>
    <col min="3" max="3" width="22.7" customWidth="1"/>
    <col min="4" max="4" width="11.1363636363636" customWidth="1"/>
    <col min="5" max="5" width="24.6272727272727" customWidth="1"/>
    <col min="6" max="6" width="11.1363636363636" customWidth="1"/>
    <col min="7" max="7" width="22.7" customWidth="1"/>
    <col min="8" max="8" width="16.2818181818182" customWidth="1"/>
    <col min="9" max="9" width="16.4181818181818" customWidth="1"/>
    <col min="10" max="13" width="16.2818181818182" customWidth="1"/>
    <col min="14" max="16" width="16.4181818181818" customWidth="1"/>
    <col min="17" max="22" width="16.2818181818182" customWidth="1"/>
    <col min="23" max="23" width="16.4181818181818" customWidth="1"/>
  </cols>
  <sheetData>
    <row r="1" s="74" customFormat="1" customHeight="1" spans="1:23">
      <c r="A1" s="56" t="s">
        <v>146</v>
      </c>
      <c r="B1" s="56"/>
      <c r="C1" s="56"/>
      <c r="D1" s="56"/>
      <c r="E1" s="56"/>
      <c r="F1" s="56"/>
      <c r="G1" s="56"/>
      <c r="H1" s="56"/>
      <c r="I1" s="56"/>
      <c r="J1" s="56"/>
      <c r="K1" s="56"/>
      <c r="L1" s="56"/>
      <c r="M1" s="56"/>
      <c r="N1" s="56"/>
      <c r="O1" s="56"/>
      <c r="P1" s="56"/>
      <c r="Q1" s="56"/>
      <c r="R1" s="56"/>
      <c r="S1" s="56"/>
      <c r="T1" s="56"/>
      <c r="U1" s="56"/>
      <c r="V1" s="56"/>
      <c r="W1" s="56"/>
    </row>
    <row r="2" s="74" customFormat="1" ht="28.5" customHeight="1" spans="1:23">
      <c r="A2" s="57" t="s">
        <v>147</v>
      </c>
      <c r="B2" s="57"/>
      <c r="C2" s="57" t="s">
        <v>148</v>
      </c>
      <c r="D2" s="57"/>
      <c r="E2" s="57"/>
      <c r="F2" s="57"/>
      <c r="G2" s="57"/>
      <c r="H2" s="57"/>
      <c r="I2" s="57"/>
      <c r="J2" s="57"/>
      <c r="K2" s="57"/>
      <c r="L2" s="57"/>
      <c r="M2" s="57"/>
      <c r="N2" s="57"/>
      <c r="O2" s="57"/>
      <c r="P2" s="57"/>
      <c r="Q2" s="57"/>
      <c r="R2" s="57"/>
      <c r="S2" s="57"/>
      <c r="T2" s="57"/>
      <c r="U2" s="57"/>
      <c r="V2" s="57"/>
      <c r="W2" s="57"/>
    </row>
    <row r="3" s="74" customFormat="1" ht="19.5" customHeight="1" spans="1:23">
      <c r="A3" s="58" t="str">
        <f>"单位名称："&amp;"玉溪市文化和旅游局"</f>
        <v>单位名称：玉溪市文化和旅游局</v>
      </c>
      <c r="B3" s="58"/>
      <c r="C3" s="58"/>
      <c r="D3" s="58"/>
      <c r="E3" s="58"/>
      <c r="F3" s="58"/>
      <c r="G3" s="58"/>
      <c r="H3" s="58"/>
      <c r="I3" s="58"/>
      <c r="J3" s="58"/>
      <c r="K3" s="58"/>
      <c r="L3" s="58"/>
      <c r="M3" s="58"/>
      <c r="N3" s="58"/>
      <c r="O3" s="58"/>
      <c r="P3" s="58"/>
      <c r="Q3" s="58"/>
      <c r="R3" s="56"/>
      <c r="S3" s="56"/>
      <c r="T3" s="56"/>
      <c r="U3" s="56"/>
      <c r="V3" s="56"/>
      <c r="W3" s="56" t="s">
        <v>2</v>
      </c>
    </row>
    <row r="4" ht="19.5" customHeight="1" spans="1:23">
      <c r="A4" s="169" t="s">
        <v>149</v>
      </c>
      <c r="B4" s="169" t="s">
        <v>150</v>
      </c>
      <c r="C4" s="169" t="s">
        <v>151</v>
      </c>
      <c r="D4" s="169" t="s">
        <v>152</v>
      </c>
      <c r="E4" s="169" t="s">
        <v>153</v>
      </c>
      <c r="F4" s="169" t="s">
        <v>154</v>
      </c>
      <c r="G4" s="169" t="s">
        <v>155</v>
      </c>
      <c r="H4" s="169" t="s">
        <v>156</v>
      </c>
      <c r="I4" s="169"/>
      <c r="J4" s="169"/>
      <c r="K4" s="169"/>
      <c r="L4" s="169"/>
      <c r="M4" s="169"/>
      <c r="N4" s="169"/>
      <c r="O4" s="169"/>
      <c r="P4" s="169"/>
      <c r="Q4" s="169"/>
      <c r="R4" s="169"/>
      <c r="S4" s="169"/>
      <c r="T4" s="169"/>
      <c r="U4" s="169"/>
      <c r="V4" s="169"/>
      <c r="W4" s="169"/>
    </row>
    <row r="5" ht="19.5" customHeight="1" spans="1:23">
      <c r="A5" s="169"/>
      <c r="B5" s="169"/>
      <c r="C5" s="169"/>
      <c r="D5" s="169"/>
      <c r="E5" s="169"/>
      <c r="F5" s="169"/>
      <c r="G5" s="169"/>
      <c r="H5" s="169" t="s">
        <v>30</v>
      </c>
      <c r="I5" s="169" t="s">
        <v>33</v>
      </c>
      <c r="J5" s="169"/>
      <c r="K5" s="169"/>
      <c r="L5" s="169"/>
      <c r="M5" s="169"/>
      <c r="N5" s="169" t="s">
        <v>157</v>
      </c>
      <c r="O5" s="169"/>
      <c r="P5" s="169"/>
      <c r="Q5" s="169" t="s">
        <v>36</v>
      </c>
      <c r="R5" s="169" t="s">
        <v>79</v>
      </c>
      <c r="S5" s="169"/>
      <c r="T5" s="169"/>
      <c r="U5" s="169"/>
      <c r="V5" s="169"/>
      <c r="W5" s="169"/>
    </row>
    <row r="6" ht="41.25" customHeight="1" spans="1:23">
      <c r="A6" s="169"/>
      <c r="B6" s="169"/>
      <c r="C6" s="169"/>
      <c r="D6" s="169"/>
      <c r="E6" s="169"/>
      <c r="F6" s="169"/>
      <c r="G6" s="169"/>
      <c r="H6" s="169"/>
      <c r="I6" s="169" t="s">
        <v>158</v>
      </c>
      <c r="J6" s="169" t="s">
        <v>159</v>
      </c>
      <c r="K6" s="169" t="s">
        <v>160</v>
      </c>
      <c r="L6" s="169" t="s">
        <v>161</v>
      </c>
      <c r="M6" s="169" t="s">
        <v>162</v>
      </c>
      <c r="N6" s="169" t="s">
        <v>33</v>
      </c>
      <c r="O6" s="169" t="s">
        <v>34</v>
      </c>
      <c r="P6" s="169" t="s">
        <v>35</v>
      </c>
      <c r="Q6" s="169"/>
      <c r="R6" s="169" t="s">
        <v>32</v>
      </c>
      <c r="S6" s="169" t="s">
        <v>39</v>
      </c>
      <c r="T6" s="169" t="s">
        <v>163</v>
      </c>
      <c r="U6" s="169" t="s">
        <v>41</v>
      </c>
      <c r="V6" s="169" t="s">
        <v>42</v>
      </c>
      <c r="W6" s="169" t="s">
        <v>43</v>
      </c>
    </row>
    <row r="7" ht="20.25" customHeight="1" spans="1:23">
      <c r="A7" s="170" t="s">
        <v>44</v>
      </c>
      <c r="B7" s="170" t="s">
        <v>45</v>
      </c>
      <c r="C7" s="170" t="s">
        <v>46</v>
      </c>
      <c r="D7" s="170" t="s">
        <v>47</v>
      </c>
      <c r="E7" s="170" t="s">
        <v>48</v>
      </c>
      <c r="F7" s="170" t="s">
        <v>49</v>
      </c>
      <c r="G7" s="170" t="s">
        <v>50</v>
      </c>
      <c r="H7" s="170" t="s">
        <v>51</v>
      </c>
      <c r="I7" s="170" t="s">
        <v>52</v>
      </c>
      <c r="J7" s="170" t="s">
        <v>53</v>
      </c>
      <c r="K7" s="170" t="s">
        <v>54</v>
      </c>
      <c r="L7" s="170" t="s">
        <v>55</v>
      </c>
      <c r="M7" s="170" t="s">
        <v>56</v>
      </c>
      <c r="N7" s="170" t="s">
        <v>57</v>
      </c>
      <c r="O7" s="170" t="s">
        <v>58</v>
      </c>
      <c r="P7" s="170" t="s">
        <v>59</v>
      </c>
      <c r="Q7" s="170" t="s">
        <v>60</v>
      </c>
      <c r="R7" s="170" t="s">
        <v>61</v>
      </c>
      <c r="S7" s="170" t="s">
        <v>62</v>
      </c>
      <c r="T7" s="170" t="s">
        <v>164</v>
      </c>
      <c r="U7" s="170" t="s">
        <v>165</v>
      </c>
      <c r="V7" s="170" t="s">
        <v>166</v>
      </c>
      <c r="W7" s="170" t="s">
        <v>167</v>
      </c>
    </row>
    <row r="8" ht="20.25" customHeight="1" spans="1:23">
      <c r="A8" t="s">
        <v>64</v>
      </c>
      <c r="C8" s="171"/>
      <c r="D8" s="171"/>
      <c r="E8" s="171"/>
      <c r="G8" s="171"/>
      <c r="H8" s="172">
        <v>38022023.57</v>
      </c>
      <c r="I8" s="68">
        <v>38021523.57</v>
      </c>
      <c r="J8" s="68">
        <v>15908750.18</v>
      </c>
      <c r="K8" s="68"/>
      <c r="L8" s="68">
        <v>22112773.39</v>
      </c>
      <c r="M8" s="68"/>
      <c r="N8" s="68"/>
      <c r="O8" s="68"/>
      <c r="P8" s="68"/>
      <c r="Q8" s="68"/>
      <c r="R8" s="68">
        <v>500</v>
      </c>
      <c r="S8" s="68"/>
      <c r="T8" s="68"/>
      <c r="U8" s="68"/>
      <c r="V8" s="68"/>
      <c r="W8" s="68">
        <v>500</v>
      </c>
    </row>
    <row r="9" ht="20.25" customHeight="1" spans="1:23">
      <c r="A9" t="s">
        <v>64</v>
      </c>
      <c r="B9" s="171"/>
      <c r="C9" s="171"/>
      <c r="D9" s="171"/>
      <c r="E9" s="171"/>
      <c r="F9" s="171"/>
      <c r="G9" s="171"/>
      <c r="H9" s="172">
        <v>13597454.42</v>
      </c>
      <c r="I9" s="68">
        <v>13597454.42</v>
      </c>
      <c r="J9" s="68">
        <v>5066161.98</v>
      </c>
      <c r="K9" s="68"/>
      <c r="L9" s="68">
        <v>8531292.44</v>
      </c>
      <c r="M9" s="68"/>
      <c r="N9" s="68"/>
      <c r="O9" s="68"/>
      <c r="P9" s="68"/>
      <c r="Q9" s="68"/>
      <c r="R9" s="68"/>
      <c r="S9" s="68"/>
      <c r="T9" s="68"/>
      <c r="U9" s="68"/>
      <c r="V9" s="68"/>
      <c r="W9" s="68"/>
    </row>
    <row r="10" ht="20.25" customHeight="1" spans="1:23">
      <c r="A10" s="171" t="str">
        <f t="shared" ref="A10:A66" si="0">"       "&amp;"玉溪市文化和旅游局"</f>
        <v>       玉溪市文化和旅游局</v>
      </c>
      <c r="B10" s="171" t="s">
        <v>168</v>
      </c>
      <c r="C10" s="171" t="s">
        <v>169</v>
      </c>
      <c r="D10" s="171" t="s">
        <v>89</v>
      </c>
      <c r="E10" s="171" t="s">
        <v>170</v>
      </c>
      <c r="F10" s="171" t="s">
        <v>171</v>
      </c>
      <c r="G10" s="171" t="s">
        <v>172</v>
      </c>
      <c r="H10" s="172">
        <v>1582716</v>
      </c>
      <c r="I10" s="68">
        <v>1582716</v>
      </c>
      <c r="J10" s="68">
        <v>692438.25</v>
      </c>
      <c r="K10" s="171"/>
      <c r="L10" s="68">
        <v>890277.75</v>
      </c>
      <c r="M10" s="171"/>
      <c r="N10" s="68"/>
      <c r="O10" s="68"/>
      <c r="P10" s="171"/>
      <c r="Q10" s="68"/>
      <c r="R10" s="68"/>
      <c r="S10" s="68"/>
      <c r="T10" s="68"/>
      <c r="U10" s="68"/>
      <c r="V10" s="68"/>
      <c r="W10" s="68"/>
    </row>
    <row r="11" ht="20.25" customHeight="1" spans="1:23">
      <c r="A11" s="171" t="str">
        <f t="shared" si="0"/>
        <v>       玉溪市文化和旅游局</v>
      </c>
      <c r="B11" s="171" t="s">
        <v>168</v>
      </c>
      <c r="C11" s="171" t="s">
        <v>169</v>
      </c>
      <c r="D11" s="171" t="s">
        <v>89</v>
      </c>
      <c r="E11" s="171" t="s">
        <v>170</v>
      </c>
      <c r="F11" s="171" t="s">
        <v>173</v>
      </c>
      <c r="G11" s="171" t="s">
        <v>174</v>
      </c>
      <c r="H11" s="172">
        <v>1929516</v>
      </c>
      <c r="I11" s="68">
        <v>1929516</v>
      </c>
      <c r="J11" s="68">
        <v>844163.25</v>
      </c>
      <c r="K11" s="171"/>
      <c r="L11" s="68">
        <v>1085352.75</v>
      </c>
      <c r="M11" s="171"/>
      <c r="N11" s="68"/>
      <c r="O11" s="68"/>
      <c r="P11" s="171"/>
      <c r="Q11" s="68"/>
      <c r="R11" s="68"/>
      <c r="S11" s="68"/>
      <c r="T11" s="68"/>
      <c r="U11" s="68"/>
      <c r="V11" s="68"/>
      <c r="W11" s="68"/>
    </row>
    <row r="12" ht="20.25" customHeight="1" spans="1:23">
      <c r="A12" s="171" t="str">
        <f t="shared" si="0"/>
        <v>       玉溪市文化和旅游局</v>
      </c>
      <c r="B12" s="171" t="s">
        <v>168</v>
      </c>
      <c r="C12" s="171" t="s">
        <v>169</v>
      </c>
      <c r="D12" s="171" t="s">
        <v>119</v>
      </c>
      <c r="E12" s="171" t="s">
        <v>175</v>
      </c>
      <c r="F12" s="171" t="s">
        <v>173</v>
      </c>
      <c r="G12" s="171" t="s">
        <v>174</v>
      </c>
      <c r="H12" s="172">
        <v>19776</v>
      </c>
      <c r="I12" s="68">
        <v>19776</v>
      </c>
      <c r="J12" s="68"/>
      <c r="K12" s="171"/>
      <c r="L12" s="68">
        <v>19776</v>
      </c>
      <c r="M12" s="171"/>
      <c r="N12" s="68"/>
      <c r="O12" s="68"/>
      <c r="P12" s="171"/>
      <c r="Q12" s="68"/>
      <c r="R12" s="68"/>
      <c r="S12" s="68"/>
      <c r="T12" s="68"/>
      <c r="U12" s="68"/>
      <c r="V12" s="68"/>
      <c r="W12" s="68"/>
    </row>
    <row r="13" ht="20.25" customHeight="1" spans="1:23">
      <c r="A13" s="171" t="str">
        <f t="shared" si="0"/>
        <v>       玉溪市文化和旅游局</v>
      </c>
      <c r="B13" s="171" t="s">
        <v>176</v>
      </c>
      <c r="C13" s="171" t="s">
        <v>177</v>
      </c>
      <c r="D13" s="171" t="s">
        <v>95</v>
      </c>
      <c r="E13" s="171" t="s">
        <v>178</v>
      </c>
      <c r="F13" s="171" t="s">
        <v>171</v>
      </c>
      <c r="G13" s="171" t="s">
        <v>172</v>
      </c>
      <c r="H13" s="172">
        <v>448284</v>
      </c>
      <c r="I13" s="68">
        <v>448284</v>
      </c>
      <c r="J13" s="68">
        <v>196124.25</v>
      </c>
      <c r="K13" s="171"/>
      <c r="L13" s="68">
        <v>252159.75</v>
      </c>
      <c r="M13" s="171"/>
      <c r="N13" s="68"/>
      <c r="O13" s="68"/>
      <c r="P13" s="171"/>
      <c r="Q13" s="68"/>
      <c r="R13" s="68"/>
      <c r="S13" s="68"/>
      <c r="T13" s="68"/>
      <c r="U13" s="68"/>
      <c r="V13" s="68"/>
      <c r="W13" s="68"/>
    </row>
    <row r="14" ht="20.25" customHeight="1" spans="1:23">
      <c r="A14" s="171" t="str">
        <f t="shared" si="0"/>
        <v>       玉溪市文化和旅游局</v>
      </c>
      <c r="B14" s="171" t="s">
        <v>176</v>
      </c>
      <c r="C14" s="171" t="s">
        <v>177</v>
      </c>
      <c r="D14" s="171" t="s">
        <v>95</v>
      </c>
      <c r="E14" s="171" t="s">
        <v>178</v>
      </c>
      <c r="F14" s="171" t="s">
        <v>173</v>
      </c>
      <c r="G14" s="171" t="s">
        <v>174</v>
      </c>
      <c r="H14" s="172">
        <v>60</v>
      </c>
      <c r="I14" s="68">
        <v>60</v>
      </c>
      <c r="J14" s="68">
        <v>26.25</v>
      </c>
      <c r="K14" s="171"/>
      <c r="L14" s="68">
        <v>33.75</v>
      </c>
      <c r="M14" s="171"/>
      <c r="N14" s="68"/>
      <c r="O14" s="68"/>
      <c r="P14" s="171"/>
      <c r="Q14" s="68"/>
      <c r="R14" s="68"/>
      <c r="S14" s="68"/>
      <c r="T14" s="68"/>
      <c r="U14" s="68"/>
      <c r="V14" s="68"/>
      <c r="W14" s="68"/>
    </row>
    <row r="15" ht="20.25" customHeight="1" spans="1:23">
      <c r="A15" s="171" t="str">
        <f t="shared" si="0"/>
        <v>       玉溪市文化和旅游局</v>
      </c>
      <c r="B15" s="171" t="s">
        <v>176</v>
      </c>
      <c r="C15" s="171" t="s">
        <v>177</v>
      </c>
      <c r="D15" s="171" t="s">
        <v>95</v>
      </c>
      <c r="E15" s="171" t="s">
        <v>178</v>
      </c>
      <c r="F15" s="171" t="s">
        <v>179</v>
      </c>
      <c r="G15" s="171" t="s">
        <v>180</v>
      </c>
      <c r="H15" s="172">
        <v>187200</v>
      </c>
      <c r="I15" s="68">
        <v>187200</v>
      </c>
      <c r="J15" s="68">
        <v>81900</v>
      </c>
      <c r="K15" s="171"/>
      <c r="L15" s="68">
        <v>105300</v>
      </c>
      <c r="M15" s="171"/>
      <c r="N15" s="68"/>
      <c r="O15" s="68"/>
      <c r="P15" s="171"/>
      <c r="Q15" s="68"/>
      <c r="R15" s="68"/>
      <c r="S15" s="68"/>
      <c r="T15" s="68"/>
      <c r="U15" s="68"/>
      <c r="V15" s="68"/>
      <c r="W15" s="68"/>
    </row>
    <row r="16" ht="20.25" customHeight="1" spans="1:23">
      <c r="A16" s="171" t="str">
        <f t="shared" si="0"/>
        <v>       玉溪市文化和旅游局</v>
      </c>
      <c r="B16" s="171" t="s">
        <v>176</v>
      </c>
      <c r="C16" s="171" t="s">
        <v>177</v>
      </c>
      <c r="D16" s="171" t="s">
        <v>119</v>
      </c>
      <c r="E16" s="171" t="s">
        <v>175</v>
      </c>
      <c r="F16" s="171" t="s">
        <v>173</v>
      </c>
      <c r="G16" s="171" t="s">
        <v>174</v>
      </c>
      <c r="H16" s="172">
        <v>21876</v>
      </c>
      <c r="I16" s="68">
        <v>21876</v>
      </c>
      <c r="J16" s="68"/>
      <c r="K16" s="171"/>
      <c r="L16" s="68">
        <v>21876</v>
      </c>
      <c r="M16" s="171"/>
      <c r="N16" s="68"/>
      <c r="O16" s="68"/>
      <c r="P16" s="171"/>
      <c r="Q16" s="68"/>
      <c r="R16" s="68"/>
      <c r="S16" s="68"/>
      <c r="T16" s="68"/>
      <c r="U16" s="68"/>
      <c r="V16" s="68"/>
      <c r="W16" s="68"/>
    </row>
    <row r="17" ht="20.25" customHeight="1" spans="1:23">
      <c r="A17" s="171" t="str">
        <f t="shared" si="0"/>
        <v>       玉溪市文化和旅游局</v>
      </c>
      <c r="B17" s="171" t="s">
        <v>181</v>
      </c>
      <c r="C17" s="171" t="s">
        <v>182</v>
      </c>
      <c r="D17" s="171" t="s">
        <v>89</v>
      </c>
      <c r="E17" s="171" t="s">
        <v>170</v>
      </c>
      <c r="F17" s="171" t="s">
        <v>183</v>
      </c>
      <c r="G17" s="171" t="s">
        <v>184</v>
      </c>
      <c r="H17" s="172">
        <v>1477.5</v>
      </c>
      <c r="I17" s="68">
        <v>1477.5</v>
      </c>
      <c r="J17" s="68">
        <v>369.38</v>
      </c>
      <c r="K17" s="171"/>
      <c r="L17" s="68">
        <v>1108.12</v>
      </c>
      <c r="M17" s="171"/>
      <c r="N17" s="68"/>
      <c r="O17" s="68"/>
      <c r="P17" s="171"/>
      <c r="Q17" s="68"/>
      <c r="R17" s="68"/>
      <c r="S17" s="68"/>
      <c r="T17" s="68"/>
      <c r="U17" s="68"/>
      <c r="V17" s="68"/>
      <c r="W17" s="68"/>
    </row>
    <row r="18" ht="20.25" customHeight="1" spans="1:23">
      <c r="A18" s="171" t="str">
        <f t="shared" si="0"/>
        <v>       玉溪市文化和旅游局</v>
      </c>
      <c r="B18" s="171" t="s">
        <v>181</v>
      </c>
      <c r="C18" s="171" t="s">
        <v>182</v>
      </c>
      <c r="D18" s="171" t="s">
        <v>95</v>
      </c>
      <c r="E18" s="171" t="s">
        <v>178</v>
      </c>
      <c r="F18" s="171" t="s">
        <v>183</v>
      </c>
      <c r="G18" s="171" t="s">
        <v>184</v>
      </c>
      <c r="H18" s="172">
        <v>7347.82</v>
      </c>
      <c r="I18" s="68">
        <v>7347.82</v>
      </c>
      <c r="J18" s="68">
        <v>1836.96</v>
      </c>
      <c r="K18" s="171"/>
      <c r="L18" s="68">
        <v>5510.86</v>
      </c>
      <c r="M18" s="171"/>
      <c r="N18" s="68"/>
      <c r="O18" s="68"/>
      <c r="P18" s="171"/>
      <c r="Q18" s="68"/>
      <c r="R18" s="68"/>
      <c r="S18" s="68"/>
      <c r="T18" s="68"/>
      <c r="U18" s="68"/>
      <c r="V18" s="68"/>
      <c r="W18" s="68"/>
    </row>
    <row r="19" ht="20.25" customHeight="1" spans="1:23">
      <c r="A19" s="171" t="str">
        <f t="shared" si="0"/>
        <v>       玉溪市文化和旅游局</v>
      </c>
      <c r="B19" s="171" t="s">
        <v>181</v>
      </c>
      <c r="C19" s="171" t="s">
        <v>182</v>
      </c>
      <c r="D19" s="171" t="s">
        <v>106</v>
      </c>
      <c r="E19" s="171" t="s">
        <v>185</v>
      </c>
      <c r="F19" s="171" t="s">
        <v>186</v>
      </c>
      <c r="G19" s="171" t="s">
        <v>187</v>
      </c>
      <c r="H19" s="172">
        <v>857220.64</v>
      </c>
      <c r="I19" s="68">
        <v>857220.64</v>
      </c>
      <c r="J19" s="68">
        <v>214305.16</v>
      </c>
      <c r="K19" s="171"/>
      <c r="L19" s="68">
        <v>642915.48</v>
      </c>
      <c r="M19" s="171"/>
      <c r="N19" s="68"/>
      <c r="O19" s="68"/>
      <c r="P19" s="171"/>
      <c r="Q19" s="68"/>
      <c r="R19" s="68"/>
      <c r="S19" s="68"/>
      <c r="T19" s="68"/>
      <c r="U19" s="68"/>
      <c r="V19" s="68"/>
      <c r="W19" s="68"/>
    </row>
    <row r="20" ht="20.25" customHeight="1" spans="1:23">
      <c r="A20" s="171" t="str">
        <f t="shared" si="0"/>
        <v>       玉溪市文化和旅游局</v>
      </c>
      <c r="B20" s="171" t="s">
        <v>181</v>
      </c>
      <c r="C20" s="171" t="s">
        <v>182</v>
      </c>
      <c r="D20" s="171" t="s">
        <v>112</v>
      </c>
      <c r="E20" s="171" t="s">
        <v>188</v>
      </c>
      <c r="F20" s="171" t="s">
        <v>189</v>
      </c>
      <c r="G20" s="171" t="s">
        <v>190</v>
      </c>
      <c r="H20" s="172">
        <v>360659.65</v>
      </c>
      <c r="I20" s="68">
        <v>360659.65</v>
      </c>
      <c r="J20" s="68">
        <v>90164.91</v>
      </c>
      <c r="K20" s="171"/>
      <c r="L20" s="68">
        <v>270494.74</v>
      </c>
      <c r="M20" s="171"/>
      <c r="N20" s="68"/>
      <c r="O20" s="68"/>
      <c r="P20" s="171"/>
      <c r="Q20" s="68"/>
      <c r="R20" s="68"/>
      <c r="S20" s="68"/>
      <c r="T20" s="68"/>
      <c r="U20" s="68"/>
      <c r="V20" s="68"/>
      <c r="W20" s="68"/>
    </row>
    <row r="21" ht="20.25" customHeight="1" spans="1:23">
      <c r="A21" s="171" t="str">
        <f t="shared" si="0"/>
        <v>       玉溪市文化和旅游局</v>
      </c>
      <c r="B21" s="171" t="s">
        <v>181</v>
      </c>
      <c r="C21" s="171" t="s">
        <v>182</v>
      </c>
      <c r="D21" s="171" t="s">
        <v>112</v>
      </c>
      <c r="E21" s="171" t="s">
        <v>188</v>
      </c>
      <c r="F21" s="171" t="s">
        <v>191</v>
      </c>
      <c r="G21" s="171" t="s">
        <v>192</v>
      </c>
      <c r="H21" s="172">
        <v>110000</v>
      </c>
      <c r="I21" s="68">
        <v>110000</v>
      </c>
      <c r="J21" s="68">
        <v>27500</v>
      </c>
      <c r="K21" s="171"/>
      <c r="L21" s="68">
        <v>82500</v>
      </c>
      <c r="M21" s="171"/>
      <c r="N21" s="68"/>
      <c r="O21" s="68"/>
      <c r="P21" s="171"/>
      <c r="Q21" s="68"/>
      <c r="R21" s="68"/>
      <c r="S21" s="68"/>
      <c r="T21" s="68"/>
      <c r="U21" s="68"/>
      <c r="V21" s="68"/>
      <c r="W21" s="68"/>
    </row>
    <row r="22" ht="20.25" customHeight="1" spans="1:23">
      <c r="A22" s="171" t="str">
        <f t="shared" si="0"/>
        <v>       玉溪市文化和旅游局</v>
      </c>
      <c r="B22" s="171" t="s">
        <v>181</v>
      </c>
      <c r="C22" s="171" t="s">
        <v>182</v>
      </c>
      <c r="D22" s="171" t="s">
        <v>113</v>
      </c>
      <c r="E22" s="171" t="s">
        <v>193</v>
      </c>
      <c r="F22" s="171" t="s">
        <v>189</v>
      </c>
      <c r="G22" s="171" t="s">
        <v>190</v>
      </c>
      <c r="H22" s="172">
        <v>84023.56</v>
      </c>
      <c r="I22" s="68">
        <v>84023.56</v>
      </c>
      <c r="J22" s="68">
        <v>21005.89</v>
      </c>
      <c r="K22" s="171"/>
      <c r="L22" s="68">
        <v>63017.67</v>
      </c>
      <c r="M22" s="171"/>
      <c r="N22" s="68"/>
      <c r="O22" s="68"/>
      <c r="P22" s="171"/>
      <c r="Q22" s="68"/>
      <c r="R22" s="68"/>
      <c r="S22" s="68"/>
      <c r="T22" s="68"/>
      <c r="U22" s="68"/>
      <c r="V22" s="68"/>
      <c r="W22" s="68"/>
    </row>
    <row r="23" ht="20.25" customHeight="1" spans="1:23">
      <c r="A23" s="171" t="str">
        <f t="shared" si="0"/>
        <v>       玉溪市文化和旅游局</v>
      </c>
      <c r="B23" s="171" t="s">
        <v>181</v>
      </c>
      <c r="C23" s="171" t="s">
        <v>182</v>
      </c>
      <c r="D23" s="171" t="s">
        <v>114</v>
      </c>
      <c r="E23" s="171" t="s">
        <v>194</v>
      </c>
      <c r="F23" s="171" t="s">
        <v>195</v>
      </c>
      <c r="G23" s="171" t="s">
        <v>196</v>
      </c>
      <c r="H23" s="172">
        <v>355199.45</v>
      </c>
      <c r="I23" s="68">
        <v>355199.45</v>
      </c>
      <c r="J23" s="68">
        <v>88799.86</v>
      </c>
      <c r="K23" s="171"/>
      <c r="L23" s="68">
        <v>266399.59</v>
      </c>
      <c r="M23" s="171"/>
      <c r="N23" s="68"/>
      <c r="O23" s="68"/>
      <c r="P23" s="171"/>
      <c r="Q23" s="68"/>
      <c r="R23" s="68"/>
      <c r="S23" s="68"/>
      <c r="T23" s="68"/>
      <c r="U23" s="68"/>
      <c r="V23" s="68"/>
      <c r="W23" s="68"/>
    </row>
    <row r="24" ht="20.25" customHeight="1" spans="1:23">
      <c r="A24" s="171" t="str">
        <f t="shared" si="0"/>
        <v>       玉溪市文化和旅游局</v>
      </c>
      <c r="B24" s="171" t="s">
        <v>181</v>
      </c>
      <c r="C24" s="171" t="s">
        <v>182</v>
      </c>
      <c r="D24" s="171" t="s">
        <v>115</v>
      </c>
      <c r="E24" s="171" t="s">
        <v>197</v>
      </c>
      <c r="F24" s="171" t="s">
        <v>183</v>
      </c>
      <c r="G24" s="171" t="s">
        <v>184</v>
      </c>
      <c r="H24" s="172">
        <v>48798.28</v>
      </c>
      <c r="I24" s="68">
        <v>48798.28</v>
      </c>
      <c r="J24" s="68">
        <v>32323.57</v>
      </c>
      <c r="K24" s="171"/>
      <c r="L24" s="68">
        <v>16474.71</v>
      </c>
      <c r="M24" s="171"/>
      <c r="N24" s="68"/>
      <c r="O24" s="68"/>
      <c r="P24" s="171"/>
      <c r="Q24" s="68"/>
      <c r="R24" s="68"/>
      <c r="S24" s="68"/>
      <c r="T24" s="68"/>
      <c r="U24" s="68"/>
      <c r="V24" s="68"/>
      <c r="W24" s="68"/>
    </row>
    <row r="25" ht="20.25" customHeight="1" spans="1:23">
      <c r="A25" s="171" t="str">
        <f t="shared" si="0"/>
        <v>       玉溪市文化和旅游局</v>
      </c>
      <c r="B25" s="171" t="s">
        <v>198</v>
      </c>
      <c r="C25" s="171" t="s">
        <v>199</v>
      </c>
      <c r="D25" s="171" t="s">
        <v>118</v>
      </c>
      <c r="E25" s="171" t="s">
        <v>199</v>
      </c>
      <c r="F25" s="171" t="s">
        <v>200</v>
      </c>
      <c r="G25" s="171" t="s">
        <v>199</v>
      </c>
      <c r="H25" s="172">
        <v>758856</v>
      </c>
      <c r="I25" s="68">
        <v>758856</v>
      </c>
      <c r="J25" s="68">
        <v>189714</v>
      </c>
      <c r="K25" s="171"/>
      <c r="L25" s="68">
        <v>569142</v>
      </c>
      <c r="M25" s="171"/>
      <c r="N25" s="68"/>
      <c r="O25" s="68"/>
      <c r="P25" s="171"/>
      <c r="Q25" s="68"/>
      <c r="R25" s="68"/>
      <c r="S25" s="68"/>
      <c r="T25" s="68"/>
      <c r="U25" s="68"/>
      <c r="V25" s="68"/>
      <c r="W25" s="68"/>
    </row>
    <row r="26" ht="20.25" customHeight="1" spans="1:23">
      <c r="A26" s="171" t="str">
        <f t="shared" si="0"/>
        <v>       玉溪市文化和旅游局</v>
      </c>
      <c r="B26" s="171" t="s">
        <v>201</v>
      </c>
      <c r="C26" s="171" t="s">
        <v>202</v>
      </c>
      <c r="D26" s="171" t="s">
        <v>104</v>
      </c>
      <c r="E26" s="171" t="s">
        <v>203</v>
      </c>
      <c r="F26" s="171" t="s">
        <v>204</v>
      </c>
      <c r="G26" s="171" t="s">
        <v>205</v>
      </c>
      <c r="H26" s="172">
        <v>251160</v>
      </c>
      <c r="I26" s="68">
        <v>251160</v>
      </c>
      <c r="J26" s="68">
        <v>251160</v>
      </c>
      <c r="K26" s="171"/>
      <c r="L26" s="68"/>
      <c r="M26" s="171"/>
      <c r="N26" s="68"/>
      <c r="O26" s="68"/>
      <c r="P26" s="171"/>
      <c r="Q26" s="68"/>
      <c r="R26" s="68"/>
      <c r="S26" s="68"/>
      <c r="T26" s="68"/>
      <c r="U26" s="68"/>
      <c r="V26" s="68"/>
      <c r="W26" s="68"/>
    </row>
    <row r="27" ht="20.25" customHeight="1" spans="1:23">
      <c r="A27" s="171" t="str">
        <f t="shared" si="0"/>
        <v>       玉溪市文化和旅游局</v>
      </c>
      <c r="B27" s="171" t="s">
        <v>201</v>
      </c>
      <c r="C27" s="171" t="s">
        <v>202</v>
      </c>
      <c r="D27" s="171" t="s">
        <v>104</v>
      </c>
      <c r="E27" s="171" t="s">
        <v>203</v>
      </c>
      <c r="F27" s="171" t="s">
        <v>206</v>
      </c>
      <c r="G27" s="171" t="s">
        <v>207</v>
      </c>
      <c r="H27" s="172">
        <v>1058400</v>
      </c>
      <c r="I27" s="68">
        <v>1058400</v>
      </c>
      <c r="J27" s="68">
        <v>1058400</v>
      </c>
      <c r="K27" s="171"/>
      <c r="L27" s="68"/>
      <c r="M27" s="171"/>
      <c r="N27" s="68"/>
      <c r="O27" s="68"/>
      <c r="P27" s="171"/>
      <c r="Q27" s="68"/>
      <c r="R27" s="68"/>
      <c r="S27" s="68"/>
      <c r="T27" s="68"/>
      <c r="U27" s="68"/>
      <c r="V27" s="68"/>
      <c r="W27" s="68"/>
    </row>
    <row r="28" ht="20.25" customHeight="1" spans="1:23">
      <c r="A28" s="171" t="str">
        <f t="shared" si="0"/>
        <v>       玉溪市文化和旅游局</v>
      </c>
      <c r="B28" s="171" t="s">
        <v>201</v>
      </c>
      <c r="C28" s="171" t="s">
        <v>202</v>
      </c>
      <c r="D28" s="171" t="s">
        <v>105</v>
      </c>
      <c r="E28" s="171" t="s">
        <v>208</v>
      </c>
      <c r="F28" s="171" t="s">
        <v>206</v>
      </c>
      <c r="G28" s="171" t="s">
        <v>207</v>
      </c>
      <c r="H28" s="172">
        <v>79200</v>
      </c>
      <c r="I28" s="68">
        <v>79200</v>
      </c>
      <c r="J28" s="68">
        <v>79200</v>
      </c>
      <c r="K28" s="171"/>
      <c r="L28" s="68"/>
      <c r="M28" s="171"/>
      <c r="N28" s="68"/>
      <c r="O28" s="68"/>
      <c r="P28" s="171"/>
      <c r="Q28" s="68"/>
      <c r="R28" s="68"/>
      <c r="S28" s="68"/>
      <c r="T28" s="68"/>
      <c r="U28" s="68"/>
      <c r="V28" s="68"/>
      <c r="W28" s="68"/>
    </row>
    <row r="29" ht="20.25" customHeight="1" spans="1:23">
      <c r="A29" s="171" t="str">
        <f t="shared" si="0"/>
        <v>       玉溪市文化和旅游局</v>
      </c>
      <c r="B29" s="171" t="s">
        <v>209</v>
      </c>
      <c r="C29" s="171" t="s">
        <v>210</v>
      </c>
      <c r="D29" s="171" t="s">
        <v>89</v>
      </c>
      <c r="E29" s="171" t="s">
        <v>170</v>
      </c>
      <c r="F29" s="171" t="s">
        <v>211</v>
      </c>
      <c r="G29" s="171" t="s">
        <v>212</v>
      </c>
      <c r="H29" s="172">
        <v>66208</v>
      </c>
      <c r="I29" s="68">
        <v>66208</v>
      </c>
      <c r="J29" s="68"/>
      <c r="K29" s="171"/>
      <c r="L29" s="68">
        <v>66208</v>
      </c>
      <c r="M29" s="171"/>
      <c r="N29" s="68"/>
      <c r="O29" s="68"/>
      <c r="P29" s="171"/>
      <c r="Q29" s="68"/>
      <c r="R29" s="68"/>
      <c r="S29" s="68"/>
      <c r="T29" s="68"/>
      <c r="U29" s="68"/>
      <c r="V29" s="68"/>
      <c r="W29" s="68"/>
    </row>
    <row r="30" ht="20.25" customHeight="1" spans="1:23">
      <c r="A30" s="171" t="str">
        <f t="shared" si="0"/>
        <v>       玉溪市文化和旅游局</v>
      </c>
      <c r="B30" s="171" t="s">
        <v>213</v>
      </c>
      <c r="C30" s="171" t="s">
        <v>214</v>
      </c>
      <c r="D30" s="171" t="s">
        <v>89</v>
      </c>
      <c r="E30" s="171" t="s">
        <v>170</v>
      </c>
      <c r="F30" s="171" t="s">
        <v>215</v>
      </c>
      <c r="G30" s="171" t="s">
        <v>216</v>
      </c>
      <c r="H30" s="172">
        <v>336000</v>
      </c>
      <c r="I30" s="68">
        <v>336000</v>
      </c>
      <c r="J30" s="68">
        <v>147000</v>
      </c>
      <c r="K30" s="171"/>
      <c r="L30" s="68">
        <v>189000</v>
      </c>
      <c r="M30" s="171"/>
      <c r="N30" s="68"/>
      <c r="O30" s="68"/>
      <c r="P30" s="171"/>
      <c r="Q30" s="68"/>
      <c r="R30" s="68"/>
      <c r="S30" s="68"/>
      <c r="T30" s="68"/>
      <c r="U30" s="68"/>
      <c r="V30" s="68"/>
      <c r="W30" s="68"/>
    </row>
    <row r="31" ht="20.25" customHeight="1" spans="1:23">
      <c r="A31" s="171" t="str">
        <f t="shared" si="0"/>
        <v>       玉溪市文化和旅游局</v>
      </c>
      <c r="B31" s="171" t="s">
        <v>217</v>
      </c>
      <c r="C31" s="171" t="s">
        <v>218</v>
      </c>
      <c r="D31" s="171" t="s">
        <v>89</v>
      </c>
      <c r="E31" s="171" t="s">
        <v>170</v>
      </c>
      <c r="F31" s="171" t="s">
        <v>219</v>
      </c>
      <c r="G31" s="171" t="s">
        <v>218</v>
      </c>
      <c r="H31" s="172">
        <v>70640.16</v>
      </c>
      <c r="I31" s="68">
        <v>70640.16</v>
      </c>
      <c r="J31" s="68"/>
      <c r="K31" s="171"/>
      <c r="L31" s="68">
        <v>70640.16</v>
      </c>
      <c r="M31" s="171"/>
      <c r="N31" s="68"/>
      <c r="O31" s="68"/>
      <c r="P31" s="171"/>
      <c r="Q31" s="68"/>
      <c r="R31" s="68"/>
      <c r="S31" s="68"/>
      <c r="T31" s="68"/>
      <c r="U31" s="68"/>
      <c r="V31" s="68"/>
      <c r="W31" s="68"/>
    </row>
    <row r="32" ht="20.25" customHeight="1" spans="1:23">
      <c r="A32" s="171" t="str">
        <f t="shared" si="0"/>
        <v>       玉溪市文化和旅游局</v>
      </c>
      <c r="B32" s="171" t="s">
        <v>217</v>
      </c>
      <c r="C32" s="171" t="s">
        <v>218</v>
      </c>
      <c r="D32" s="171" t="s">
        <v>95</v>
      </c>
      <c r="E32" s="171" t="s">
        <v>178</v>
      </c>
      <c r="F32" s="171" t="s">
        <v>219</v>
      </c>
      <c r="G32" s="171" t="s">
        <v>218</v>
      </c>
      <c r="H32" s="172">
        <v>20685.36</v>
      </c>
      <c r="I32" s="68">
        <v>20685.36</v>
      </c>
      <c r="J32" s="68"/>
      <c r="K32" s="171"/>
      <c r="L32" s="68">
        <v>20685.36</v>
      </c>
      <c r="M32" s="171"/>
      <c r="N32" s="68"/>
      <c r="O32" s="68"/>
      <c r="P32" s="171"/>
      <c r="Q32" s="68"/>
      <c r="R32" s="68"/>
      <c r="S32" s="68"/>
      <c r="T32" s="68"/>
      <c r="U32" s="68"/>
      <c r="V32" s="68"/>
      <c r="W32" s="68"/>
    </row>
    <row r="33" ht="20.25" customHeight="1" spans="1:23">
      <c r="A33" s="171" t="str">
        <f t="shared" si="0"/>
        <v>       玉溪市文化和旅游局</v>
      </c>
      <c r="B33" s="171" t="s">
        <v>220</v>
      </c>
      <c r="C33" s="171" t="s">
        <v>221</v>
      </c>
      <c r="D33" s="171" t="s">
        <v>89</v>
      </c>
      <c r="E33" s="171" t="s">
        <v>170</v>
      </c>
      <c r="F33" s="171" t="s">
        <v>222</v>
      </c>
      <c r="G33" s="171" t="s">
        <v>223</v>
      </c>
      <c r="H33" s="172">
        <v>41992</v>
      </c>
      <c r="I33" s="68">
        <v>41992</v>
      </c>
      <c r="J33" s="68">
        <v>4612.75</v>
      </c>
      <c r="K33" s="171"/>
      <c r="L33" s="68">
        <v>37379.25</v>
      </c>
      <c r="M33" s="171"/>
      <c r="N33" s="68"/>
      <c r="O33" s="68"/>
      <c r="P33" s="171"/>
      <c r="Q33" s="68"/>
      <c r="R33" s="68"/>
      <c r="S33" s="68"/>
      <c r="T33" s="68"/>
      <c r="U33" s="68"/>
      <c r="V33" s="68"/>
      <c r="W33" s="68"/>
    </row>
    <row r="34" ht="20.25" customHeight="1" spans="1:23">
      <c r="A34" s="171" t="str">
        <f t="shared" si="0"/>
        <v>       玉溪市文化和旅游局</v>
      </c>
      <c r="B34" s="171" t="s">
        <v>220</v>
      </c>
      <c r="C34" s="171" t="s">
        <v>221</v>
      </c>
      <c r="D34" s="171" t="s">
        <v>89</v>
      </c>
      <c r="E34" s="171" t="s">
        <v>170</v>
      </c>
      <c r="F34" s="171" t="s">
        <v>224</v>
      </c>
      <c r="G34" s="171" t="s">
        <v>225</v>
      </c>
      <c r="H34" s="172">
        <v>10000</v>
      </c>
      <c r="I34" s="68">
        <v>10000</v>
      </c>
      <c r="J34" s="68">
        <v>2500</v>
      </c>
      <c r="K34" s="171"/>
      <c r="L34" s="68">
        <v>7500</v>
      </c>
      <c r="M34" s="171"/>
      <c r="N34" s="68"/>
      <c r="O34" s="68"/>
      <c r="P34" s="171"/>
      <c r="Q34" s="68"/>
      <c r="R34" s="68"/>
      <c r="S34" s="68"/>
      <c r="T34" s="68"/>
      <c r="U34" s="68"/>
      <c r="V34" s="68"/>
      <c r="W34" s="68"/>
    </row>
    <row r="35" ht="20.25" customHeight="1" spans="1:23">
      <c r="A35" s="171" t="str">
        <f t="shared" si="0"/>
        <v>       玉溪市文化和旅游局</v>
      </c>
      <c r="B35" s="171" t="s">
        <v>220</v>
      </c>
      <c r="C35" s="171" t="s">
        <v>221</v>
      </c>
      <c r="D35" s="171" t="s">
        <v>89</v>
      </c>
      <c r="E35" s="171" t="s">
        <v>170</v>
      </c>
      <c r="F35" s="171" t="s">
        <v>226</v>
      </c>
      <c r="G35" s="171" t="s">
        <v>227</v>
      </c>
      <c r="H35" s="172">
        <v>15000</v>
      </c>
      <c r="I35" s="68">
        <v>15000</v>
      </c>
      <c r="J35" s="68">
        <v>3750</v>
      </c>
      <c r="K35" s="171"/>
      <c r="L35" s="68">
        <v>11250</v>
      </c>
      <c r="M35" s="171"/>
      <c r="N35" s="68"/>
      <c r="O35" s="68"/>
      <c r="P35" s="171"/>
      <c r="Q35" s="68"/>
      <c r="R35" s="68"/>
      <c r="S35" s="68"/>
      <c r="T35" s="68"/>
      <c r="U35" s="68"/>
      <c r="V35" s="68"/>
      <c r="W35" s="68"/>
    </row>
    <row r="36" ht="20.25" customHeight="1" spans="1:23">
      <c r="A36" s="171" t="str">
        <f t="shared" si="0"/>
        <v>       玉溪市文化和旅游局</v>
      </c>
      <c r="B36" s="171" t="s">
        <v>220</v>
      </c>
      <c r="C36" s="171" t="s">
        <v>221</v>
      </c>
      <c r="D36" s="171" t="s">
        <v>89</v>
      </c>
      <c r="E36" s="171" t="s">
        <v>170</v>
      </c>
      <c r="F36" s="171" t="s">
        <v>228</v>
      </c>
      <c r="G36" s="171" t="s">
        <v>229</v>
      </c>
      <c r="H36" s="172">
        <v>20000</v>
      </c>
      <c r="I36" s="68">
        <v>20000</v>
      </c>
      <c r="J36" s="68">
        <v>5000</v>
      </c>
      <c r="K36" s="171"/>
      <c r="L36" s="68">
        <v>15000</v>
      </c>
      <c r="M36" s="171"/>
      <c r="N36" s="68"/>
      <c r="O36" s="68"/>
      <c r="P36" s="171"/>
      <c r="Q36" s="68"/>
      <c r="R36" s="68"/>
      <c r="S36" s="68"/>
      <c r="T36" s="68"/>
      <c r="U36" s="68"/>
      <c r="V36" s="68"/>
      <c r="W36" s="68"/>
    </row>
    <row r="37" ht="20.25" customHeight="1" spans="1:23">
      <c r="A37" s="171" t="str">
        <f t="shared" si="0"/>
        <v>       玉溪市文化和旅游局</v>
      </c>
      <c r="B37" s="171" t="s">
        <v>220</v>
      </c>
      <c r="C37" s="171" t="s">
        <v>221</v>
      </c>
      <c r="D37" s="171" t="s">
        <v>89</v>
      </c>
      <c r="E37" s="171" t="s">
        <v>170</v>
      </c>
      <c r="F37" s="171" t="s">
        <v>230</v>
      </c>
      <c r="G37" s="171" t="s">
        <v>231</v>
      </c>
      <c r="H37" s="172">
        <v>50000</v>
      </c>
      <c r="I37" s="68">
        <v>50000</v>
      </c>
      <c r="J37" s="68">
        <v>12500</v>
      </c>
      <c r="K37" s="171"/>
      <c r="L37" s="68">
        <v>37500</v>
      </c>
      <c r="M37" s="171"/>
      <c r="N37" s="68"/>
      <c r="O37" s="68"/>
      <c r="P37" s="171"/>
      <c r="Q37" s="68"/>
      <c r="R37" s="68"/>
      <c r="S37" s="68"/>
      <c r="T37" s="68"/>
      <c r="U37" s="68"/>
      <c r="V37" s="68"/>
      <c r="W37" s="68"/>
    </row>
    <row r="38" ht="20.25" customHeight="1" spans="1:23">
      <c r="A38" s="171" t="str">
        <f t="shared" si="0"/>
        <v>       玉溪市文化和旅游局</v>
      </c>
      <c r="B38" s="171" t="s">
        <v>220</v>
      </c>
      <c r="C38" s="171" t="s">
        <v>221</v>
      </c>
      <c r="D38" s="171" t="s">
        <v>89</v>
      </c>
      <c r="E38" s="171" t="s">
        <v>170</v>
      </c>
      <c r="F38" s="171" t="s">
        <v>232</v>
      </c>
      <c r="G38" s="171" t="s">
        <v>233</v>
      </c>
      <c r="H38" s="172">
        <v>15000</v>
      </c>
      <c r="I38" s="68">
        <v>15000</v>
      </c>
      <c r="J38" s="68">
        <v>3750</v>
      </c>
      <c r="K38" s="171"/>
      <c r="L38" s="68">
        <v>11250</v>
      </c>
      <c r="M38" s="171"/>
      <c r="N38" s="68"/>
      <c r="O38" s="68"/>
      <c r="P38" s="171"/>
      <c r="Q38" s="68"/>
      <c r="R38" s="68"/>
      <c r="S38" s="68"/>
      <c r="T38" s="68"/>
      <c r="U38" s="68"/>
      <c r="V38" s="68"/>
      <c r="W38" s="68"/>
    </row>
    <row r="39" ht="20.25" customHeight="1" spans="1:23">
      <c r="A39" s="171" t="str">
        <f t="shared" si="0"/>
        <v>       玉溪市文化和旅游局</v>
      </c>
      <c r="B39" s="171" t="s">
        <v>220</v>
      </c>
      <c r="C39" s="171" t="s">
        <v>221</v>
      </c>
      <c r="D39" s="171" t="s">
        <v>89</v>
      </c>
      <c r="E39" s="171" t="s">
        <v>170</v>
      </c>
      <c r="F39" s="171" t="s">
        <v>234</v>
      </c>
      <c r="G39" s="171" t="s">
        <v>235</v>
      </c>
      <c r="H39" s="172">
        <v>20000</v>
      </c>
      <c r="I39" s="68">
        <v>20000</v>
      </c>
      <c r="J39" s="68">
        <v>5000</v>
      </c>
      <c r="K39" s="171"/>
      <c r="L39" s="68">
        <v>15000</v>
      </c>
      <c r="M39" s="171"/>
      <c r="N39" s="68"/>
      <c r="O39" s="68"/>
      <c r="P39" s="171"/>
      <c r="Q39" s="68"/>
      <c r="R39" s="68"/>
      <c r="S39" s="68"/>
      <c r="T39" s="68"/>
      <c r="U39" s="68"/>
      <c r="V39" s="68"/>
      <c r="W39" s="68"/>
    </row>
    <row r="40" ht="20.25" customHeight="1" spans="1:23">
      <c r="A40" s="171" t="str">
        <f t="shared" si="0"/>
        <v>       玉溪市文化和旅游局</v>
      </c>
      <c r="B40" s="171" t="s">
        <v>220</v>
      </c>
      <c r="C40" s="171" t="s">
        <v>221</v>
      </c>
      <c r="D40" s="171" t="s">
        <v>89</v>
      </c>
      <c r="E40" s="171" t="s">
        <v>170</v>
      </c>
      <c r="F40" s="171" t="s">
        <v>236</v>
      </c>
      <c r="G40" s="171" t="s">
        <v>237</v>
      </c>
      <c r="H40" s="172">
        <v>20000</v>
      </c>
      <c r="I40" s="68">
        <v>20000</v>
      </c>
      <c r="J40" s="68">
        <v>5000</v>
      </c>
      <c r="K40" s="171"/>
      <c r="L40" s="68">
        <v>15000</v>
      </c>
      <c r="M40" s="171"/>
      <c r="N40" s="68"/>
      <c r="O40" s="68"/>
      <c r="P40" s="171"/>
      <c r="Q40" s="68"/>
      <c r="R40" s="68"/>
      <c r="S40" s="68"/>
      <c r="T40" s="68"/>
      <c r="U40" s="68"/>
      <c r="V40" s="68"/>
      <c r="W40" s="68"/>
    </row>
    <row r="41" ht="20.25" customHeight="1" spans="1:23">
      <c r="A41" s="171" t="str">
        <f t="shared" si="0"/>
        <v>       玉溪市文化和旅游局</v>
      </c>
      <c r="B41" s="171" t="s">
        <v>220</v>
      </c>
      <c r="C41" s="171" t="s">
        <v>221</v>
      </c>
      <c r="D41" s="171" t="s">
        <v>89</v>
      </c>
      <c r="E41" s="171" t="s">
        <v>170</v>
      </c>
      <c r="F41" s="171" t="s">
        <v>238</v>
      </c>
      <c r="G41" s="171" t="s">
        <v>239</v>
      </c>
      <c r="H41" s="172">
        <v>50000</v>
      </c>
      <c r="I41" s="68">
        <v>50000</v>
      </c>
      <c r="J41" s="68">
        <v>12500</v>
      </c>
      <c r="K41" s="171"/>
      <c r="L41" s="68">
        <v>37500</v>
      </c>
      <c r="M41" s="171"/>
      <c r="N41" s="68"/>
      <c r="O41" s="68"/>
      <c r="P41" s="171"/>
      <c r="Q41" s="68"/>
      <c r="R41" s="68"/>
      <c r="S41" s="68"/>
      <c r="T41" s="68"/>
      <c r="U41" s="68"/>
      <c r="V41" s="68"/>
      <c r="W41" s="68"/>
    </row>
    <row r="42" ht="20.25" customHeight="1" spans="1:23">
      <c r="A42" s="171" t="str">
        <f t="shared" si="0"/>
        <v>       玉溪市文化和旅游局</v>
      </c>
      <c r="B42" s="171" t="s">
        <v>220</v>
      </c>
      <c r="C42" s="171" t="s">
        <v>221</v>
      </c>
      <c r="D42" s="171" t="s">
        <v>89</v>
      </c>
      <c r="E42" s="171" t="s">
        <v>170</v>
      </c>
      <c r="F42" s="171" t="s">
        <v>240</v>
      </c>
      <c r="G42" s="171" t="s">
        <v>241</v>
      </c>
      <c r="H42" s="172">
        <v>30000</v>
      </c>
      <c r="I42" s="68">
        <v>30000</v>
      </c>
      <c r="J42" s="68">
        <v>7500</v>
      </c>
      <c r="K42" s="171"/>
      <c r="L42" s="68">
        <v>22500</v>
      </c>
      <c r="M42" s="171"/>
      <c r="N42" s="68"/>
      <c r="O42" s="68"/>
      <c r="P42" s="171"/>
      <c r="Q42" s="68"/>
      <c r="R42" s="68"/>
      <c r="S42" s="68"/>
      <c r="T42" s="68"/>
      <c r="U42" s="68"/>
      <c r="V42" s="68"/>
      <c r="W42" s="68"/>
    </row>
    <row r="43" ht="20.25" customHeight="1" spans="1:23">
      <c r="A43" s="171" t="str">
        <f t="shared" si="0"/>
        <v>       玉溪市文化和旅游局</v>
      </c>
      <c r="B43" s="171" t="s">
        <v>220</v>
      </c>
      <c r="C43" s="171" t="s">
        <v>221</v>
      </c>
      <c r="D43" s="171" t="s">
        <v>89</v>
      </c>
      <c r="E43" s="171" t="s">
        <v>170</v>
      </c>
      <c r="F43" s="171" t="s">
        <v>215</v>
      </c>
      <c r="G43" s="171" t="s">
        <v>216</v>
      </c>
      <c r="H43" s="172">
        <v>33600</v>
      </c>
      <c r="I43" s="68">
        <v>33600</v>
      </c>
      <c r="J43" s="68">
        <v>8400</v>
      </c>
      <c r="K43" s="171"/>
      <c r="L43" s="68">
        <v>25200</v>
      </c>
      <c r="M43" s="171"/>
      <c r="N43" s="68"/>
      <c r="O43" s="68"/>
      <c r="P43" s="171"/>
      <c r="Q43" s="68"/>
      <c r="R43" s="68"/>
      <c r="S43" s="68"/>
      <c r="T43" s="68"/>
      <c r="U43" s="68"/>
      <c r="V43" s="68"/>
      <c r="W43" s="68"/>
    </row>
    <row r="44" ht="20.25" customHeight="1" spans="1:23">
      <c r="A44" s="171" t="str">
        <f t="shared" si="0"/>
        <v>       玉溪市文化和旅游局</v>
      </c>
      <c r="B44" s="171" t="s">
        <v>220</v>
      </c>
      <c r="C44" s="171" t="s">
        <v>221</v>
      </c>
      <c r="D44" s="171" t="s">
        <v>95</v>
      </c>
      <c r="E44" s="171" t="s">
        <v>178</v>
      </c>
      <c r="F44" s="171" t="s">
        <v>222</v>
      </c>
      <c r="G44" s="171" t="s">
        <v>223</v>
      </c>
      <c r="H44" s="172">
        <v>76000</v>
      </c>
      <c r="I44" s="68">
        <v>76000</v>
      </c>
      <c r="J44" s="68">
        <v>15250</v>
      </c>
      <c r="K44" s="171"/>
      <c r="L44" s="68">
        <v>60750</v>
      </c>
      <c r="M44" s="171"/>
      <c r="N44" s="68"/>
      <c r="O44" s="68"/>
      <c r="P44" s="171"/>
      <c r="Q44" s="68"/>
      <c r="R44" s="68"/>
      <c r="S44" s="68"/>
      <c r="T44" s="68"/>
      <c r="U44" s="68"/>
      <c r="V44" s="68"/>
      <c r="W44" s="68"/>
    </row>
    <row r="45" ht="20.25" customHeight="1" spans="1:23">
      <c r="A45" s="171" t="str">
        <f t="shared" si="0"/>
        <v>       玉溪市文化和旅游局</v>
      </c>
      <c r="B45" s="171" t="s">
        <v>220</v>
      </c>
      <c r="C45" s="171" t="s">
        <v>221</v>
      </c>
      <c r="D45" s="171" t="s">
        <v>95</v>
      </c>
      <c r="E45" s="171" t="s">
        <v>178</v>
      </c>
      <c r="F45" s="171" t="s">
        <v>230</v>
      </c>
      <c r="G45" s="171" t="s">
        <v>231</v>
      </c>
      <c r="H45" s="172">
        <v>50000</v>
      </c>
      <c r="I45" s="68">
        <v>50000</v>
      </c>
      <c r="J45" s="68">
        <v>12500</v>
      </c>
      <c r="K45" s="171"/>
      <c r="L45" s="68">
        <v>37500</v>
      </c>
      <c r="M45" s="171"/>
      <c r="N45" s="68"/>
      <c r="O45" s="68"/>
      <c r="P45" s="171"/>
      <c r="Q45" s="68"/>
      <c r="R45" s="68"/>
      <c r="S45" s="68"/>
      <c r="T45" s="68"/>
      <c r="U45" s="68"/>
      <c r="V45" s="68"/>
      <c r="W45" s="68"/>
    </row>
    <row r="46" ht="20.25" customHeight="1" spans="1:23">
      <c r="A46" s="171" t="str">
        <f t="shared" si="0"/>
        <v>       玉溪市文化和旅游局</v>
      </c>
      <c r="B46" s="171" t="s">
        <v>220</v>
      </c>
      <c r="C46" s="171" t="s">
        <v>221</v>
      </c>
      <c r="D46" s="171" t="s">
        <v>95</v>
      </c>
      <c r="E46" s="171" t="s">
        <v>178</v>
      </c>
      <c r="F46" s="171" t="s">
        <v>240</v>
      </c>
      <c r="G46" s="171" t="s">
        <v>241</v>
      </c>
      <c r="H46" s="172">
        <v>12000</v>
      </c>
      <c r="I46" s="68">
        <v>12000</v>
      </c>
      <c r="J46" s="68">
        <v>3000</v>
      </c>
      <c r="K46" s="171"/>
      <c r="L46" s="68">
        <v>9000</v>
      </c>
      <c r="M46" s="171"/>
      <c r="N46" s="68"/>
      <c r="O46" s="68"/>
      <c r="P46" s="171"/>
      <c r="Q46" s="68"/>
      <c r="R46" s="68"/>
      <c r="S46" s="68"/>
      <c r="T46" s="68"/>
      <c r="U46" s="68"/>
      <c r="V46" s="68"/>
      <c r="W46" s="68"/>
    </row>
    <row r="47" ht="20.25" customHeight="1" spans="1:23">
      <c r="A47" s="171" t="str">
        <f t="shared" si="0"/>
        <v>       玉溪市文化和旅游局</v>
      </c>
      <c r="B47" s="171" t="s">
        <v>220</v>
      </c>
      <c r="C47" s="171" t="s">
        <v>221</v>
      </c>
      <c r="D47" s="171" t="s">
        <v>104</v>
      </c>
      <c r="E47" s="171" t="s">
        <v>203</v>
      </c>
      <c r="F47" s="171" t="s">
        <v>242</v>
      </c>
      <c r="G47" s="171" t="s">
        <v>243</v>
      </c>
      <c r="H47" s="172">
        <v>24100</v>
      </c>
      <c r="I47" s="68">
        <v>24100</v>
      </c>
      <c r="J47" s="68">
        <v>24100</v>
      </c>
      <c r="K47" s="171"/>
      <c r="L47" s="68"/>
      <c r="M47" s="171"/>
      <c r="N47" s="68"/>
      <c r="O47" s="68"/>
      <c r="P47" s="171"/>
      <c r="Q47" s="68"/>
      <c r="R47" s="68"/>
      <c r="S47" s="68"/>
      <c r="T47" s="68"/>
      <c r="U47" s="68"/>
      <c r="V47" s="68"/>
      <c r="W47" s="68"/>
    </row>
    <row r="48" ht="20.25" customHeight="1" spans="1:23">
      <c r="A48" s="171" t="str">
        <f t="shared" si="0"/>
        <v>       玉溪市文化和旅游局</v>
      </c>
      <c r="B48" s="171" t="s">
        <v>220</v>
      </c>
      <c r="C48" s="171" t="s">
        <v>221</v>
      </c>
      <c r="D48" s="171" t="s">
        <v>105</v>
      </c>
      <c r="E48" s="171" t="s">
        <v>208</v>
      </c>
      <c r="F48" s="171" t="s">
        <v>242</v>
      </c>
      <c r="G48" s="171" t="s">
        <v>243</v>
      </c>
      <c r="H48" s="172">
        <v>1800</v>
      </c>
      <c r="I48" s="68">
        <v>1800</v>
      </c>
      <c r="J48" s="68">
        <v>1800</v>
      </c>
      <c r="K48" s="171"/>
      <c r="L48" s="68"/>
      <c r="M48" s="171"/>
      <c r="N48" s="68"/>
      <c r="O48" s="68"/>
      <c r="P48" s="171"/>
      <c r="Q48" s="68"/>
      <c r="R48" s="68"/>
      <c r="S48" s="68"/>
      <c r="T48" s="68"/>
      <c r="U48" s="68"/>
      <c r="V48" s="68"/>
      <c r="W48" s="68"/>
    </row>
    <row r="49" ht="20.25" customHeight="1" spans="1:23">
      <c r="A49" s="171" t="str">
        <f t="shared" si="0"/>
        <v>       玉溪市文化和旅游局</v>
      </c>
      <c r="B49" s="171" t="s">
        <v>244</v>
      </c>
      <c r="C49" s="171" t="s">
        <v>145</v>
      </c>
      <c r="D49" s="171" t="s">
        <v>89</v>
      </c>
      <c r="E49" s="171" t="s">
        <v>170</v>
      </c>
      <c r="F49" s="171" t="s">
        <v>245</v>
      </c>
      <c r="G49" s="171" t="s">
        <v>145</v>
      </c>
      <c r="H49" s="172">
        <v>90000</v>
      </c>
      <c r="I49" s="68">
        <v>90000</v>
      </c>
      <c r="J49" s="68"/>
      <c r="K49" s="171"/>
      <c r="L49" s="68">
        <v>90000</v>
      </c>
      <c r="M49" s="171"/>
      <c r="N49" s="68"/>
      <c r="O49" s="68"/>
      <c r="P49" s="171"/>
      <c r="Q49" s="68"/>
      <c r="R49" s="68"/>
      <c r="S49" s="68"/>
      <c r="T49" s="68"/>
      <c r="U49" s="68"/>
      <c r="V49" s="68"/>
      <c r="W49" s="68"/>
    </row>
    <row r="50" ht="20.25" customHeight="1" spans="1:23">
      <c r="A50" s="171" t="str">
        <f t="shared" si="0"/>
        <v>       玉溪市文化和旅游局</v>
      </c>
      <c r="B50" s="171" t="s">
        <v>246</v>
      </c>
      <c r="C50" s="171" t="s">
        <v>247</v>
      </c>
      <c r="D50" s="171" t="s">
        <v>90</v>
      </c>
      <c r="E50" s="171" t="s">
        <v>248</v>
      </c>
      <c r="F50" s="171" t="s">
        <v>222</v>
      </c>
      <c r="G50" s="171" t="s">
        <v>223</v>
      </c>
      <c r="H50" s="172">
        <v>172250</v>
      </c>
      <c r="I50" s="68">
        <v>172250</v>
      </c>
      <c r="J50" s="68"/>
      <c r="K50" s="171"/>
      <c r="L50" s="68">
        <v>172250</v>
      </c>
      <c r="M50" s="171"/>
      <c r="N50" s="68"/>
      <c r="O50" s="68"/>
      <c r="P50" s="171"/>
      <c r="Q50" s="68"/>
      <c r="R50" s="68"/>
      <c r="S50" s="68"/>
      <c r="T50" s="68"/>
      <c r="U50" s="68"/>
      <c r="V50" s="68"/>
      <c r="W50" s="68"/>
    </row>
    <row r="51" ht="20.25" customHeight="1" spans="1:23">
      <c r="A51" s="171" t="str">
        <f t="shared" si="0"/>
        <v>       玉溪市文化和旅游局</v>
      </c>
      <c r="B51" s="171" t="s">
        <v>246</v>
      </c>
      <c r="C51" s="171" t="s">
        <v>247</v>
      </c>
      <c r="D51" s="171" t="s">
        <v>90</v>
      </c>
      <c r="E51" s="171" t="s">
        <v>248</v>
      </c>
      <c r="F51" s="171" t="s">
        <v>230</v>
      </c>
      <c r="G51" s="171" t="s">
        <v>231</v>
      </c>
      <c r="H51" s="172">
        <v>400000</v>
      </c>
      <c r="I51" s="68">
        <v>400000</v>
      </c>
      <c r="J51" s="68"/>
      <c r="K51" s="171"/>
      <c r="L51" s="68">
        <v>400000</v>
      </c>
      <c r="M51" s="171"/>
      <c r="N51" s="68"/>
      <c r="O51" s="68"/>
      <c r="P51" s="171"/>
      <c r="Q51" s="68"/>
      <c r="R51" s="68"/>
      <c r="S51" s="68"/>
      <c r="T51" s="68"/>
      <c r="U51" s="68"/>
      <c r="V51" s="68"/>
      <c r="W51" s="68"/>
    </row>
    <row r="52" ht="20.25" customHeight="1" spans="1:23">
      <c r="A52" s="171" t="str">
        <f t="shared" si="0"/>
        <v>       玉溪市文化和旅游局</v>
      </c>
      <c r="B52" s="171" t="s">
        <v>246</v>
      </c>
      <c r="C52" s="171" t="s">
        <v>247</v>
      </c>
      <c r="D52" s="171" t="s">
        <v>90</v>
      </c>
      <c r="E52" s="171" t="s">
        <v>248</v>
      </c>
      <c r="F52" s="171" t="s">
        <v>234</v>
      </c>
      <c r="G52" s="171" t="s">
        <v>235</v>
      </c>
      <c r="H52" s="172">
        <v>130000</v>
      </c>
      <c r="I52" s="68">
        <v>130000</v>
      </c>
      <c r="J52" s="68"/>
      <c r="K52" s="171"/>
      <c r="L52" s="68">
        <v>130000</v>
      </c>
      <c r="M52" s="171"/>
      <c r="N52" s="68"/>
      <c r="O52" s="68"/>
      <c r="P52" s="171"/>
      <c r="Q52" s="68"/>
      <c r="R52" s="68"/>
      <c r="S52" s="68"/>
      <c r="T52" s="68"/>
      <c r="U52" s="68"/>
      <c r="V52" s="68"/>
      <c r="W52" s="68"/>
    </row>
    <row r="53" ht="20.25" customHeight="1" spans="1:23">
      <c r="A53" s="171" t="str">
        <f t="shared" si="0"/>
        <v>       玉溪市文化和旅游局</v>
      </c>
      <c r="B53" s="171" t="s">
        <v>246</v>
      </c>
      <c r="C53" s="171" t="s">
        <v>247</v>
      </c>
      <c r="D53" s="171" t="s">
        <v>90</v>
      </c>
      <c r="E53" s="171" t="s">
        <v>248</v>
      </c>
      <c r="F53" s="171" t="s">
        <v>236</v>
      </c>
      <c r="G53" s="171" t="s">
        <v>237</v>
      </c>
      <c r="H53" s="172">
        <v>230000</v>
      </c>
      <c r="I53" s="68">
        <v>230000</v>
      </c>
      <c r="J53" s="68"/>
      <c r="K53" s="171"/>
      <c r="L53" s="68">
        <v>230000</v>
      </c>
      <c r="M53" s="171"/>
      <c r="N53" s="68"/>
      <c r="O53" s="68"/>
      <c r="P53" s="171"/>
      <c r="Q53" s="68"/>
      <c r="R53" s="68"/>
      <c r="S53" s="68"/>
      <c r="T53" s="68"/>
      <c r="U53" s="68"/>
      <c r="V53" s="68"/>
      <c r="W53" s="68"/>
    </row>
    <row r="54" ht="20.25" customHeight="1" spans="1:23">
      <c r="A54" s="171" t="str">
        <f t="shared" si="0"/>
        <v>       玉溪市文化和旅游局</v>
      </c>
      <c r="B54" s="171" t="s">
        <v>246</v>
      </c>
      <c r="C54" s="171" t="s">
        <v>247</v>
      </c>
      <c r="D54" s="171" t="s">
        <v>90</v>
      </c>
      <c r="E54" s="171" t="s">
        <v>248</v>
      </c>
      <c r="F54" s="171" t="s">
        <v>249</v>
      </c>
      <c r="G54" s="171" t="s">
        <v>250</v>
      </c>
      <c r="H54" s="172">
        <v>180000</v>
      </c>
      <c r="I54" s="68">
        <v>180000</v>
      </c>
      <c r="J54" s="68"/>
      <c r="K54" s="171"/>
      <c r="L54" s="68">
        <v>180000</v>
      </c>
      <c r="M54" s="171"/>
      <c r="N54" s="68"/>
      <c r="O54" s="68"/>
      <c r="P54" s="171"/>
      <c r="Q54" s="68"/>
      <c r="R54" s="68"/>
      <c r="S54" s="68"/>
      <c r="T54" s="68"/>
      <c r="U54" s="68"/>
      <c r="V54" s="68"/>
      <c r="W54" s="68"/>
    </row>
    <row r="55" ht="20.25" customHeight="1" spans="1:23">
      <c r="A55" s="171" t="str">
        <f t="shared" si="0"/>
        <v>       玉溪市文化和旅游局</v>
      </c>
      <c r="B55" s="171" t="s">
        <v>246</v>
      </c>
      <c r="C55" s="171" t="s">
        <v>247</v>
      </c>
      <c r="D55" s="171" t="s">
        <v>90</v>
      </c>
      <c r="E55" s="171" t="s">
        <v>248</v>
      </c>
      <c r="F55" s="171" t="s">
        <v>238</v>
      </c>
      <c r="G55" s="171" t="s">
        <v>239</v>
      </c>
      <c r="H55" s="172">
        <v>423475</v>
      </c>
      <c r="I55" s="68">
        <v>423475</v>
      </c>
      <c r="J55" s="68"/>
      <c r="K55" s="171"/>
      <c r="L55" s="68">
        <v>423475</v>
      </c>
      <c r="M55" s="171"/>
      <c r="N55" s="68"/>
      <c r="O55" s="68"/>
      <c r="P55" s="171"/>
      <c r="Q55" s="68"/>
      <c r="R55" s="68"/>
      <c r="S55" s="68"/>
      <c r="T55" s="68"/>
      <c r="U55" s="68"/>
      <c r="V55" s="68"/>
      <c r="W55" s="68"/>
    </row>
    <row r="56" ht="20.25" customHeight="1" spans="1:23">
      <c r="A56" s="171" t="str">
        <f t="shared" si="0"/>
        <v>       玉溪市文化和旅游局</v>
      </c>
      <c r="B56" s="171" t="s">
        <v>246</v>
      </c>
      <c r="C56" s="171" t="s">
        <v>247</v>
      </c>
      <c r="D56" s="171" t="s">
        <v>90</v>
      </c>
      <c r="E56" s="171" t="s">
        <v>248</v>
      </c>
      <c r="F56" s="171" t="s">
        <v>215</v>
      </c>
      <c r="G56" s="171" t="s">
        <v>216</v>
      </c>
      <c r="H56" s="172">
        <v>300000</v>
      </c>
      <c r="I56" s="68">
        <v>300000</v>
      </c>
      <c r="J56" s="68"/>
      <c r="K56" s="171"/>
      <c r="L56" s="68">
        <v>300000</v>
      </c>
      <c r="M56" s="171"/>
      <c r="N56" s="68"/>
      <c r="O56" s="68"/>
      <c r="P56" s="171"/>
      <c r="Q56" s="68"/>
      <c r="R56" s="68"/>
      <c r="S56" s="68"/>
      <c r="T56" s="68"/>
      <c r="U56" s="68"/>
      <c r="V56" s="68"/>
      <c r="W56" s="68"/>
    </row>
    <row r="57" ht="20.25" customHeight="1" spans="1:23">
      <c r="A57" s="171" t="str">
        <f t="shared" si="0"/>
        <v>       玉溪市文化和旅游局</v>
      </c>
      <c r="B57" s="171" t="s">
        <v>246</v>
      </c>
      <c r="C57" s="171" t="s">
        <v>247</v>
      </c>
      <c r="D57" s="171" t="s">
        <v>90</v>
      </c>
      <c r="E57" s="171" t="s">
        <v>248</v>
      </c>
      <c r="F57" s="171" t="s">
        <v>242</v>
      </c>
      <c r="G57" s="171" t="s">
        <v>243</v>
      </c>
      <c r="H57" s="172">
        <v>50000</v>
      </c>
      <c r="I57" s="68">
        <v>50000</v>
      </c>
      <c r="J57" s="68"/>
      <c r="K57" s="171"/>
      <c r="L57" s="68">
        <v>50000</v>
      </c>
      <c r="M57" s="171"/>
      <c r="N57" s="68"/>
      <c r="O57" s="68"/>
      <c r="P57" s="171"/>
      <c r="Q57" s="68"/>
      <c r="R57" s="68"/>
      <c r="S57" s="68"/>
      <c r="T57" s="68"/>
      <c r="U57" s="68"/>
      <c r="V57" s="68"/>
      <c r="W57" s="68"/>
    </row>
    <row r="58" ht="20.25" customHeight="1" spans="1:23">
      <c r="A58" s="171" t="str">
        <f t="shared" si="0"/>
        <v>       玉溪市文化和旅游局</v>
      </c>
      <c r="B58" s="171" t="s">
        <v>251</v>
      </c>
      <c r="C58" s="171" t="s">
        <v>252</v>
      </c>
      <c r="D58" s="171" t="s">
        <v>107</v>
      </c>
      <c r="E58" s="171" t="s">
        <v>253</v>
      </c>
      <c r="F58" s="171" t="s">
        <v>254</v>
      </c>
      <c r="G58" s="171" t="s">
        <v>255</v>
      </c>
      <c r="H58" s="172">
        <v>90000</v>
      </c>
      <c r="I58" s="68">
        <v>90000</v>
      </c>
      <c r="J58" s="68"/>
      <c r="K58" s="171"/>
      <c r="L58" s="68">
        <v>90000</v>
      </c>
      <c r="M58" s="171"/>
      <c r="N58" s="68"/>
      <c r="O58" s="68"/>
      <c r="P58" s="171"/>
      <c r="Q58" s="68"/>
      <c r="R58" s="68"/>
      <c r="S58" s="68"/>
      <c r="T58" s="68"/>
      <c r="U58" s="68"/>
      <c r="V58" s="68"/>
      <c r="W58" s="68"/>
    </row>
    <row r="59" ht="20.25" customHeight="1" spans="1:23">
      <c r="A59" s="171" t="str">
        <f t="shared" si="0"/>
        <v>       玉溪市文化和旅游局</v>
      </c>
      <c r="B59" s="171" t="s">
        <v>256</v>
      </c>
      <c r="C59" s="171" t="s">
        <v>257</v>
      </c>
      <c r="D59" s="171" t="s">
        <v>89</v>
      </c>
      <c r="E59" s="171" t="s">
        <v>170</v>
      </c>
      <c r="F59" s="171" t="s">
        <v>258</v>
      </c>
      <c r="G59" s="171" t="s">
        <v>259</v>
      </c>
      <c r="H59" s="172">
        <v>91200</v>
      </c>
      <c r="I59" s="68">
        <v>91200</v>
      </c>
      <c r="J59" s="68">
        <v>22800</v>
      </c>
      <c r="K59" s="171"/>
      <c r="L59" s="68">
        <v>68400</v>
      </c>
      <c r="M59" s="171"/>
      <c r="N59" s="68"/>
      <c r="O59" s="68"/>
      <c r="P59" s="171"/>
      <c r="Q59" s="68"/>
      <c r="R59" s="68"/>
      <c r="S59" s="68"/>
      <c r="T59" s="68"/>
      <c r="U59" s="68"/>
      <c r="V59" s="68"/>
      <c r="W59" s="68"/>
    </row>
    <row r="60" ht="20.25" customHeight="1" spans="1:23">
      <c r="A60" s="171" t="str">
        <f t="shared" si="0"/>
        <v>       玉溪市文化和旅游局</v>
      </c>
      <c r="B60" s="171" t="s">
        <v>260</v>
      </c>
      <c r="C60" s="171" t="s">
        <v>261</v>
      </c>
      <c r="D60" s="171" t="s">
        <v>95</v>
      </c>
      <c r="E60" s="171" t="s">
        <v>178</v>
      </c>
      <c r="F60" s="171" t="s">
        <v>179</v>
      </c>
      <c r="G60" s="171" t="s">
        <v>180</v>
      </c>
      <c r="H60" s="172">
        <v>592800</v>
      </c>
      <c r="I60" s="68">
        <v>592800</v>
      </c>
      <c r="J60" s="68">
        <v>592800</v>
      </c>
      <c r="K60" s="171"/>
      <c r="L60" s="68"/>
      <c r="M60" s="171"/>
      <c r="N60" s="68"/>
      <c r="O60" s="68"/>
      <c r="P60" s="171"/>
      <c r="Q60" s="68"/>
      <c r="R60" s="68"/>
      <c r="S60" s="68"/>
      <c r="T60" s="68"/>
      <c r="U60" s="68"/>
      <c r="V60" s="68"/>
      <c r="W60" s="68"/>
    </row>
    <row r="61" ht="20.25" customHeight="1" spans="1:23">
      <c r="A61" s="171" t="str">
        <f t="shared" si="0"/>
        <v>       玉溪市文化和旅游局</v>
      </c>
      <c r="B61" s="171" t="s">
        <v>262</v>
      </c>
      <c r="C61" s="171" t="s">
        <v>263</v>
      </c>
      <c r="D61" s="171" t="s">
        <v>95</v>
      </c>
      <c r="E61" s="171" t="s">
        <v>178</v>
      </c>
      <c r="F61" s="171" t="s">
        <v>179</v>
      </c>
      <c r="G61" s="171" t="s">
        <v>180</v>
      </c>
      <c r="H61" s="172">
        <v>300000</v>
      </c>
      <c r="I61" s="68">
        <v>300000</v>
      </c>
      <c r="J61" s="68"/>
      <c r="K61" s="171"/>
      <c r="L61" s="68">
        <v>300000</v>
      </c>
      <c r="M61" s="171"/>
      <c r="N61" s="68"/>
      <c r="O61" s="68"/>
      <c r="P61" s="171"/>
      <c r="Q61" s="68"/>
      <c r="R61" s="68"/>
      <c r="S61" s="68"/>
      <c r="T61" s="68"/>
      <c r="U61" s="68"/>
      <c r="V61" s="68"/>
      <c r="W61" s="68"/>
    </row>
    <row r="62" ht="20.25" customHeight="1" spans="1:23">
      <c r="A62" s="171" t="str">
        <f t="shared" si="0"/>
        <v>       玉溪市文化和旅游局</v>
      </c>
      <c r="B62" s="171" t="s">
        <v>264</v>
      </c>
      <c r="C62" s="171" t="s">
        <v>265</v>
      </c>
      <c r="D62" s="171" t="s">
        <v>89</v>
      </c>
      <c r="E62" s="171" t="s">
        <v>170</v>
      </c>
      <c r="F62" s="171" t="s">
        <v>266</v>
      </c>
      <c r="G62" s="171" t="s">
        <v>267</v>
      </c>
      <c r="H62" s="172">
        <v>131893</v>
      </c>
      <c r="I62" s="68">
        <v>131893</v>
      </c>
      <c r="J62" s="68"/>
      <c r="K62" s="171"/>
      <c r="L62" s="68">
        <v>131893</v>
      </c>
      <c r="M62" s="171"/>
      <c r="N62" s="68"/>
      <c r="O62" s="68"/>
      <c r="P62" s="171"/>
      <c r="Q62" s="68"/>
      <c r="R62" s="68"/>
      <c r="S62" s="68"/>
      <c r="T62" s="68"/>
      <c r="U62" s="68"/>
      <c r="V62" s="68"/>
      <c r="W62" s="68"/>
    </row>
    <row r="63" ht="20.25" customHeight="1" spans="1:23">
      <c r="A63" s="171" t="str">
        <f t="shared" si="0"/>
        <v>       玉溪市文化和旅游局</v>
      </c>
      <c r="B63" s="171" t="s">
        <v>268</v>
      </c>
      <c r="C63" s="171" t="s">
        <v>269</v>
      </c>
      <c r="D63" s="171" t="s">
        <v>89</v>
      </c>
      <c r="E63" s="171" t="s">
        <v>170</v>
      </c>
      <c r="F63" s="171" t="s">
        <v>238</v>
      </c>
      <c r="G63" s="171" t="s">
        <v>239</v>
      </c>
      <c r="H63" s="172">
        <v>198000</v>
      </c>
      <c r="I63" s="68">
        <v>198000</v>
      </c>
      <c r="J63" s="68"/>
      <c r="K63" s="171"/>
      <c r="L63" s="68">
        <v>198000</v>
      </c>
      <c r="M63" s="171"/>
      <c r="N63" s="68"/>
      <c r="O63" s="68"/>
      <c r="P63" s="171"/>
      <c r="Q63" s="68"/>
      <c r="R63" s="68"/>
      <c r="S63" s="68"/>
      <c r="T63" s="68"/>
      <c r="U63" s="68"/>
      <c r="V63" s="68"/>
      <c r="W63" s="68"/>
    </row>
    <row r="64" ht="20.25" customHeight="1" spans="1:23">
      <c r="A64" s="171" t="str">
        <f t="shared" si="0"/>
        <v>       玉溪市文化和旅游局</v>
      </c>
      <c r="B64" s="171" t="s">
        <v>270</v>
      </c>
      <c r="C64" s="171" t="s">
        <v>271</v>
      </c>
      <c r="D64" s="171" t="s">
        <v>112</v>
      </c>
      <c r="E64" s="171" t="s">
        <v>188</v>
      </c>
      <c r="F64" s="171" t="s">
        <v>191</v>
      </c>
      <c r="G64" s="171" t="s">
        <v>192</v>
      </c>
      <c r="H64" s="172">
        <v>8000</v>
      </c>
      <c r="I64" s="68">
        <v>8000</v>
      </c>
      <c r="J64" s="68"/>
      <c r="K64" s="171"/>
      <c r="L64" s="68">
        <v>8000</v>
      </c>
      <c r="M64" s="171"/>
      <c r="N64" s="68"/>
      <c r="O64" s="68"/>
      <c r="P64" s="171"/>
      <c r="Q64" s="68"/>
      <c r="R64" s="68"/>
      <c r="S64" s="68"/>
      <c r="T64" s="68"/>
      <c r="U64" s="68"/>
      <c r="V64" s="68"/>
      <c r="W64" s="68"/>
    </row>
    <row r="65" ht="20.25" customHeight="1" spans="1:23">
      <c r="A65" s="171" t="str">
        <f t="shared" si="0"/>
        <v>       玉溪市文化和旅游局</v>
      </c>
      <c r="B65" s="171" t="s">
        <v>272</v>
      </c>
      <c r="C65" s="171" t="s">
        <v>259</v>
      </c>
      <c r="D65" s="171" t="s">
        <v>89</v>
      </c>
      <c r="E65" s="171" t="s">
        <v>170</v>
      </c>
      <c r="F65" s="171" t="s">
        <v>266</v>
      </c>
      <c r="G65" s="171" t="s">
        <v>267</v>
      </c>
      <c r="H65" s="172">
        <v>1055040</v>
      </c>
      <c r="I65" s="68">
        <v>1055040</v>
      </c>
      <c r="J65" s="68">
        <v>306967.5</v>
      </c>
      <c r="K65" s="171"/>
      <c r="L65" s="68">
        <v>748072.5</v>
      </c>
      <c r="M65" s="171"/>
      <c r="N65" s="68"/>
      <c r="O65" s="68"/>
      <c r="P65" s="171"/>
      <c r="Q65" s="68"/>
      <c r="R65" s="68"/>
      <c r="S65" s="68"/>
      <c r="T65" s="68"/>
      <c r="U65" s="68"/>
      <c r="V65" s="68"/>
      <c r="W65" s="68"/>
    </row>
    <row r="66" ht="20.25" customHeight="1" spans="1:23">
      <c r="A66" s="171" t="str">
        <f t="shared" si="0"/>
        <v>       玉溪市文化和旅游局</v>
      </c>
      <c r="B66" s="171" t="s">
        <v>273</v>
      </c>
      <c r="C66" s="171" t="s">
        <v>274</v>
      </c>
      <c r="D66" s="171" t="s">
        <v>89</v>
      </c>
      <c r="E66" s="171" t="s">
        <v>170</v>
      </c>
      <c r="F66" s="171" t="s">
        <v>183</v>
      </c>
      <c r="G66" s="171" t="s">
        <v>184</v>
      </c>
      <c r="H66" s="172">
        <v>30000</v>
      </c>
      <c r="I66" s="68">
        <v>30000</v>
      </c>
      <c r="J66" s="68"/>
      <c r="K66" s="171"/>
      <c r="L66" s="68">
        <v>30000</v>
      </c>
      <c r="M66" s="171"/>
      <c r="N66" s="68"/>
      <c r="O66" s="68"/>
      <c r="P66" s="171"/>
      <c r="Q66" s="68"/>
      <c r="R66" s="68"/>
      <c r="S66" s="68"/>
      <c r="T66" s="68"/>
      <c r="U66" s="68"/>
      <c r="V66" s="68"/>
      <c r="W66" s="68"/>
    </row>
    <row r="67" ht="20.25" customHeight="1" spans="1:23">
      <c r="A67" s="173" t="s">
        <v>67</v>
      </c>
      <c r="B67" s="171"/>
      <c r="C67" s="171"/>
      <c r="D67" s="171"/>
      <c r="E67" s="171"/>
      <c r="F67" s="171"/>
      <c r="G67" s="171"/>
      <c r="H67" s="172">
        <v>6663061.25</v>
      </c>
      <c r="I67" s="68">
        <v>6663061.25</v>
      </c>
      <c r="J67" s="68">
        <v>2035220.16</v>
      </c>
      <c r="K67" s="171"/>
      <c r="L67" s="68">
        <v>4627841.09</v>
      </c>
      <c r="M67" s="171"/>
      <c r="N67" s="68"/>
      <c r="O67" s="68"/>
      <c r="P67" s="171"/>
      <c r="Q67" s="68"/>
      <c r="R67" s="68"/>
      <c r="S67" s="68"/>
      <c r="T67" s="68"/>
      <c r="U67" s="68"/>
      <c r="V67" s="68"/>
      <c r="W67" s="68"/>
    </row>
    <row r="68" ht="20.25" customHeight="1" spans="1:23">
      <c r="A68" s="171" t="str">
        <f t="shared" ref="A68:A92" si="1">"       "&amp;"玉溪市博物馆"</f>
        <v>       玉溪市博物馆</v>
      </c>
      <c r="B68" s="171" t="s">
        <v>275</v>
      </c>
      <c r="C68" s="171" t="s">
        <v>177</v>
      </c>
      <c r="D68" s="171" t="s">
        <v>98</v>
      </c>
      <c r="E68" s="171" t="s">
        <v>276</v>
      </c>
      <c r="F68" s="171" t="s">
        <v>171</v>
      </c>
      <c r="G68" s="171" t="s">
        <v>172</v>
      </c>
      <c r="H68" s="172">
        <v>929904</v>
      </c>
      <c r="I68" s="68">
        <v>929904</v>
      </c>
      <c r="J68" s="68">
        <v>406833</v>
      </c>
      <c r="K68" s="171"/>
      <c r="L68" s="68">
        <v>523071</v>
      </c>
      <c r="M68" s="171"/>
      <c r="N68" s="68"/>
      <c r="O68" s="68"/>
      <c r="P68" s="171"/>
      <c r="Q68" s="68"/>
      <c r="R68" s="68"/>
      <c r="S68" s="68"/>
      <c r="T68" s="68"/>
      <c r="U68" s="68"/>
      <c r="V68" s="68"/>
      <c r="W68" s="68"/>
    </row>
    <row r="69" ht="20.25" customHeight="1" spans="1:23">
      <c r="A69" s="171" t="str">
        <f t="shared" si="1"/>
        <v>       玉溪市博物馆</v>
      </c>
      <c r="B69" s="171" t="s">
        <v>275</v>
      </c>
      <c r="C69" s="171" t="s">
        <v>177</v>
      </c>
      <c r="D69" s="171" t="s">
        <v>98</v>
      </c>
      <c r="E69" s="171" t="s">
        <v>276</v>
      </c>
      <c r="F69" s="171" t="s">
        <v>173</v>
      </c>
      <c r="G69" s="171" t="s">
        <v>174</v>
      </c>
      <c r="H69" s="172">
        <v>13044</v>
      </c>
      <c r="I69" s="68">
        <v>13044</v>
      </c>
      <c r="J69" s="68">
        <v>5706.75</v>
      </c>
      <c r="K69" s="171"/>
      <c r="L69" s="68">
        <v>7337.25</v>
      </c>
      <c r="M69" s="171"/>
      <c r="N69" s="68"/>
      <c r="O69" s="68"/>
      <c r="P69" s="171"/>
      <c r="Q69" s="68"/>
      <c r="R69" s="68"/>
      <c r="S69" s="68"/>
      <c r="T69" s="68"/>
      <c r="U69" s="68"/>
      <c r="V69" s="68"/>
      <c r="W69" s="68"/>
    </row>
    <row r="70" ht="20.25" customHeight="1" spans="1:23">
      <c r="A70" s="171" t="str">
        <f t="shared" si="1"/>
        <v>       玉溪市博物馆</v>
      </c>
      <c r="B70" s="171" t="s">
        <v>275</v>
      </c>
      <c r="C70" s="171" t="s">
        <v>177</v>
      </c>
      <c r="D70" s="171" t="s">
        <v>98</v>
      </c>
      <c r="E70" s="171" t="s">
        <v>276</v>
      </c>
      <c r="F70" s="171" t="s">
        <v>179</v>
      </c>
      <c r="G70" s="171" t="s">
        <v>180</v>
      </c>
      <c r="H70" s="172">
        <v>327120</v>
      </c>
      <c r="I70" s="68">
        <v>327120</v>
      </c>
      <c r="J70" s="68">
        <v>143115</v>
      </c>
      <c r="K70" s="171"/>
      <c r="L70" s="68">
        <v>184005</v>
      </c>
      <c r="M70" s="171"/>
      <c r="N70" s="68"/>
      <c r="O70" s="68"/>
      <c r="P70" s="171"/>
      <c r="Q70" s="68"/>
      <c r="R70" s="68"/>
      <c r="S70" s="68"/>
      <c r="T70" s="68"/>
      <c r="U70" s="68"/>
      <c r="V70" s="68"/>
      <c r="W70" s="68"/>
    </row>
    <row r="71" ht="20.25" customHeight="1" spans="1:23">
      <c r="A71" s="171" t="str">
        <f t="shared" si="1"/>
        <v>       玉溪市博物馆</v>
      </c>
      <c r="B71" s="171" t="s">
        <v>275</v>
      </c>
      <c r="C71" s="171" t="s">
        <v>177</v>
      </c>
      <c r="D71" s="171" t="s">
        <v>119</v>
      </c>
      <c r="E71" s="171" t="s">
        <v>175</v>
      </c>
      <c r="F71" s="171" t="s">
        <v>173</v>
      </c>
      <c r="G71" s="171" t="s">
        <v>174</v>
      </c>
      <c r="H71" s="172">
        <v>23988</v>
      </c>
      <c r="I71" s="68">
        <v>23988</v>
      </c>
      <c r="J71" s="68"/>
      <c r="K71" s="171"/>
      <c r="L71" s="68">
        <v>23988</v>
      </c>
      <c r="M71" s="171"/>
      <c r="N71" s="68"/>
      <c r="O71" s="68"/>
      <c r="P71" s="171"/>
      <c r="Q71" s="68"/>
      <c r="R71" s="68"/>
      <c r="S71" s="68"/>
      <c r="T71" s="68"/>
      <c r="U71" s="68"/>
      <c r="V71" s="68"/>
      <c r="W71" s="68"/>
    </row>
    <row r="72" ht="20.25" customHeight="1" spans="1:23">
      <c r="A72" s="171" t="str">
        <f t="shared" si="1"/>
        <v>       玉溪市博物馆</v>
      </c>
      <c r="B72" s="171" t="s">
        <v>277</v>
      </c>
      <c r="C72" s="171" t="s">
        <v>182</v>
      </c>
      <c r="D72" s="171" t="s">
        <v>98</v>
      </c>
      <c r="E72" s="171" t="s">
        <v>276</v>
      </c>
      <c r="F72" s="171" t="s">
        <v>183</v>
      </c>
      <c r="G72" s="171" t="s">
        <v>184</v>
      </c>
      <c r="H72" s="172">
        <v>13518.34</v>
      </c>
      <c r="I72" s="68">
        <v>13518.34</v>
      </c>
      <c r="J72" s="68">
        <v>3379.59</v>
      </c>
      <c r="K72" s="171"/>
      <c r="L72" s="68">
        <v>10138.75</v>
      </c>
      <c r="M72" s="171"/>
      <c r="N72" s="68"/>
      <c r="O72" s="68"/>
      <c r="P72" s="171"/>
      <c r="Q72" s="68"/>
      <c r="R72" s="68"/>
      <c r="S72" s="68"/>
      <c r="T72" s="68"/>
      <c r="U72" s="68"/>
      <c r="V72" s="68"/>
      <c r="W72" s="68"/>
    </row>
    <row r="73" ht="20.25" customHeight="1" spans="1:23">
      <c r="A73" s="171" t="str">
        <f t="shared" si="1"/>
        <v>       玉溪市博物馆</v>
      </c>
      <c r="B73" s="171" t="s">
        <v>277</v>
      </c>
      <c r="C73" s="171" t="s">
        <v>182</v>
      </c>
      <c r="D73" s="171" t="s">
        <v>106</v>
      </c>
      <c r="E73" s="171" t="s">
        <v>185</v>
      </c>
      <c r="F73" s="171" t="s">
        <v>186</v>
      </c>
      <c r="G73" s="171" t="s">
        <v>187</v>
      </c>
      <c r="H73" s="172">
        <v>296592</v>
      </c>
      <c r="I73" s="68">
        <v>296592</v>
      </c>
      <c r="J73" s="68">
        <v>74148</v>
      </c>
      <c r="K73" s="171"/>
      <c r="L73" s="68">
        <v>222444</v>
      </c>
      <c r="M73" s="171"/>
      <c r="N73" s="68"/>
      <c r="O73" s="68"/>
      <c r="P73" s="171"/>
      <c r="Q73" s="68"/>
      <c r="R73" s="68"/>
      <c r="S73" s="68"/>
      <c r="T73" s="68"/>
      <c r="U73" s="68"/>
      <c r="V73" s="68"/>
      <c r="W73" s="68"/>
    </row>
    <row r="74" ht="20.25" customHeight="1" spans="1:23">
      <c r="A74" s="171" t="str">
        <f t="shared" si="1"/>
        <v>       玉溪市博物馆</v>
      </c>
      <c r="B74" s="171" t="s">
        <v>277</v>
      </c>
      <c r="C74" s="171" t="s">
        <v>182</v>
      </c>
      <c r="D74" s="171" t="s">
        <v>113</v>
      </c>
      <c r="E74" s="171" t="s">
        <v>193</v>
      </c>
      <c r="F74" s="171" t="s">
        <v>189</v>
      </c>
      <c r="G74" s="171" t="s">
        <v>190</v>
      </c>
      <c r="H74" s="172">
        <v>153857.1</v>
      </c>
      <c r="I74" s="68">
        <v>153857.1</v>
      </c>
      <c r="J74" s="68">
        <v>38464.28</v>
      </c>
      <c r="K74" s="171"/>
      <c r="L74" s="68">
        <v>115392.82</v>
      </c>
      <c r="M74" s="171"/>
      <c r="N74" s="68"/>
      <c r="O74" s="68"/>
      <c r="P74" s="171"/>
      <c r="Q74" s="68"/>
      <c r="R74" s="68"/>
      <c r="S74" s="68"/>
      <c r="T74" s="68"/>
      <c r="U74" s="68"/>
      <c r="V74" s="68"/>
      <c r="W74" s="68"/>
    </row>
    <row r="75" ht="20.25" customHeight="1" spans="1:23">
      <c r="A75" s="171" t="str">
        <f t="shared" si="1"/>
        <v>       玉溪市博物馆</v>
      </c>
      <c r="B75" s="171" t="s">
        <v>277</v>
      </c>
      <c r="C75" s="171" t="s">
        <v>182</v>
      </c>
      <c r="D75" s="171" t="s">
        <v>114</v>
      </c>
      <c r="E75" s="171" t="s">
        <v>194</v>
      </c>
      <c r="F75" s="171" t="s">
        <v>195</v>
      </c>
      <c r="G75" s="171" t="s">
        <v>196</v>
      </c>
      <c r="H75" s="172">
        <v>121485</v>
      </c>
      <c r="I75" s="68">
        <v>121485</v>
      </c>
      <c r="J75" s="68">
        <v>30371.25</v>
      </c>
      <c r="K75" s="171"/>
      <c r="L75" s="68">
        <v>91113.75</v>
      </c>
      <c r="M75" s="171"/>
      <c r="N75" s="68"/>
      <c r="O75" s="68"/>
      <c r="P75" s="171"/>
      <c r="Q75" s="68"/>
      <c r="R75" s="68"/>
      <c r="S75" s="68"/>
      <c r="T75" s="68"/>
      <c r="U75" s="68"/>
      <c r="V75" s="68"/>
      <c r="W75" s="68"/>
    </row>
    <row r="76" ht="20.25" customHeight="1" spans="1:23">
      <c r="A76" s="171" t="str">
        <f t="shared" si="1"/>
        <v>       玉溪市博物馆</v>
      </c>
      <c r="B76" s="171" t="s">
        <v>277</v>
      </c>
      <c r="C76" s="171" t="s">
        <v>182</v>
      </c>
      <c r="D76" s="171" t="s">
        <v>115</v>
      </c>
      <c r="E76" s="171" t="s">
        <v>197</v>
      </c>
      <c r="F76" s="171" t="s">
        <v>183</v>
      </c>
      <c r="G76" s="171" t="s">
        <v>184</v>
      </c>
      <c r="H76" s="172">
        <v>16888.17</v>
      </c>
      <c r="I76" s="68">
        <v>16888.17</v>
      </c>
      <c r="J76" s="68">
        <v>11188.04</v>
      </c>
      <c r="K76" s="171"/>
      <c r="L76" s="68">
        <v>5700.13</v>
      </c>
      <c r="M76" s="171"/>
      <c r="N76" s="68"/>
      <c r="O76" s="68"/>
      <c r="P76" s="171"/>
      <c r="Q76" s="68"/>
      <c r="R76" s="68"/>
      <c r="S76" s="68"/>
      <c r="T76" s="68"/>
      <c r="U76" s="68"/>
      <c r="V76" s="68"/>
      <c r="W76" s="68"/>
    </row>
    <row r="77" ht="20.25" customHeight="1" spans="1:23">
      <c r="A77" s="171" t="str">
        <f t="shared" si="1"/>
        <v>       玉溪市博物馆</v>
      </c>
      <c r="B77" s="171" t="s">
        <v>278</v>
      </c>
      <c r="C77" s="171" t="s">
        <v>199</v>
      </c>
      <c r="D77" s="171" t="s">
        <v>118</v>
      </c>
      <c r="E77" s="171" t="s">
        <v>199</v>
      </c>
      <c r="F77" s="171" t="s">
        <v>200</v>
      </c>
      <c r="G77" s="171" t="s">
        <v>199</v>
      </c>
      <c r="H77" s="172">
        <v>315900</v>
      </c>
      <c r="I77" s="68">
        <v>315900</v>
      </c>
      <c r="J77" s="68">
        <v>78975</v>
      </c>
      <c r="K77" s="171"/>
      <c r="L77" s="68">
        <v>236925</v>
      </c>
      <c r="M77" s="171"/>
      <c r="N77" s="68"/>
      <c r="O77" s="68"/>
      <c r="P77" s="171"/>
      <c r="Q77" s="68"/>
      <c r="R77" s="68"/>
      <c r="S77" s="68"/>
      <c r="T77" s="68"/>
      <c r="U77" s="68"/>
      <c r="V77" s="68"/>
      <c r="W77" s="68"/>
    </row>
    <row r="78" ht="20.25" customHeight="1" spans="1:23">
      <c r="A78" s="171" t="str">
        <f t="shared" si="1"/>
        <v>       玉溪市博物馆</v>
      </c>
      <c r="B78" s="171" t="s">
        <v>279</v>
      </c>
      <c r="C78" s="171" t="s">
        <v>202</v>
      </c>
      <c r="D78" s="171" t="s">
        <v>105</v>
      </c>
      <c r="E78" s="171" t="s">
        <v>208</v>
      </c>
      <c r="F78" s="171" t="s">
        <v>206</v>
      </c>
      <c r="G78" s="171" t="s">
        <v>207</v>
      </c>
      <c r="H78" s="172">
        <v>211200</v>
      </c>
      <c r="I78" s="68">
        <v>211200</v>
      </c>
      <c r="J78" s="68">
        <v>211200</v>
      </c>
      <c r="K78" s="171"/>
      <c r="L78" s="68"/>
      <c r="M78" s="171"/>
      <c r="N78" s="68"/>
      <c r="O78" s="68"/>
      <c r="P78" s="171"/>
      <c r="Q78" s="68"/>
      <c r="R78" s="68"/>
      <c r="S78" s="68"/>
      <c r="T78" s="68"/>
      <c r="U78" s="68"/>
      <c r="V78" s="68"/>
      <c r="W78" s="68"/>
    </row>
    <row r="79" ht="20.25" customHeight="1" spans="1:23">
      <c r="A79" s="171" t="str">
        <f t="shared" si="1"/>
        <v>       玉溪市博物馆</v>
      </c>
      <c r="B79" s="171" t="s">
        <v>280</v>
      </c>
      <c r="C79" s="171" t="s">
        <v>210</v>
      </c>
      <c r="D79" s="171" t="s">
        <v>98</v>
      </c>
      <c r="E79" s="171" t="s">
        <v>276</v>
      </c>
      <c r="F79" s="171" t="s">
        <v>211</v>
      </c>
      <c r="G79" s="171" t="s">
        <v>212</v>
      </c>
      <c r="H79" s="172">
        <v>13100</v>
      </c>
      <c r="I79" s="68">
        <v>13100</v>
      </c>
      <c r="J79" s="68"/>
      <c r="K79" s="171"/>
      <c r="L79" s="68">
        <v>13100</v>
      </c>
      <c r="M79" s="171"/>
      <c r="N79" s="68"/>
      <c r="O79" s="68"/>
      <c r="P79" s="171"/>
      <c r="Q79" s="68"/>
      <c r="R79" s="68"/>
      <c r="S79" s="68"/>
      <c r="T79" s="68"/>
      <c r="U79" s="68"/>
      <c r="V79" s="68"/>
      <c r="W79" s="68"/>
    </row>
    <row r="80" ht="20.25" customHeight="1" spans="1:23">
      <c r="A80" s="171" t="str">
        <f t="shared" si="1"/>
        <v>       玉溪市博物馆</v>
      </c>
      <c r="B80" s="171" t="s">
        <v>281</v>
      </c>
      <c r="C80" s="171" t="s">
        <v>218</v>
      </c>
      <c r="D80" s="171" t="s">
        <v>98</v>
      </c>
      <c r="E80" s="171" t="s">
        <v>276</v>
      </c>
      <c r="F80" s="171" t="s">
        <v>219</v>
      </c>
      <c r="G80" s="171" t="s">
        <v>218</v>
      </c>
      <c r="H80" s="172">
        <v>37814.64</v>
      </c>
      <c r="I80" s="68">
        <v>37814.64</v>
      </c>
      <c r="J80" s="68"/>
      <c r="K80" s="171"/>
      <c r="L80" s="68">
        <v>37814.64</v>
      </c>
      <c r="M80" s="171"/>
      <c r="N80" s="68"/>
      <c r="O80" s="68"/>
      <c r="P80" s="171"/>
      <c r="Q80" s="68"/>
      <c r="R80" s="68"/>
      <c r="S80" s="68"/>
      <c r="T80" s="68"/>
      <c r="U80" s="68"/>
      <c r="V80" s="68"/>
      <c r="W80" s="68"/>
    </row>
    <row r="81" ht="20.25" customHeight="1" spans="1:23">
      <c r="A81" s="171" t="str">
        <f t="shared" si="1"/>
        <v>       玉溪市博物馆</v>
      </c>
      <c r="B81" s="171" t="s">
        <v>282</v>
      </c>
      <c r="C81" s="171" t="s">
        <v>221</v>
      </c>
      <c r="D81" s="171" t="s">
        <v>98</v>
      </c>
      <c r="E81" s="171" t="s">
        <v>276</v>
      </c>
      <c r="F81" s="171" t="s">
        <v>222</v>
      </c>
      <c r="G81" s="171" t="s">
        <v>223</v>
      </c>
      <c r="H81" s="172">
        <v>110663</v>
      </c>
      <c r="I81" s="68">
        <v>110663</v>
      </c>
      <c r="J81" s="68">
        <v>25000</v>
      </c>
      <c r="K81" s="171"/>
      <c r="L81" s="68">
        <v>85663</v>
      </c>
      <c r="M81" s="171"/>
      <c r="N81" s="68"/>
      <c r="O81" s="68"/>
      <c r="P81" s="171"/>
      <c r="Q81" s="68"/>
      <c r="R81" s="68"/>
      <c r="S81" s="68"/>
      <c r="T81" s="68"/>
      <c r="U81" s="68"/>
      <c r="V81" s="68"/>
      <c r="W81" s="68"/>
    </row>
    <row r="82" ht="20.25" customHeight="1" spans="1:23">
      <c r="A82" s="171" t="str">
        <f t="shared" si="1"/>
        <v>       玉溪市博物馆</v>
      </c>
      <c r="B82" s="171" t="s">
        <v>282</v>
      </c>
      <c r="C82" s="171" t="s">
        <v>221</v>
      </c>
      <c r="D82" s="171" t="s">
        <v>98</v>
      </c>
      <c r="E82" s="171" t="s">
        <v>276</v>
      </c>
      <c r="F82" s="171" t="s">
        <v>232</v>
      </c>
      <c r="G82" s="171" t="s">
        <v>233</v>
      </c>
      <c r="H82" s="172">
        <v>48837</v>
      </c>
      <c r="I82" s="68">
        <v>48837</v>
      </c>
      <c r="J82" s="68">
        <v>12209.25</v>
      </c>
      <c r="K82" s="171"/>
      <c r="L82" s="68">
        <v>36627.75</v>
      </c>
      <c r="M82" s="171"/>
      <c r="N82" s="68"/>
      <c r="O82" s="68"/>
      <c r="P82" s="171"/>
      <c r="Q82" s="68"/>
      <c r="R82" s="68"/>
      <c r="S82" s="68"/>
      <c r="T82" s="68"/>
      <c r="U82" s="68"/>
      <c r="V82" s="68"/>
      <c r="W82" s="68"/>
    </row>
    <row r="83" ht="20.25" customHeight="1" spans="1:23">
      <c r="A83" s="171" t="str">
        <f t="shared" si="1"/>
        <v>       玉溪市博物馆</v>
      </c>
      <c r="B83" s="171" t="s">
        <v>282</v>
      </c>
      <c r="C83" s="171" t="s">
        <v>221</v>
      </c>
      <c r="D83" s="171" t="s">
        <v>98</v>
      </c>
      <c r="E83" s="171" t="s">
        <v>276</v>
      </c>
      <c r="F83" s="171" t="s">
        <v>240</v>
      </c>
      <c r="G83" s="171" t="s">
        <v>241</v>
      </c>
      <c r="H83" s="172">
        <v>19000</v>
      </c>
      <c r="I83" s="68">
        <v>19000</v>
      </c>
      <c r="J83" s="68">
        <v>4750</v>
      </c>
      <c r="K83" s="171"/>
      <c r="L83" s="68">
        <v>14250</v>
      </c>
      <c r="M83" s="171"/>
      <c r="N83" s="68"/>
      <c r="O83" s="68"/>
      <c r="P83" s="171"/>
      <c r="Q83" s="68"/>
      <c r="R83" s="68"/>
      <c r="S83" s="68"/>
      <c r="T83" s="68"/>
      <c r="U83" s="68"/>
      <c r="V83" s="68"/>
      <c r="W83" s="68"/>
    </row>
    <row r="84" ht="20.25" customHeight="1" spans="1:23">
      <c r="A84" s="171" t="str">
        <f t="shared" si="1"/>
        <v>       玉溪市博物馆</v>
      </c>
      <c r="B84" s="171" t="s">
        <v>282</v>
      </c>
      <c r="C84" s="171" t="s">
        <v>221</v>
      </c>
      <c r="D84" s="171" t="s">
        <v>98</v>
      </c>
      <c r="E84" s="171" t="s">
        <v>276</v>
      </c>
      <c r="F84" s="171" t="s">
        <v>242</v>
      </c>
      <c r="G84" s="171" t="s">
        <v>243</v>
      </c>
      <c r="H84" s="172">
        <v>25000</v>
      </c>
      <c r="I84" s="68">
        <v>25000</v>
      </c>
      <c r="J84" s="68">
        <v>6250</v>
      </c>
      <c r="K84" s="171"/>
      <c r="L84" s="68">
        <v>18750</v>
      </c>
      <c r="M84" s="171"/>
      <c r="N84" s="68"/>
      <c r="O84" s="68"/>
      <c r="P84" s="171"/>
      <c r="Q84" s="68"/>
      <c r="R84" s="68"/>
      <c r="S84" s="68"/>
      <c r="T84" s="68"/>
      <c r="U84" s="68"/>
      <c r="V84" s="68"/>
      <c r="W84" s="68"/>
    </row>
    <row r="85" ht="20.25" customHeight="1" spans="1:23">
      <c r="A85" s="171" t="str">
        <f t="shared" si="1"/>
        <v>       玉溪市博物馆</v>
      </c>
      <c r="B85" s="171" t="s">
        <v>282</v>
      </c>
      <c r="C85" s="171" t="s">
        <v>221</v>
      </c>
      <c r="D85" s="171" t="s">
        <v>105</v>
      </c>
      <c r="E85" s="171" t="s">
        <v>208</v>
      </c>
      <c r="F85" s="171" t="s">
        <v>242</v>
      </c>
      <c r="G85" s="171" t="s">
        <v>243</v>
      </c>
      <c r="H85" s="172">
        <v>4800</v>
      </c>
      <c r="I85" s="68">
        <v>4800</v>
      </c>
      <c r="J85" s="68">
        <v>4800</v>
      </c>
      <c r="K85" s="171"/>
      <c r="L85" s="68"/>
      <c r="M85" s="171"/>
      <c r="N85" s="68"/>
      <c r="O85" s="68"/>
      <c r="P85" s="171"/>
      <c r="Q85" s="68"/>
      <c r="R85" s="68"/>
      <c r="S85" s="68"/>
      <c r="T85" s="68"/>
      <c r="U85" s="68"/>
      <c r="V85" s="68"/>
      <c r="W85" s="68"/>
    </row>
    <row r="86" ht="20.25" customHeight="1" spans="1:23">
      <c r="A86" s="171" t="str">
        <f t="shared" si="1"/>
        <v>       玉溪市博物馆</v>
      </c>
      <c r="B86" s="171" t="s">
        <v>283</v>
      </c>
      <c r="C86" s="171" t="s">
        <v>145</v>
      </c>
      <c r="D86" s="171" t="s">
        <v>98</v>
      </c>
      <c r="E86" s="171" t="s">
        <v>276</v>
      </c>
      <c r="F86" s="171" t="s">
        <v>245</v>
      </c>
      <c r="G86" s="171" t="s">
        <v>145</v>
      </c>
      <c r="H86" s="172">
        <v>15000</v>
      </c>
      <c r="I86" s="68">
        <v>15000</v>
      </c>
      <c r="J86" s="68"/>
      <c r="K86" s="171"/>
      <c r="L86" s="68">
        <v>15000</v>
      </c>
      <c r="M86" s="171"/>
      <c r="N86" s="68"/>
      <c r="O86" s="68"/>
      <c r="P86" s="171"/>
      <c r="Q86" s="68"/>
      <c r="R86" s="68"/>
      <c r="S86" s="68"/>
      <c r="T86" s="68"/>
      <c r="U86" s="68"/>
      <c r="V86" s="68"/>
      <c r="W86" s="68"/>
    </row>
    <row r="87" ht="20.25" customHeight="1" spans="1:23">
      <c r="A87" s="171" t="str">
        <f t="shared" si="1"/>
        <v>       玉溪市博物馆</v>
      </c>
      <c r="B87" s="171" t="s">
        <v>284</v>
      </c>
      <c r="C87" s="171" t="s">
        <v>247</v>
      </c>
      <c r="D87" s="171" t="s">
        <v>98</v>
      </c>
      <c r="E87" s="171" t="s">
        <v>276</v>
      </c>
      <c r="F87" s="171" t="s">
        <v>222</v>
      </c>
      <c r="G87" s="171" t="s">
        <v>223</v>
      </c>
      <c r="H87" s="172">
        <v>32512</v>
      </c>
      <c r="I87" s="68">
        <v>32512</v>
      </c>
      <c r="J87" s="68"/>
      <c r="K87" s="171"/>
      <c r="L87" s="68">
        <v>32512</v>
      </c>
      <c r="M87" s="171"/>
      <c r="N87" s="68"/>
      <c r="O87" s="68"/>
      <c r="P87" s="171"/>
      <c r="Q87" s="68"/>
      <c r="R87" s="68"/>
      <c r="S87" s="68"/>
      <c r="T87" s="68"/>
      <c r="U87" s="68"/>
      <c r="V87" s="68"/>
      <c r="W87" s="68"/>
    </row>
    <row r="88" ht="20.25" customHeight="1" spans="1:23">
      <c r="A88" s="171" t="str">
        <f t="shared" si="1"/>
        <v>       玉溪市博物馆</v>
      </c>
      <c r="B88" s="171" t="s">
        <v>285</v>
      </c>
      <c r="C88" s="171" t="s">
        <v>261</v>
      </c>
      <c r="D88" s="171" t="s">
        <v>98</v>
      </c>
      <c r="E88" s="171" t="s">
        <v>276</v>
      </c>
      <c r="F88" s="171" t="s">
        <v>179</v>
      </c>
      <c r="G88" s="171" t="s">
        <v>180</v>
      </c>
      <c r="H88" s="172">
        <v>938600</v>
      </c>
      <c r="I88" s="68">
        <v>938600</v>
      </c>
      <c r="J88" s="68">
        <v>938600</v>
      </c>
      <c r="K88" s="171"/>
      <c r="L88" s="68"/>
      <c r="M88" s="171"/>
      <c r="N88" s="68"/>
      <c r="O88" s="68"/>
      <c r="P88" s="171"/>
      <c r="Q88" s="68"/>
      <c r="R88" s="68"/>
      <c r="S88" s="68"/>
      <c r="T88" s="68"/>
      <c r="U88" s="68"/>
      <c r="V88" s="68"/>
      <c r="W88" s="68"/>
    </row>
    <row r="89" ht="20.25" customHeight="1" spans="1:23">
      <c r="A89" s="171" t="str">
        <f t="shared" si="1"/>
        <v>       玉溪市博物馆</v>
      </c>
      <c r="B89" s="171" t="s">
        <v>286</v>
      </c>
      <c r="C89" s="171" t="s">
        <v>263</v>
      </c>
      <c r="D89" s="171" t="s">
        <v>98</v>
      </c>
      <c r="E89" s="171" t="s">
        <v>276</v>
      </c>
      <c r="F89" s="171" t="s">
        <v>179</v>
      </c>
      <c r="G89" s="171" t="s">
        <v>180</v>
      </c>
      <c r="H89" s="172">
        <v>475000</v>
      </c>
      <c r="I89" s="68">
        <v>475000</v>
      </c>
      <c r="J89" s="68"/>
      <c r="K89" s="171"/>
      <c r="L89" s="68">
        <v>475000</v>
      </c>
      <c r="M89" s="171"/>
      <c r="N89" s="68"/>
      <c r="O89" s="68"/>
      <c r="P89" s="171"/>
      <c r="Q89" s="68"/>
      <c r="R89" s="68"/>
      <c r="S89" s="68"/>
      <c r="T89" s="68"/>
      <c r="U89" s="68"/>
      <c r="V89" s="68"/>
      <c r="W89" s="68"/>
    </row>
    <row r="90" ht="20.25" customHeight="1" spans="1:23">
      <c r="A90" s="171" t="str">
        <f t="shared" si="1"/>
        <v>       玉溪市博物馆</v>
      </c>
      <c r="B90" s="171" t="s">
        <v>287</v>
      </c>
      <c r="C90" s="171" t="s">
        <v>288</v>
      </c>
      <c r="D90" s="171" t="s">
        <v>98</v>
      </c>
      <c r="E90" s="171" t="s">
        <v>276</v>
      </c>
      <c r="F90" s="171" t="s">
        <v>258</v>
      </c>
      <c r="G90" s="171" t="s">
        <v>259</v>
      </c>
      <c r="H90" s="172">
        <v>160920</v>
      </c>
      <c r="I90" s="68">
        <v>160920</v>
      </c>
      <c r="J90" s="68">
        <v>40230</v>
      </c>
      <c r="K90" s="171"/>
      <c r="L90" s="68">
        <v>120690</v>
      </c>
      <c r="M90" s="171"/>
      <c r="N90" s="68"/>
      <c r="O90" s="68"/>
      <c r="P90" s="171"/>
      <c r="Q90" s="68"/>
      <c r="R90" s="68"/>
      <c r="S90" s="68"/>
      <c r="T90" s="68"/>
      <c r="U90" s="68"/>
      <c r="V90" s="68"/>
      <c r="W90" s="68"/>
    </row>
    <row r="91" ht="20.25" customHeight="1" spans="1:23">
      <c r="A91" s="171" t="str">
        <f t="shared" si="1"/>
        <v>       玉溪市博物馆</v>
      </c>
      <c r="B91" s="171" t="s">
        <v>289</v>
      </c>
      <c r="C91" s="171" t="s">
        <v>290</v>
      </c>
      <c r="D91" s="171" t="s">
        <v>98</v>
      </c>
      <c r="E91" s="171" t="s">
        <v>276</v>
      </c>
      <c r="F91" s="171" t="s">
        <v>291</v>
      </c>
      <c r="G91" s="171" t="s">
        <v>290</v>
      </c>
      <c r="H91" s="172">
        <v>1906800</v>
      </c>
      <c r="I91" s="68">
        <v>1906800</v>
      </c>
      <c r="J91" s="68"/>
      <c r="K91" s="171"/>
      <c r="L91" s="68">
        <v>1906800</v>
      </c>
      <c r="M91" s="171"/>
      <c r="N91" s="68"/>
      <c r="O91" s="68"/>
      <c r="P91" s="171"/>
      <c r="Q91" s="68"/>
      <c r="R91" s="68"/>
      <c r="S91" s="68"/>
      <c r="T91" s="68"/>
      <c r="U91" s="68"/>
      <c r="V91" s="68"/>
      <c r="W91" s="68"/>
    </row>
    <row r="92" ht="20.25" customHeight="1" spans="1:23">
      <c r="A92" s="171" t="str">
        <f t="shared" si="1"/>
        <v>       玉溪市博物馆</v>
      </c>
      <c r="B92" s="171" t="s">
        <v>292</v>
      </c>
      <c r="C92" s="171" t="s">
        <v>293</v>
      </c>
      <c r="D92" s="171" t="s">
        <v>98</v>
      </c>
      <c r="E92" s="171" t="s">
        <v>276</v>
      </c>
      <c r="F92" s="171" t="s">
        <v>294</v>
      </c>
      <c r="G92" s="171" t="s">
        <v>293</v>
      </c>
      <c r="H92" s="172">
        <v>451518</v>
      </c>
      <c r="I92" s="68">
        <v>451518</v>
      </c>
      <c r="J92" s="68"/>
      <c r="K92" s="171"/>
      <c r="L92" s="68">
        <v>451518</v>
      </c>
      <c r="M92" s="171"/>
      <c r="N92" s="68"/>
      <c r="O92" s="68"/>
      <c r="P92" s="171"/>
      <c r="Q92" s="68"/>
      <c r="R92" s="68"/>
      <c r="S92" s="68"/>
      <c r="T92" s="68"/>
      <c r="U92" s="68"/>
      <c r="V92" s="68"/>
      <c r="W92" s="68"/>
    </row>
    <row r="93" ht="20.25" customHeight="1" spans="1:23">
      <c r="A93" s="173" t="s">
        <v>69</v>
      </c>
      <c r="B93" s="171"/>
      <c r="C93" s="171"/>
      <c r="D93" s="171"/>
      <c r="E93" s="171"/>
      <c r="F93" s="171"/>
      <c r="G93" s="171"/>
      <c r="H93" s="172">
        <v>7971104.34</v>
      </c>
      <c r="I93" s="68">
        <v>7971104.34</v>
      </c>
      <c r="J93" s="68">
        <v>3912045.15</v>
      </c>
      <c r="K93" s="171"/>
      <c r="L93" s="68">
        <v>4059059.19</v>
      </c>
      <c r="M93" s="171"/>
      <c r="N93" s="68"/>
      <c r="O93" s="68"/>
      <c r="P93" s="171"/>
      <c r="Q93" s="68"/>
      <c r="R93" s="68"/>
      <c r="S93" s="68"/>
      <c r="T93" s="68"/>
      <c r="U93" s="68"/>
      <c r="V93" s="68"/>
      <c r="W93" s="68"/>
    </row>
    <row r="94" ht="20.25" customHeight="1" spans="1:23">
      <c r="A94" s="171" t="str">
        <f t="shared" ref="A94:A129" si="2">"       "&amp;"玉溪市图书馆"</f>
        <v>       玉溪市图书馆</v>
      </c>
      <c r="B94" s="171" t="s">
        <v>295</v>
      </c>
      <c r="C94" s="171" t="s">
        <v>177</v>
      </c>
      <c r="D94" s="171" t="s">
        <v>91</v>
      </c>
      <c r="E94" s="171" t="s">
        <v>296</v>
      </c>
      <c r="F94" s="171" t="s">
        <v>171</v>
      </c>
      <c r="G94" s="171" t="s">
        <v>172</v>
      </c>
      <c r="H94" s="172">
        <v>1532940</v>
      </c>
      <c r="I94" s="68">
        <v>1532940</v>
      </c>
      <c r="J94" s="68">
        <v>670661.25</v>
      </c>
      <c r="K94" s="171"/>
      <c r="L94" s="68">
        <v>862278.75</v>
      </c>
      <c r="M94" s="171"/>
      <c r="N94" s="68"/>
      <c r="O94" s="68"/>
      <c r="P94" s="171"/>
      <c r="Q94" s="68"/>
      <c r="R94" s="68"/>
      <c r="S94" s="68"/>
      <c r="T94" s="68"/>
      <c r="U94" s="68"/>
      <c r="V94" s="68"/>
      <c r="W94" s="68"/>
    </row>
    <row r="95" ht="20.25" customHeight="1" spans="1:23">
      <c r="A95" s="171" t="str">
        <f t="shared" si="2"/>
        <v>       玉溪市图书馆</v>
      </c>
      <c r="B95" s="171" t="s">
        <v>295</v>
      </c>
      <c r="C95" s="171" t="s">
        <v>177</v>
      </c>
      <c r="D95" s="171" t="s">
        <v>91</v>
      </c>
      <c r="E95" s="171" t="s">
        <v>296</v>
      </c>
      <c r="F95" s="171" t="s">
        <v>173</v>
      </c>
      <c r="G95" s="171" t="s">
        <v>174</v>
      </c>
      <c r="H95" s="172">
        <v>16704</v>
      </c>
      <c r="I95" s="68">
        <v>16704</v>
      </c>
      <c r="J95" s="68">
        <v>7308</v>
      </c>
      <c r="K95" s="171"/>
      <c r="L95" s="68">
        <v>9396</v>
      </c>
      <c r="M95" s="171"/>
      <c r="N95" s="68"/>
      <c r="O95" s="68"/>
      <c r="P95" s="171"/>
      <c r="Q95" s="68"/>
      <c r="R95" s="68"/>
      <c r="S95" s="68"/>
      <c r="T95" s="68"/>
      <c r="U95" s="68"/>
      <c r="V95" s="68"/>
      <c r="W95" s="68"/>
    </row>
    <row r="96" ht="20.25" customHeight="1" spans="1:23">
      <c r="A96" s="171" t="str">
        <f t="shared" si="2"/>
        <v>       玉溪市图书馆</v>
      </c>
      <c r="B96" s="171" t="s">
        <v>295</v>
      </c>
      <c r="C96" s="171" t="s">
        <v>177</v>
      </c>
      <c r="D96" s="171" t="s">
        <v>91</v>
      </c>
      <c r="E96" s="171" t="s">
        <v>296</v>
      </c>
      <c r="F96" s="171" t="s">
        <v>179</v>
      </c>
      <c r="G96" s="171" t="s">
        <v>180</v>
      </c>
      <c r="H96" s="172">
        <v>543840</v>
      </c>
      <c r="I96" s="68">
        <v>543840</v>
      </c>
      <c r="J96" s="68">
        <v>237930</v>
      </c>
      <c r="K96" s="171"/>
      <c r="L96" s="68">
        <v>305910</v>
      </c>
      <c r="M96" s="171"/>
      <c r="N96" s="68"/>
      <c r="O96" s="68"/>
      <c r="P96" s="171"/>
      <c r="Q96" s="68"/>
      <c r="R96" s="68"/>
      <c r="S96" s="68"/>
      <c r="T96" s="68"/>
      <c r="U96" s="68"/>
      <c r="V96" s="68"/>
      <c r="W96" s="68"/>
    </row>
    <row r="97" ht="20.25" customHeight="1" spans="1:23">
      <c r="A97" s="171" t="str">
        <f t="shared" si="2"/>
        <v>       玉溪市图书馆</v>
      </c>
      <c r="B97" s="171" t="s">
        <v>295</v>
      </c>
      <c r="C97" s="171" t="s">
        <v>177</v>
      </c>
      <c r="D97" s="171" t="s">
        <v>119</v>
      </c>
      <c r="E97" s="171" t="s">
        <v>175</v>
      </c>
      <c r="F97" s="171" t="s">
        <v>173</v>
      </c>
      <c r="G97" s="171" t="s">
        <v>174</v>
      </c>
      <c r="H97" s="172">
        <v>31572</v>
      </c>
      <c r="I97" s="68">
        <v>31572</v>
      </c>
      <c r="J97" s="68"/>
      <c r="K97" s="171"/>
      <c r="L97" s="68">
        <v>31572</v>
      </c>
      <c r="M97" s="171"/>
      <c r="N97" s="68"/>
      <c r="O97" s="68"/>
      <c r="P97" s="171"/>
      <c r="Q97" s="68"/>
      <c r="R97" s="68"/>
      <c r="S97" s="68"/>
      <c r="T97" s="68"/>
      <c r="U97" s="68"/>
      <c r="V97" s="68"/>
      <c r="W97" s="68"/>
    </row>
    <row r="98" ht="20.25" customHeight="1" spans="1:23">
      <c r="A98" s="171" t="str">
        <f t="shared" si="2"/>
        <v>       玉溪市图书馆</v>
      </c>
      <c r="B98" s="171" t="s">
        <v>297</v>
      </c>
      <c r="C98" s="171" t="s">
        <v>182</v>
      </c>
      <c r="D98" s="171" t="s">
        <v>91</v>
      </c>
      <c r="E98" s="171" t="s">
        <v>296</v>
      </c>
      <c r="F98" s="171" t="s">
        <v>183</v>
      </c>
      <c r="G98" s="171" t="s">
        <v>184</v>
      </c>
      <c r="H98" s="172">
        <v>22686</v>
      </c>
      <c r="I98" s="68">
        <v>22686</v>
      </c>
      <c r="J98" s="68">
        <v>5671.5</v>
      </c>
      <c r="K98" s="171"/>
      <c r="L98" s="68">
        <v>17014.5</v>
      </c>
      <c r="M98" s="171"/>
      <c r="N98" s="68"/>
      <c r="O98" s="68"/>
      <c r="P98" s="171"/>
      <c r="Q98" s="68"/>
      <c r="R98" s="68"/>
      <c r="S98" s="68"/>
      <c r="T98" s="68"/>
      <c r="U98" s="68"/>
      <c r="V98" s="68"/>
      <c r="W98" s="68"/>
    </row>
    <row r="99" ht="20.25" customHeight="1" spans="1:23">
      <c r="A99" s="171" t="str">
        <f t="shared" si="2"/>
        <v>       玉溪市图书馆</v>
      </c>
      <c r="B99" s="171" t="s">
        <v>297</v>
      </c>
      <c r="C99" s="171" t="s">
        <v>182</v>
      </c>
      <c r="D99" s="171" t="s">
        <v>106</v>
      </c>
      <c r="E99" s="171" t="s">
        <v>185</v>
      </c>
      <c r="F99" s="171" t="s">
        <v>186</v>
      </c>
      <c r="G99" s="171" t="s">
        <v>187</v>
      </c>
      <c r="H99" s="172">
        <v>498097.92</v>
      </c>
      <c r="I99" s="68">
        <v>498097.92</v>
      </c>
      <c r="J99" s="68">
        <v>124524.48</v>
      </c>
      <c r="K99" s="171"/>
      <c r="L99" s="68">
        <v>373573.44</v>
      </c>
      <c r="M99" s="171"/>
      <c r="N99" s="68"/>
      <c r="O99" s="68"/>
      <c r="P99" s="171"/>
      <c r="Q99" s="68"/>
      <c r="R99" s="68"/>
      <c r="S99" s="68"/>
      <c r="T99" s="68"/>
      <c r="U99" s="68"/>
      <c r="V99" s="68"/>
      <c r="W99" s="68"/>
    </row>
    <row r="100" ht="20.25" customHeight="1" spans="1:23">
      <c r="A100" s="171" t="str">
        <f t="shared" si="2"/>
        <v>       玉溪市图书馆</v>
      </c>
      <c r="B100" s="171" t="s">
        <v>297</v>
      </c>
      <c r="C100" s="171" t="s">
        <v>182</v>
      </c>
      <c r="D100" s="171" t="s">
        <v>113</v>
      </c>
      <c r="E100" s="171" t="s">
        <v>193</v>
      </c>
      <c r="F100" s="171" t="s">
        <v>189</v>
      </c>
      <c r="G100" s="171" t="s">
        <v>190</v>
      </c>
      <c r="H100" s="172">
        <v>258388.3</v>
      </c>
      <c r="I100" s="68">
        <v>258388.3</v>
      </c>
      <c r="J100" s="68">
        <v>64597.08</v>
      </c>
      <c r="K100" s="171"/>
      <c r="L100" s="68">
        <v>193791.22</v>
      </c>
      <c r="M100" s="171"/>
      <c r="N100" s="68"/>
      <c r="O100" s="68"/>
      <c r="P100" s="171"/>
      <c r="Q100" s="68"/>
      <c r="R100" s="68"/>
      <c r="S100" s="68"/>
      <c r="T100" s="68"/>
      <c r="U100" s="68"/>
      <c r="V100" s="68"/>
      <c r="W100" s="68"/>
    </row>
    <row r="101" ht="20.25" customHeight="1" spans="1:23">
      <c r="A101" s="171" t="str">
        <f t="shared" si="2"/>
        <v>       玉溪市图书馆</v>
      </c>
      <c r="B101" s="171" t="s">
        <v>297</v>
      </c>
      <c r="C101" s="171" t="s">
        <v>182</v>
      </c>
      <c r="D101" s="171" t="s">
        <v>114</v>
      </c>
      <c r="E101" s="171" t="s">
        <v>194</v>
      </c>
      <c r="F101" s="171" t="s">
        <v>195</v>
      </c>
      <c r="G101" s="171" t="s">
        <v>196</v>
      </c>
      <c r="H101" s="172">
        <v>267255.6</v>
      </c>
      <c r="I101" s="68">
        <v>267255.6</v>
      </c>
      <c r="J101" s="68">
        <v>66813.9</v>
      </c>
      <c r="K101" s="171"/>
      <c r="L101" s="68">
        <v>200441.7</v>
      </c>
      <c r="M101" s="171"/>
      <c r="N101" s="68"/>
      <c r="O101" s="68"/>
      <c r="P101" s="171"/>
      <c r="Q101" s="68"/>
      <c r="R101" s="68"/>
      <c r="S101" s="68"/>
      <c r="T101" s="68"/>
      <c r="U101" s="68"/>
      <c r="V101" s="68"/>
      <c r="W101" s="68"/>
    </row>
    <row r="102" ht="20.25" customHeight="1" spans="1:23">
      <c r="A102" s="171" t="str">
        <f t="shared" si="2"/>
        <v>       玉溪市图书馆</v>
      </c>
      <c r="B102" s="171" t="s">
        <v>297</v>
      </c>
      <c r="C102" s="171" t="s">
        <v>182</v>
      </c>
      <c r="D102" s="171" t="s">
        <v>115</v>
      </c>
      <c r="E102" s="171" t="s">
        <v>197</v>
      </c>
      <c r="F102" s="171" t="s">
        <v>183</v>
      </c>
      <c r="G102" s="171" t="s">
        <v>184</v>
      </c>
      <c r="H102" s="172">
        <v>34779.76</v>
      </c>
      <c r="I102" s="68">
        <v>34779.76</v>
      </c>
      <c r="J102" s="68">
        <v>25206.94</v>
      </c>
      <c r="K102" s="171"/>
      <c r="L102" s="68">
        <v>9572.82</v>
      </c>
      <c r="M102" s="171"/>
      <c r="N102" s="68"/>
      <c r="O102" s="68"/>
      <c r="P102" s="171"/>
      <c r="Q102" s="68"/>
      <c r="R102" s="68"/>
      <c r="S102" s="68"/>
      <c r="T102" s="68"/>
      <c r="U102" s="68"/>
      <c r="V102" s="68"/>
      <c r="W102" s="68"/>
    </row>
    <row r="103" ht="20.25" customHeight="1" spans="1:23">
      <c r="A103" s="171" t="str">
        <f t="shared" si="2"/>
        <v>       玉溪市图书馆</v>
      </c>
      <c r="B103" s="171" t="s">
        <v>298</v>
      </c>
      <c r="C103" s="171" t="s">
        <v>199</v>
      </c>
      <c r="D103" s="171" t="s">
        <v>118</v>
      </c>
      <c r="E103" s="171" t="s">
        <v>199</v>
      </c>
      <c r="F103" s="171" t="s">
        <v>200</v>
      </c>
      <c r="G103" s="171" t="s">
        <v>199</v>
      </c>
      <c r="H103" s="172">
        <v>525756</v>
      </c>
      <c r="I103" s="68">
        <v>525756</v>
      </c>
      <c r="J103" s="68">
        <v>131439</v>
      </c>
      <c r="K103" s="171"/>
      <c r="L103" s="68">
        <v>394317</v>
      </c>
      <c r="M103" s="171"/>
      <c r="N103" s="68"/>
      <c r="O103" s="68"/>
      <c r="P103" s="171"/>
      <c r="Q103" s="68"/>
      <c r="R103" s="68"/>
      <c r="S103" s="68"/>
      <c r="T103" s="68"/>
      <c r="U103" s="68"/>
      <c r="V103" s="68"/>
      <c r="W103" s="68"/>
    </row>
    <row r="104" ht="20.25" customHeight="1" spans="1:23">
      <c r="A104" s="171" t="str">
        <f t="shared" si="2"/>
        <v>       玉溪市图书馆</v>
      </c>
      <c r="B104" s="171" t="s">
        <v>299</v>
      </c>
      <c r="C104" s="171" t="s">
        <v>210</v>
      </c>
      <c r="D104" s="171" t="s">
        <v>91</v>
      </c>
      <c r="E104" s="171" t="s">
        <v>296</v>
      </c>
      <c r="F104" s="171" t="s">
        <v>211</v>
      </c>
      <c r="G104" s="171" t="s">
        <v>212</v>
      </c>
      <c r="H104" s="172">
        <v>21100</v>
      </c>
      <c r="I104" s="68">
        <v>21100</v>
      </c>
      <c r="J104" s="68"/>
      <c r="K104" s="171"/>
      <c r="L104" s="68">
        <v>21100</v>
      </c>
      <c r="M104" s="171"/>
      <c r="N104" s="68"/>
      <c r="O104" s="68"/>
      <c r="P104" s="171"/>
      <c r="Q104" s="68"/>
      <c r="R104" s="68"/>
      <c r="S104" s="68"/>
      <c r="T104" s="68"/>
      <c r="U104" s="68"/>
      <c r="V104" s="68"/>
      <c r="W104" s="68"/>
    </row>
    <row r="105" ht="20.25" customHeight="1" spans="1:23">
      <c r="A105" s="171" t="str">
        <f t="shared" si="2"/>
        <v>       玉溪市图书馆</v>
      </c>
      <c r="B105" s="171" t="s">
        <v>300</v>
      </c>
      <c r="C105" s="171" t="s">
        <v>218</v>
      </c>
      <c r="D105" s="171" t="s">
        <v>91</v>
      </c>
      <c r="E105" s="171" t="s">
        <v>296</v>
      </c>
      <c r="F105" s="171" t="s">
        <v>219</v>
      </c>
      <c r="G105" s="171" t="s">
        <v>218</v>
      </c>
      <c r="H105" s="172">
        <v>63227.76</v>
      </c>
      <c r="I105" s="68">
        <v>63227.76</v>
      </c>
      <c r="J105" s="68"/>
      <c r="K105" s="171"/>
      <c r="L105" s="68">
        <v>63227.76</v>
      </c>
      <c r="M105" s="171"/>
      <c r="N105" s="68"/>
      <c r="O105" s="68"/>
      <c r="P105" s="171"/>
      <c r="Q105" s="68"/>
      <c r="R105" s="68"/>
      <c r="S105" s="68"/>
      <c r="T105" s="68"/>
      <c r="U105" s="68"/>
      <c r="V105" s="68"/>
      <c r="W105" s="68"/>
    </row>
    <row r="106" ht="20.25" customHeight="1" spans="1:23">
      <c r="A106" s="171" t="str">
        <f t="shared" si="2"/>
        <v>       玉溪市图书馆</v>
      </c>
      <c r="B106" s="171" t="s">
        <v>301</v>
      </c>
      <c r="C106" s="171" t="s">
        <v>221</v>
      </c>
      <c r="D106" s="171" t="s">
        <v>91</v>
      </c>
      <c r="E106" s="171" t="s">
        <v>296</v>
      </c>
      <c r="F106" s="171" t="s">
        <v>222</v>
      </c>
      <c r="G106" s="171" t="s">
        <v>223</v>
      </c>
      <c r="H106" s="172">
        <v>104000</v>
      </c>
      <c r="I106" s="68">
        <v>104000</v>
      </c>
      <c r="J106" s="68">
        <v>23718</v>
      </c>
      <c r="K106" s="171"/>
      <c r="L106" s="68">
        <v>80282</v>
      </c>
      <c r="M106" s="171"/>
      <c r="N106" s="68"/>
      <c r="O106" s="68"/>
      <c r="P106" s="171"/>
      <c r="Q106" s="68"/>
      <c r="R106" s="68"/>
      <c r="S106" s="68"/>
      <c r="T106" s="68"/>
      <c r="U106" s="68"/>
      <c r="V106" s="68"/>
      <c r="W106" s="68"/>
    </row>
    <row r="107" ht="20.25" customHeight="1" spans="1:23">
      <c r="A107" s="171" t="str">
        <f t="shared" si="2"/>
        <v>       玉溪市图书馆</v>
      </c>
      <c r="B107" s="171" t="s">
        <v>301</v>
      </c>
      <c r="C107" s="171" t="s">
        <v>221</v>
      </c>
      <c r="D107" s="171" t="s">
        <v>91</v>
      </c>
      <c r="E107" s="171" t="s">
        <v>296</v>
      </c>
      <c r="F107" s="171" t="s">
        <v>226</v>
      </c>
      <c r="G107" s="171" t="s">
        <v>227</v>
      </c>
      <c r="H107" s="172">
        <v>12000</v>
      </c>
      <c r="I107" s="68">
        <v>12000</v>
      </c>
      <c r="J107" s="68">
        <v>3000</v>
      </c>
      <c r="K107" s="171"/>
      <c r="L107" s="68">
        <v>9000</v>
      </c>
      <c r="M107" s="171"/>
      <c r="N107" s="68"/>
      <c r="O107" s="68"/>
      <c r="P107" s="171"/>
      <c r="Q107" s="68"/>
      <c r="R107" s="68"/>
      <c r="S107" s="68"/>
      <c r="T107" s="68"/>
      <c r="U107" s="68"/>
      <c r="V107" s="68"/>
      <c r="W107" s="68"/>
    </row>
    <row r="108" ht="20.25" customHeight="1" spans="1:23">
      <c r="A108" s="171" t="str">
        <f t="shared" si="2"/>
        <v>       玉溪市图书馆</v>
      </c>
      <c r="B108" s="171" t="s">
        <v>301</v>
      </c>
      <c r="C108" s="171" t="s">
        <v>221</v>
      </c>
      <c r="D108" s="171" t="s">
        <v>91</v>
      </c>
      <c r="E108" s="171" t="s">
        <v>296</v>
      </c>
      <c r="F108" s="171" t="s">
        <v>302</v>
      </c>
      <c r="G108" s="171" t="s">
        <v>303</v>
      </c>
      <c r="H108" s="172">
        <v>2000</v>
      </c>
      <c r="I108" s="68">
        <v>2000</v>
      </c>
      <c r="J108" s="68">
        <v>500</v>
      </c>
      <c r="K108" s="171"/>
      <c r="L108" s="68">
        <v>1500</v>
      </c>
      <c r="M108" s="171"/>
      <c r="N108" s="68"/>
      <c r="O108" s="68"/>
      <c r="P108" s="171"/>
      <c r="Q108" s="68"/>
      <c r="R108" s="68"/>
      <c r="S108" s="68"/>
      <c r="T108" s="68"/>
      <c r="U108" s="68"/>
      <c r="V108" s="68"/>
      <c r="W108" s="68"/>
    </row>
    <row r="109" ht="20.25" customHeight="1" spans="1:23">
      <c r="A109" s="171" t="str">
        <f t="shared" si="2"/>
        <v>       玉溪市图书馆</v>
      </c>
      <c r="B109" s="171" t="s">
        <v>301</v>
      </c>
      <c r="C109" s="171" t="s">
        <v>221</v>
      </c>
      <c r="D109" s="171" t="s">
        <v>91</v>
      </c>
      <c r="E109" s="171" t="s">
        <v>296</v>
      </c>
      <c r="F109" s="171" t="s">
        <v>228</v>
      </c>
      <c r="G109" s="171" t="s">
        <v>229</v>
      </c>
      <c r="H109" s="172">
        <v>11000</v>
      </c>
      <c r="I109" s="68">
        <v>11000</v>
      </c>
      <c r="J109" s="68">
        <v>2750</v>
      </c>
      <c r="K109" s="171"/>
      <c r="L109" s="68">
        <v>8250</v>
      </c>
      <c r="M109" s="171"/>
      <c r="N109" s="68"/>
      <c r="O109" s="68"/>
      <c r="P109" s="171"/>
      <c r="Q109" s="68"/>
      <c r="R109" s="68"/>
      <c r="S109" s="68"/>
      <c r="T109" s="68"/>
      <c r="U109" s="68"/>
      <c r="V109" s="68"/>
      <c r="W109" s="68"/>
    </row>
    <row r="110" ht="20.25" customHeight="1" spans="1:23">
      <c r="A110" s="171" t="str">
        <f t="shared" si="2"/>
        <v>       玉溪市图书馆</v>
      </c>
      <c r="B110" s="171" t="s">
        <v>301</v>
      </c>
      <c r="C110" s="171" t="s">
        <v>221</v>
      </c>
      <c r="D110" s="171" t="s">
        <v>91</v>
      </c>
      <c r="E110" s="171" t="s">
        <v>296</v>
      </c>
      <c r="F110" s="171" t="s">
        <v>230</v>
      </c>
      <c r="G110" s="171" t="s">
        <v>231</v>
      </c>
      <c r="H110" s="172">
        <v>70000</v>
      </c>
      <c r="I110" s="68">
        <v>70000</v>
      </c>
      <c r="J110" s="68">
        <v>17500</v>
      </c>
      <c r="K110" s="171"/>
      <c r="L110" s="68">
        <v>52500</v>
      </c>
      <c r="M110" s="171"/>
      <c r="N110" s="68"/>
      <c r="O110" s="68"/>
      <c r="P110" s="171"/>
      <c r="Q110" s="68"/>
      <c r="R110" s="68"/>
      <c r="S110" s="68"/>
      <c r="T110" s="68"/>
      <c r="U110" s="68"/>
      <c r="V110" s="68"/>
      <c r="W110" s="68"/>
    </row>
    <row r="111" ht="20.25" customHeight="1" spans="1:23">
      <c r="A111" s="171" t="str">
        <f t="shared" si="2"/>
        <v>       玉溪市图书馆</v>
      </c>
      <c r="B111" s="171" t="s">
        <v>301</v>
      </c>
      <c r="C111" s="171" t="s">
        <v>221</v>
      </c>
      <c r="D111" s="171" t="s">
        <v>91</v>
      </c>
      <c r="E111" s="171" t="s">
        <v>296</v>
      </c>
      <c r="F111" s="171" t="s">
        <v>232</v>
      </c>
      <c r="G111" s="171" t="s">
        <v>233</v>
      </c>
      <c r="H111" s="172">
        <v>15000</v>
      </c>
      <c r="I111" s="68">
        <v>15000</v>
      </c>
      <c r="J111" s="68">
        <v>3750</v>
      </c>
      <c r="K111" s="171"/>
      <c r="L111" s="68">
        <v>11250</v>
      </c>
      <c r="M111" s="171"/>
      <c r="N111" s="68"/>
      <c r="O111" s="68"/>
      <c r="P111" s="171"/>
      <c r="Q111" s="68"/>
      <c r="R111" s="68"/>
      <c r="S111" s="68"/>
      <c r="T111" s="68"/>
      <c r="U111" s="68"/>
      <c r="V111" s="68"/>
      <c r="W111" s="68"/>
    </row>
    <row r="112" ht="20.25" customHeight="1" spans="1:23">
      <c r="A112" s="171" t="str">
        <f t="shared" si="2"/>
        <v>       玉溪市图书馆</v>
      </c>
      <c r="B112" s="171" t="s">
        <v>301</v>
      </c>
      <c r="C112" s="171" t="s">
        <v>221</v>
      </c>
      <c r="D112" s="171" t="s">
        <v>91</v>
      </c>
      <c r="E112" s="171" t="s">
        <v>296</v>
      </c>
      <c r="F112" s="171" t="s">
        <v>291</v>
      </c>
      <c r="G112" s="171" t="s">
        <v>290</v>
      </c>
      <c r="H112" s="172">
        <v>14000</v>
      </c>
      <c r="I112" s="68">
        <v>14000</v>
      </c>
      <c r="J112" s="68">
        <v>3500</v>
      </c>
      <c r="K112" s="171"/>
      <c r="L112" s="68">
        <v>10500</v>
      </c>
      <c r="M112" s="171"/>
      <c r="N112" s="68"/>
      <c r="O112" s="68"/>
      <c r="P112" s="171"/>
      <c r="Q112" s="68"/>
      <c r="R112" s="68"/>
      <c r="S112" s="68"/>
      <c r="T112" s="68"/>
      <c r="U112" s="68"/>
      <c r="V112" s="68"/>
      <c r="W112" s="68"/>
    </row>
    <row r="113" ht="20.25" customHeight="1" spans="1:23">
      <c r="A113" s="171" t="str">
        <f t="shared" si="2"/>
        <v>       玉溪市图书馆</v>
      </c>
      <c r="B113" s="171" t="s">
        <v>301</v>
      </c>
      <c r="C113" s="171" t="s">
        <v>221</v>
      </c>
      <c r="D113" s="171" t="s">
        <v>91</v>
      </c>
      <c r="E113" s="171" t="s">
        <v>296</v>
      </c>
      <c r="F113" s="171" t="s">
        <v>249</v>
      </c>
      <c r="G113" s="171" t="s">
        <v>250</v>
      </c>
      <c r="H113" s="172">
        <v>12000</v>
      </c>
      <c r="I113" s="68">
        <v>12000</v>
      </c>
      <c r="J113" s="68">
        <v>3000</v>
      </c>
      <c r="K113" s="171"/>
      <c r="L113" s="68">
        <v>9000</v>
      </c>
      <c r="M113" s="171"/>
      <c r="N113" s="68"/>
      <c r="O113" s="68"/>
      <c r="P113" s="171"/>
      <c r="Q113" s="68"/>
      <c r="R113" s="68"/>
      <c r="S113" s="68"/>
      <c r="T113" s="68"/>
      <c r="U113" s="68"/>
      <c r="V113" s="68"/>
      <c r="W113" s="68"/>
    </row>
    <row r="114" ht="20.25" customHeight="1" spans="1:23">
      <c r="A114" s="171" t="str">
        <f t="shared" si="2"/>
        <v>       玉溪市图书馆</v>
      </c>
      <c r="B114" s="171" t="s">
        <v>301</v>
      </c>
      <c r="C114" s="171" t="s">
        <v>221</v>
      </c>
      <c r="D114" s="171" t="s">
        <v>91</v>
      </c>
      <c r="E114" s="171" t="s">
        <v>296</v>
      </c>
      <c r="F114" s="171" t="s">
        <v>238</v>
      </c>
      <c r="G114" s="171" t="s">
        <v>239</v>
      </c>
      <c r="H114" s="172">
        <v>8000</v>
      </c>
      <c r="I114" s="68">
        <v>8000</v>
      </c>
      <c r="J114" s="68">
        <v>2000</v>
      </c>
      <c r="K114" s="171"/>
      <c r="L114" s="68">
        <v>6000</v>
      </c>
      <c r="M114" s="171"/>
      <c r="N114" s="68"/>
      <c r="O114" s="68"/>
      <c r="P114" s="171"/>
      <c r="Q114" s="68"/>
      <c r="R114" s="68"/>
      <c r="S114" s="68"/>
      <c r="T114" s="68"/>
      <c r="U114" s="68"/>
      <c r="V114" s="68"/>
      <c r="W114" s="68"/>
    </row>
    <row r="115" ht="20.25" customHeight="1" spans="1:23">
      <c r="A115" s="171" t="str">
        <f t="shared" si="2"/>
        <v>       玉溪市图书馆</v>
      </c>
      <c r="B115" s="171" t="s">
        <v>301</v>
      </c>
      <c r="C115" s="171" t="s">
        <v>221</v>
      </c>
      <c r="D115" s="171" t="s">
        <v>91</v>
      </c>
      <c r="E115" s="171" t="s">
        <v>296</v>
      </c>
      <c r="F115" s="171" t="s">
        <v>240</v>
      </c>
      <c r="G115" s="171" t="s">
        <v>241</v>
      </c>
      <c r="H115" s="172">
        <v>33000</v>
      </c>
      <c r="I115" s="68">
        <v>33000</v>
      </c>
      <c r="J115" s="68">
        <v>8250</v>
      </c>
      <c r="K115" s="171"/>
      <c r="L115" s="68">
        <v>24750</v>
      </c>
      <c r="M115" s="171"/>
      <c r="N115" s="68"/>
      <c r="O115" s="68"/>
      <c r="P115" s="171"/>
      <c r="Q115" s="68"/>
      <c r="R115" s="68"/>
      <c r="S115" s="68"/>
      <c r="T115" s="68"/>
      <c r="U115" s="68"/>
      <c r="V115" s="68"/>
      <c r="W115" s="68"/>
    </row>
    <row r="116" ht="20.25" customHeight="1" spans="1:23">
      <c r="A116" s="171" t="str">
        <f t="shared" si="2"/>
        <v>       玉溪市图书馆</v>
      </c>
      <c r="B116" s="171" t="s">
        <v>301</v>
      </c>
      <c r="C116" s="171" t="s">
        <v>221</v>
      </c>
      <c r="D116" s="171" t="s">
        <v>91</v>
      </c>
      <c r="E116" s="171" t="s">
        <v>296</v>
      </c>
      <c r="F116" s="171" t="s">
        <v>215</v>
      </c>
      <c r="G116" s="171" t="s">
        <v>216</v>
      </c>
      <c r="H116" s="172">
        <v>3000</v>
      </c>
      <c r="I116" s="68">
        <v>3000</v>
      </c>
      <c r="J116" s="68">
        <v>750</v>
      </c>
      <c r="K116" s="171"/>
      <c r="L116" s="68">
        <v>2250</v>
      </c>
      <c r="M116" s="171"/>
      <c r="N116" s="68"/>
      <c r="O116" s="68"/>
      <c r="P116" s="171"/>
      <c r="Q116" s="68"/>
      <c r="R116" s="68"/>
      <c r="S116" s="68"/>
      <c r="T116" s="68"/>
      <c r="U116" s="68"/>
      <c r="V116" s="68"/>
      <c r="W116" s="68"/>
    </row>
    <row r="117" ht="20.25" customHeight="1" spans="1:23">
      <c r="A117" s="171" t="str">
        <f t="shared" si="2"/>
        <v>       玉溪市图书馆</v>
      </c>
      <c r="B117" s="171" t="s">
        <v>301</v>
      </c>
      <c r="C117" s="171" t="s">
        <v>221</v>
      </c>
      <c r="D117" s="171" t="s">
        <v>91</v>
      </c>
      <c r="E117" s="171" t="s">
        <v>296</v>
      </c>
      <c r="F117" s="171" t="s">
        <v>242</v>
      </c>
      <c r="G117" s="171" t="s">
        <v>243</v>
      </c>
      <c r="H117" s="172">
        <v>29500</v>
      </c>
      <c r="I117" s="68">
        <v>29500</v>
      </c>
      <c r="J117" s="68">
        <v>7375</v>
      </c>
      <c r="K117" s="171"/>
      <c r="L117" s="68">
        <v>22125</v>
      </c>
      <c r="M117" s="171"/>
      <c r="N117" s="68"/>
      <c r="O117" s="68"/>
      <c r="P117" s="171"/>
      <c r="Q117" s="68"/>
      <c r="R117" s="68"/>
      <c r="S117" s="68"/>
      <c r="T117" s="68"/>
      <c r="U117" s="68"/>
      <c r="V117" s="68"/>
      <c r="W117" s="68"/>
    </row>
    <row r="118" ht="20.25" customHeight="1" spans="1:23">
      <c r="A118" s="171" t="str">
        <f t="shared" si="2"/>
        <v>       玉溪市图书馆</v>
      </c>
      <c r="B118" s="171" t="s">
        <v>301</v>
      </c>
      <c r="C118" s="171" t="s">
        <v>221</v>
      </c>
      <c r="D118" s="171" t="s">
        <v>105</v>
      </c>
      <c r="E118" s="171" t="s">
        <v>208</v>
      </c>
      <c r="F118" s="171" t="s">
        <v>242</v>
      </c>
      <c r="G118" s="171" t="s">
        <v>243</v>
      </c>
      <c r="H118" s="172">
        <v>18600</v>
      </c>
      <c r="I118" s="68">
        <v>18600</v>
      </c>
      <c r="J118" s="68">
        <v>18600</v>
      </c>
      <c r="K118" s="171"/>
      <c r="L118" s="68"/>
      <c r="M118" s="171"/>
      <c r="N118" s="68"/>
      <c r="O118" s="68"/>
      <c r="P118" s="171"/>
      <c r="Q118" s="68"/>
      <c r="R118" s="68"/>
      <c r="S118" s="68"/>
      <c r="T118" s="68"/>
      <c r="U118" s="68"/>
      <c r="V118" s="68"/>
      <c r="W118" s="68"/>
    </row>
    <row r="119" ht="20.25" customHeight="1" spans="1:23">
      <c r="A119" s="171" t="str">
        <f t="shared" si="2"/>
        <v>       玉溪市图书馆</v>
      </c>
      <c r="B119" s="171" t="s">
        <v>304</v>
      </c>
      <c r="C119" s="171" t="s">
        <v>202</v>
      </c>
      <c r="D119" s="171" t="s">
        <v>105</v>
      </c>
      <c r="E119" s="171" t="s">
        <v>208</v>
      </c>
      <c r="F119" s="171" t="s">
        <v>206</v>
      </c>
      <c r="G119" s="171" t="s">
        <v>207</v>
      </c>
      <c r="H119" s="172">
        <v>818400</v>
      </c>
      <c r="I119" s="68">
        <v>818400</v>
      </c>
      <c r="J119" s="68">
        <v>818400</v>
      </c>
      <c r="K119" s="171"/>
      <c r="L119" s="68"/>
      <c r="M119" s="171"/>
      <c r="N119" s="68"/>
      <c r="O119" s="68"/>
      <c r="P119" s="171"/>
      <c r="Q119" s="68"/>
      <c r="R119" s="68"/>
      <c r="S119" s="68"/>
      <c r="T119" s="68"/>
      <c r="U119" s="68"/>
      <c r="V119" s="68"/>
      <c r="W119" s="68"/>
    </row>
    <row r="120" ht="20.25" customHeight="1" spans="1:23">
      <c r="A120" s="171" t="str">
        <f t="shared" si="2"/>
        <v>       玉溪市图书馆</v>
      </c>
      <c r="B120" s="171" t="s">
        <v>305</v>
      </c>
      <c r="C120" s="171" t="s">
        <v>145</v>
      </c>
      <c r="D120" s="171" t="s">
        <v>91</v>
      </c>
      <c r="E120" s="171" t="s">
        <v>296</v>
      </c>
      <c r="F120" s="171" t="s">
        <v>245</v>
      </c>
      <c r="G120" s="171" t="s">
        <v>145</v>
      </c>
      <c r="H120" s="172">
        <v>6000</v>
      </c>
      <c r="I120" s="68">
        <v>6000</v>
      </c>
      <c r="J120" s="68"/>
      <c r="K120" s="171"/>
      <c r="L120" s="68">
        <v>6000</v>
      </c>
      <c r="M120" s="171"/>
      <c r="N120" s="68"/>
      <c r="O120" s="68"/>
      <c r="P120" s="171"/>
      <c r="Q120" s="68"/>
      <c r="R120" s="68"/>
      <c r="S120" s="68"/>
      <c r="T120" s="68"/>
      <c r="U120" s="68"/>
      <c r="V120" s="68"/>
      <c r="W120" s="68"/>
    </row>
    <row r="121" ht="20.25" customHeight="1" spans="1:23">
      <c r="A121" s="171" t="str">
        <f t="shared" si="2"/>
        <v>       玉溪市图书馆</v>
      </c>
      <c r="B121" s="171" t="s">
        <v>306</v>
      </c>
      <c r="C121" s="171" t="s">
        <v>274</v>
      </c>
      <c r="D121" s="171" t="s">
        <v>91</v>
      </c>
      <c r="E121" s="171" t="s">
        <v>296</v>
      </c>
      <c r="F121" s="171" t="s">
        <v>183</v>
      </c>
      <c r="G121" s="171" t="s">
        <v>184</v>
      </c>
      <c r="H121" s="172">
        <v>52000</v>
      </c>
      <c r="I121" s="68">
        <v>52000</v>
      </c>
      <c r="J121" s="68"/>
      <c r="K121" s="171"/>
      <c r="L121" s="68">
        <v>52000</v>
      </c>
      <c r="M121" s="171"/>
      <c r="N121" s="68"/>
      <c r="O121" s="68"/>
      <c r="P121" s="171"/>
      <c r="Q121" s="68"/>
      <c r="R121" s="68"/>
      <c r="S121" s="68"/>
      <c r="T121" s="68"/>
      <c r="U121" s="68"/>
      <c r="V121" s="68"/>
      <c r="W121" s="68"/>
    </row>
    <row r="122" ht="20.25" customHeight="1" spans="1:23">
      <c r="A122" s="171" t="str">
        <f t="shared" si="2"/>
        <v>       玉溪市图书馆</v>
      </c>
      <c r="B122" s="171" t="s">
        <v>307</v>
      </c>
      <c r="C122" s="171" t="s">
        <v>261</v>
      </c>
      <c r="D122" s="171" t="s">
        <v>91</v>
      </c>
      <c r="E122" s="171" t="s">
        <v>296</v>
      </c>
      <c r="F122" s="171" t="s">
        <v>179</v>
      </c>
      <c r="G122" s="171" t="s">
        <v>180</v>
      </c>
      <c r="H122" s="172">
        <v>1580800</v>
      </c>
      <c r="I122" s="68">
        <v>1580800</v>
      </c>
      <c r="J122" s="68">
        <v>1580800</v>
      </c>
      <c r="K122" s="171"/>
      <c r="L122" s="68"/>
      <c r="M122" s="171"/>
      <c r="N122" s="68"/>
      <c r="O122" s="68"/>
      <c r="P122" s="171"/>
      <c r="Q122" s="68"/>
      <c r="R122" s="68"/>
      <c r="S122" s="68"/>
      <c r="T122" s="68"/>
      <c r="U122" s="68"/>
      <c r="V122" s="68"/>
      <c r="W122" s="68"/>
    </row>
    <row r="123" ht="20.25" customHeight="1" spans="1:23">
      <c r="A123" s="171" t="str">
        <f t="shared" si="2"/>
        <v>       玉溪市图书馆</v>
      </c>
      <c r="B123" s="171" t="s">
        <v>308</v>
      </c>
      <c r="C123" s="171" t="s">
        <v>263</v>
      </c>
      <c r="D123" s="171" t="s">
        <v>91</v>
      </c>
      <c r="E123" s="171" t="s">
        <v>296</v>
      </c>
      <c r="F123" s="171" t="s">
        <v>179</v>
      </c>
      <c r="G123" s="171" t="s">
        <v>180</v>
      </c>
      <c r="H123" s="172">
        <v>800000</v>
      </c>
      <c r="I123" s="68">
        <v>800000</v>
      </c>
      <c r="J123" s="68"/>
      <c r="K123" s="171"/>
      <c r="L123" s="68">
        <v>800000</v>
      </c>
      <c r="M123" s="171"/>
      <c r="N123" s="68"/>
      <c r="O123" s="68"/>
      <c r="P123" s="171"/>
      <c r="Q123" s="68"/>
      <c r="R123" s="68"/>
      <c r="S123" s="68"/>
      <c r="T123" s="68"/>
      <c r="U123" s="68"/>
      <c r="V123" s="68"/>
      <c r="W123" s="68"/>
    </row>
    <row r="124" ht="20.25" customHeight="1" spans="1:23">
      <c r="A124" s="171" t="str">
        <f t="shared" si="2"/>
        <v>       玉溪市图书馆</v>
      </c>
      <c r="B124" s="171" t="s">
        <v>309</v>
      </c>
      <c r="C124" s="171" t="s">
        <v>247</v>
      </c>
      <c r="D124" s="171" t="s">
        <v>91</v>
      </c>
      <c r="E124" s="171" t="s">
        <v>296</v>
      </c>
      <c r="F124" s="171" t="s">
        <v>222</v>
      </c>
      <c r="G124" s="171" t="s">
        <v>223</v>
      </c>
      <c r="H124" s="172">
        <v>17513</v>
      </c>
      <c r="I124" s="68">
        <v>17513</v>
      </c>
      <c r="J124" s="68"/>
      <c r="K124" s="171"/>
      <c r="L124" s="68">
        <v>17513</v>
      </c>
      <c r="M124" s="171"/>
      <c r="N124" s="68"/>
      <c r="O124" s="68"/>
      <c r="P124" s="171"/>
      <c r="Q124" s="68"/>
      <c r="R124" s="68"/>
      <c r="S124" s="68"/>
      <c r="T124" s="68"/>
      <c r="U124" s="68"/>
      <c r="V124" s="68"/>
      <c r="W124" s="68"/>
    </row>
    <row r="125" ht="20.25" customHeight="1" spans="1:23">
      <c r="A125" s="171" t="str">
        <f t="shared" si="2"/>
        <v>       玉溪市图书馆</v>
      </c>
      <c r="B125" s="171" t="s">
        <v>309</v>
      </c>
      <c r="C125" s="171" t="s">
        <v>247</v>
      </c>
      <c r="D125" s="171" t="s">
        <v>91</v>
      </c>
      <c r="E125" s="171" t="s">
        <v>296</v>
      </c>
      <c r="F125" s="171" t="s">
        <v>232</v>
      </c>
      <c r="G125" s="171" t="s">
        <v>233</v>
      </c>
      <c r="H125" s="172">
        <v>15000</v>
      </c>
      <c r="I125" s="68">
        <v>15000</v>
      </c>
      <c r="J125" s="68"/>
      <c r="K125" s="171"/>
      <c r="L125" s="68">
        <v>15000</v>
      </c>
      <c r="M125" s="171"/>
      <c r="N125" s="68"/>
      <c r="O125" s="68"/>
      <c r="P125" s="171"/>
      <c r="Q125" s="68"/>
      <c r="R125" s="68"/>
      <c r="S125" s="68"/>
      <c r="T125" s="68"/>
      <c r="U125" s="68"/>
      <c r="V125" s="68"/>
      <c r="W125" s="68"/>
    </row>
    <row r="126" ht="20.25" customHeight="1" spans="1:23">
      <c r="A126" s="171" t="str">
        <f t="shared" si="2"/>
        <v>       玉溪市图书馆</v>
      </c>
      <c r="B126" s="171" t="s">
        <v>310</v>
      </c>
      <c r="C126" s="171" t="s">
        <v>252</v>
      </c>
      <c r="D126" s="171" t="s">
        <v>107</v>
      </c>
      <c r="E126" s="171" t="s">
        <v>253</v>
      </c>
      <c r="F126" s="171" t="s">
        <v>254</v>
      </c>
      <c r="G126" s="171" t="s">
        <v>255</v>
      </c>
      <c r="H126" s="172">
        <v>150000</v>
      </c>
      <c r="I126" s="68">
        <v>150000</v>
      </c>
      <c r="J126" s="68"/>
      <c r="K126" s="171"/>
      <c r="L126" s="68">
        <v>150000</v>
      </c>
      <c r="M126" s="171"/>
      <c r="N126" s="68"/>
      <c r="O126" s="68"/>
      <c r="P126" s="171"/>
      <c r="Q126" s="68"/>
      <c r="R126" s="68"/>
      <c r="S126" s="68"/>
      <c r="T126" s="68"/>
      <c r="U126" s="68"/>
      <c r="V126" s="68"/>
      <c r="W126" s="68"/>
    </row>
    <row r="127" ht="20.25" customHeight="1" spans="1:23">
      <c r="A127" s="171" t="str">
        <f t="shared" si="2"/>
        <v>       玉溪市图书馆</v>
      </c>
      <c r="B127" s="171" t="s">
        <v>311</v>
      </c>
      <c r="C127" s="171" t="s">
        <v>257</v>
      </c>
      <c r="D127" s="171" t="s">
        <v>91</v>
      </c>
      <c r="E127" s="171" t="s">
        <v>296</v>
      </c>
      <c r="F127" s="171" t="s">
        <v>258</v>
      </c>
      <c r="G127" s="171" t="s">
        <v>259</v>
      </c>
      <c r="H127" s="172">
        <v>336000</v>
      </c>
      <c r="I127" s="68">
        <v>336000</v>
      </c>
      <c r="J127" s="68">
        <v>84000</v>
      </c>
      <c r="K127" s="171"/>
      <c r="L127" s="68">
        <v>252000</v>
      </c>
      <c r="M127" s="171"/>
      <c r="N127" s="68"/>
      <c r="O127" s="68"/>
      <c r="P127" s="171"/>
      <c r="Q127" s="68"/>
      <c r="R127" s="68"/>
      <c r="S127" s="68"/>
      <c r="T127" s="68"/>
      <c r="U127" s="68"/>
      <c r="V127" s="68"/>
      <c r="W127" s="68"/>
    </row>
    <row r="128" ht="20.25" customHeight="1" spans="1:23">
      <c r="A128" s="171" t="str">
        <f t="shared" si="2"/>
        <v>       玉溪市图书馆</v>
      </c>
      <c r="B128" s="171" t="s">
        <v>312</v>
      </c>
      <c r="C128" s="171" t="s">
        <v>313</v>
      </c>
      <c r="D128" s="171" t="s">
        <v>109</v>
      </c>
      <c r="E128" s="171" t="s">
        <v>314</v>
      </c>
      <c r="F128" s="171" t="s">
        <v>206</v>
      </c>
      <c r="G128" s="171" t="s">
        <v>207</v>
      </c>
      <c r="H128" s="172">
        <v>22944</v>
      </c>
      <c r="I128" s="68">
        <v>22944</v>
      </c>
      <c r="J128" s="68"/>
      <c r="K128" s="171"/>
      <c r="L128" s="68">
        <v>22944</v>
      </c>
      <c r="M128" s="171"/>
      <c r="N128" s="68"/>
      <c r="O128" s="68"/>
      <c r="P128" s="171"/>
      <c r="Q128" s="68"/>
      <c r="R128" s="68"/>
      <c r="S128" s="68"/>
      <c r="T128" s="68"/>
      <c r="U128" s="68"/>
      <c r="V128" s="68"/>
      <c r="W128" s="68"/>
    </row>
    <row r="129" ht="20.25" customHeight="1" spans="1:23">
      <c r="A129" s="171" t="str">
        <f t="shared" si="2"/>
        <v>       玉溪市图书馆</v>
      </c>
      <c r="B129" s="171" t="s">
        <v>315</v>
      </c>
      <c r="C129" s="171" t="s">
        <v>271</v>
      </c>
      <c r="D129" s="171" t="s">
        <v>113</v>
      </c>
      <c r="E129" s="171" t="s">
        <v>193</v>
      </c>
      <c r="F129" s="171" t="s">
        <v>191</v>
      </c>
      <c r="G129" s="171" t="s">
        <v>192</v>
      </c>
      <c r="H129" s="172">
        <v>24000</v>
      </c>
      <c r="I129" s="68">
        <v>24000</v>
      </c>
      <c r="J129" s="68"/>
      <c r="K129" s="171"/>
      <c r="L129" s="68">
        <v>24000</v>
      </c>
      <c r="M129" s="171"/>
      <c r="N129" s="68"/>
      <c r="O129" s="68"/>
      <c r="P129" s="171"/>
      <c r="Q129" s="68"/>
      <c r="R129" s="68"/>
      <c r="S129" s="68"/>
      <c r="T129" s="68"/>
      <c r="U129" s="68"/>
      <c r="V129" s="68"/>
      <c r="W129" s="68"/>
    </row>
    <row r="130" ht="20.25" customHeight="1" spans="1:23">
      <c r="A130" s="173" t="s">
        <v>71</v>
      </c>
      <c r="B130" s="171"/>
      <c r="C130" s="171"/>
      <c r="D130" s="171"/>
      <c r="E130" s="171"/>
      <c r="F130" s="171"/>
      <c r="G130" s="171"/>
      <c r="H130" s="172">
        <v>7156424.6</v>
      </c>
      <c r="I130" s="68">
        <v>7155924.6</v>
      </c>
      <c r="J130" s="68">
        <v>3613723.28</v>
      </c>
      <c r="K130" s="171"/>
      <c r="L130" s="68">
        <v>3542201.32</v>
      </c>
      <c r="M130" s="171"/>
      <c r="N130" s="68"/>
      <c r="O130" s="68"/>
      <c r="P130" s="171"/>
      <c r="Q130" s="68"/>
      <c r="R130" s="68">
        <v>500</v>
      </c>
      <c r="S130" s="68"/>
      <c r="T130" s="68"/>
      <c r="U130" s="68"/>
      <c r="V130" s="68"/>
      <c r="W130" s="68">
        <v>500</v>
      </c>
    </row>
    <row r="131" ht="20.25" customHeight="1" spans="1:23">
      <c r="A131" s="171" t="str">
        <f t="shared" ref="A131:A165" si="3">"       "&amp;"玉溪市文化馆"</f>
        <v>       玉溪市文化馆</v>
      </c>
      <c r="B131" s="171" t="s">
        <v>316</v>
      </c>
      <c r="C131" s="171" t="s">
        <v>177</v>
      </c>
      <c r="D131" s="171" t="s">
        <v>92</v>
      </c>
      <c r="E131" s="171" t="s">
        <v>317</v>
      </c>
      <c r="F131" s="171" t="s">
        <v>171</v>
      </c>
      <c r="G131" s="171" t="s">
        <v>172</v>
      </c>
      <c r="H131" s="172">
        <v>1308348</v>
      </c>
      <c r="I131" s="68">
        <v>1308348</v>
      </c>
      <c r="J131" s="68">
        <v>572402.25</v>
      </c>
      <c r="K131" s="171"/>
      <c r="L131" s="68">
        <v>735945.75</v>
      </c>
      <c r="M131" s="171"/>
      <c r="N131" s="68"/>
      <c r="O131" s="68"/>
      <c r="P131" s="171"/>
      <c r="Q131" s="68"/>
      <c r="R131" s="68"/>
      <c r="S131" s="68"/>
      <c r="T131" s="68"/>
      <c r="U131" s="68"/>
      <c r="V131" s="68"/>
      <c r="W131" s="68"/>
    </row>
    <row r="132" ht="20.25" customHeight="1" spans="1:23">
      <c r="A132" s="171" t="str">
        <f t="shared" si="3"/>
        <v>       玉溪市文化馆</v>
      </c>
      <c r="B132" s="171" t="s">
        <v>316</v>
      </c>
      <c r="C132" s="171" t="s">
        <v>177</v>
      </c>
      <c r="D132" s="171" t="s">
        <v>92</v>
      </c>
      <c r="E132" s="171" t="s">
        <v>317</v>
      </c>
      <c r="F132" s="171" t="s">
        <v>173</v>
      </c>
      <c r="G132" s="171" t="s">
        <v>174</v>
      </c>
      <c r="H132" s="172">
        <v>312</v>
      </c>
      <c r="I132" s="68">
        <v>312</v>
      </c>
      <c r="J132" s="68">
        <v>136.5</v>
      </c>
      <c r="K132" s="171"/>
      <c r="L132" s="68">
        <v>175.5</v>
      </c>
      <c r="M132" s="171"/>
      <c r="N132" s="68"/>
      <c r="O132" s="68"/>
      <c r="P132" s="171"/>
      <c r="Q132" s="68"/>
      <c r="R132" s="68"/>
      <c r="S132" s="68"/>
      <c r="T132" s="68"/>
      <c r="U132" s="68"/>
      <c r="V132" s="68"/>
      <c r="W132" s="68"/>
    </row>
    <row r="133" ht="20.25" customHeight="1" spans="1:23">
      <c r="A133" s="171" t="str">
        <f t="shared" si="3"/>
        <v>       玉溪市文化馆</v>
      </c>
      <c r="B133" s="171" t="s">
        <v>316</v>
      </c>
      <c r="C133" s="171" t="s">
        <v>177</v>
      </c>
      <c r="D133" s="171" t="s">
        <v>92</v>
      </c>
      <c r="E133" s="171" t="s">
        <v>317</v>
      </c>
      <c r="F133" s="171" t="s">
        <v>179</v>
      </c>
      <c r="G133" s="171" t="s">
        <v>180</v>
      </c>
      <c r="H133" s="172">
        <v>450360</v>
      </c>
      <c r="I133" s="68">
        <v>450360</v>
      </c>
      <c r="J133" s="68">
        <v>197032.5</v>
      </c>
      <c r="K133" s="171"/>
      <c r="L133" s="68">
        <v>253327.5</v>
      </c>
      <c r="M133" s="171"/>
      <c r="N133" s="68"/>
      <c r="O133" s="68"/>
      <c r="P133" s="171"/>
      <c r="Q133" s="68"/>
      <c r="R133" s="68"/>
      <c r="S133" s="68"/>
      <c r="T133" s="68"/>
      <c r="U133" s="68"/>
      <c r="V133" s="68"/>
      <c r="W133" s="68"/>
    </row>
    <row r="134" ht="20.25" customHeight="1" spans="1:23">
      <c r="A134" s="171" t="str">
        <f t="shared" si="3"/>
        <v>       玉溪市文化馆</v>
      </c>
      <c r="B134" s="171" t="s">
        <v>316</v>
      </c>
      <c r="C134" s="171" t="s">
        <v>177</v>
      </c>
      <c r="D134" s="171" t="s">
        <v>119</v>
      </c>
      <c r="E134" s="171" t="s">
        <v>175</v>
      </c>
      <c r="F134" s="171" t="s">
        <v>173</v>
      </c>
      <c r="G134" s="171" t="s">
        <v>174</v>
      </c>
      <c r="H134" s="172">
        <v>30048</v>
      </c>
      <c r="I134" s="68">
        <v>30048</v>
      </c>
      <c r="J134" s="68"/>
      <c r="K134" s="171"/>
      <c r="L134" s="68">
        <v>30048</v>
      </c>
      <c r="M134" s="171"/>
      <c r="N134" s="68"/>
      <c r="O134" s="68"/>
      <c r="P134" s="171"/>
      <c r="Q134" s="68"/>
      <c r="R134" s="68"/>
      <c r="S134" s="68"/>
      <c r="T134" s="68"/>
      <c r="U134" s="68"/>
      <c r="V134" s="68"/>
      <c r="W134" s="68"/>
    </row>
    <row r="135" ht="20.25" customHeight="1" spans="1:23">
      <c r="A135" s="171" t="str">
        <f t="shared" si="3"/>
        <v>       玉溪市文化馆</v>
      </c>
      <c r="B135" s="171" t="s">
        <v>318</v>
      </c>
      <c r="C135" s="171" t="s">
        <v>182</v>
      </c>
      <c r="D135" s="171" t="s">
        <v>92</v>
      </c>
      <c r="E135" s="171" t="s">
        <v>317</v>
      </c>
      <c r="F135" s="171" t="s">
        <v>183</v>
      </c>
      <c r="G135" s="171" t="s">
        <v>184</v>
      </c>
      <c r="H135" s="172">
        <v>19009.52</v>
      </c>
      <c r="I135" s="68">
        <v>19009.52</v>
      </c>
      <c r="J135" s="68">
        <v>4752.38</v>
      </c>
      <c r="K135" s="171"/>
      <c r="L135" s="68">
        <v>14257.14</v>
      </c>
      <c r="M135" s="171"/>
      <c r="N135" s="68"/>
      <c r="O135" s="68"/>
      <c r="P135" s="171"/>
      <c r="Q135" s="68"/>
      <c r="R135" s="68"/>
      <c r="S135" s="68"/>
      <c r="T135" s="68"/>
      <c r="U135" s="68"/>
      <c r="V135" s="68"/>
      <c r="W135" s="68"/>
    </row>
    <row r="136" ht="20.25" customHeight="1" spans="1:23">
      <c r="A136" s="171" t="str">
        <f t="shared" si="3"/>
        <v>       玉溪市文化馆</v>
      </c>
      <c r="B136" s="171" t="s">
        <v>318</v>
      </c>
      <c r="C136" s="171" t="s">
        <v>182</v>
      </c>
      <c r="D136" s="171" t="s">
        <v>106</v>
      </c>
      <c r="E136" s="171" t="s">
        <v>185</v>
      </c>
      <c r="F136" s="171" t="s">
        <v>186</v>
      </c>
      <c r="G136" s="171" t="s">
        <v>187</v>
      </c>
      <c r="H136" s="172">
        <v>417058.56</v>
      </c>
      <c r="I136" s="68">
        <v>417058.56</v>
      </c>
      <c r="J136" s="68">
        <v>104264.64</v>
      </c>
      <c r="K136" s="171"/>
      <c r="L136" s="68">
        <v>312793.92</v>
      </c>
      <c r="M136" s="171"/>
      <c r="N136" s="68"/>
      <c r="O136" s="68"/>
      <c r="P136" s="171"/>
      <c r="Q136" s="68"/>
      <c r="R136" s="68"/>
      <c r="S136" s="68"/>
      <c r="T136" s="68"/>
      <c r="U136" s="68"/>
      <c r="V136" s="68"/>
      <c r="W136" s="68"/>
    </row>
    <row r="137" ht="20.25" customHeight="1" spans="1:23">
      <c r="A137" s="171" t="str">
        <f t="shared" si="3"/>
        <v>       玉溪市文化馆</v>
      </c>
      <c r="B137" s="171" t="s">
        <v>318</v>
      </c>
      <c r="C137" s="171" t="s">
        <v>182</v>
      </c>
      <c r="D137" s="171" t="s">
        <v>113</v>
      </c>
      <c r="E137" s="171" t="s">
        <v>193</v>
      </c>
      <c r="F137" s="171" t="s">
        <v>189</v>
      </c>
      <c r="G137" s="171" t="s">
        <v>190</v>
      </c>
      <c r="H137" s="172">
        <v>216349.13</v>
      </c>
      <c r="I137" s="68">
        <v>216349.13</v>
      </c>
      <c r="J137" s="68">
        <v>54087.28</v>
      </c>
      <c r="K137" s="171"/>
      <c r="L137" s="68">
        <v>162261.85</v>
      </c>
      <c r="M137" s="171"/>
      <c r="N137" s="68"/>
      <c r="O137" s="68"/>
      <c r="P137" s="171"/>
      <c r="Q137" s="68"/>
      <c r="R137" s="68"/>
      <c r="S137" s="68"/>
      <c r="T137" s="68"/>
      <c r="U137" s="68"/>
      <c r="V137" s="68"/>
      <c r="W137" s="68"/>
    </row>
    <row r="138" ht="20.25" customHeight="1" spans="1:23">
      <c r="A138" s="171" t="str">
        <f t="shared" si="3"/>
        <v>       玉溪市文化馆</v>
      </c>
      <c r="B138" s="171" t="s">
        <v>318</v>
      </c>
      <c r="C138" s="171" t="s">
        <v>182</v>
      </c>
      <c r="D138" s="171" t="s">
        <v>113</v>
      </c>
      <c r="E138" s="171" t="s">
        <v>193</v>
      </c>
      <c r="F138" s="171" t="s">
        <v>191</v>
      </c>
      <c r="G138" s="171" t="s">
        <v>192</v>
      </c>
      <c r="H138" s="172">
        <v>110000</v>
      </c>
      <c r="I138" s="68">
        <v>110000</v>
      </c>
      <c r="J138" s="68">
        <v>27500</v>
      </c>
      <c r="K138" s="171"/>
      <c r="L138" s="68">
        <v>82500</v>
      </c>
      <c r="M138" s="171"/>
      <c r="N138" s="68"/>
      <c r="O138" s="68"/>
      <c r="P138" s="171"/>
      <c r="Q138" s="68"/>
      <c r="R138" s="68"/>
      <c r="S138" s="68"/>
      <c r="T138" s="68"/>
      <c r="U138" s="68"/>
      <c r="V138" s="68"/>
      <c r="W138" s="68"/>
    </row>
    <row r="139" ht="20.25" customHeight="1" spans="1:23">
      <c r="A139" s="171" t="str">
        <f t="shared" si="3"/>
        <v>       玉溪市文化馆</v>
      </c>
      <c r="B139" s="171" t="s">
        <v>318</v>
      </c>
      <c r="C139" s="171" t="s">
        <v>182</v>
      </c>
      <c r="D139" s="171" t="s">
        <v>114</v>
      </c>
      <c r="E139" s="171" t="s">
        <v>194</v>
      </c>
      <c r="F139" s="171" t="s">
        <v>195</v>
      </c>
      <c r="G139" s="171" t="s">
        <v>196</v>
      </c>
      <c r="H139" s="172">
        <v>220330.8</v>
      </c>
      <c r="I139" s="68">
        <v>220330.8</v>
      </c>
      <c r="J139" s="68">
        <v>55082.7</v>
      </c>
      <c r="K139" s="171"/>
      <c r="L139" s="68">
        <v>165248.1</v>
      </c>
      <c r="M139" s="171"/>
      <c r="N139" s="68"/>
      <c r="O139" s="68"/>
      <c r="P139" s="171"/>
      <c r="Q139" s="68"/>
      <c r="R139" s="68"/>
      <c r="S139" s="68"/>
      <c r="T139" s="68"/>
      <c r="U139" s="68"/>
      <c r="V139" s="68"/>
      <c r="W139" s="68"/>
    </row>
    <row r="140" ht="20.25" customHeight="1" spans="1:23">
      <c r="A140" s="171" t="str">
        <f t="shared" si="3"/>
        <v>       玉溪市文化馆</v>
      </c>
      <c r="B140" s="171" t="s">
        <v>318</v>
      </c>
      <c r="C140" s="171" t="s">
        <v>182</v>
      </c>
      <c r="D140" s="171" t="s">
        <v>115</v>
      </c>
      <c r="E140" s="171" t="s">
        <v>197</v>
      </c>
      <c r="F140" s="171" t="s">
        <v>183</v>
      </c>
      <c r="G140" s="171" t="s">
        <v>184</v>
      </c>
      <c r="H140" s="172">
        <v>29263.13</v>
      </c>
      <c r="I140" s="68">
        <v>29263.13</v>
      </c>
      <c r="J140" s="68">
        <v>21247.78</v>
      </c>
      <c r="K140" s="171"/>
      <c r="L140" s="68">
        <v>8015.35</v>
      </c>
      <c r="M140" s="171"/>
      <c r="N140" s="68"/>
      <c r="O140" s="68"/>
      <c r="P140" s="171"/>
      <c r="Q140" s="68"/>
      <c r="R140" s="68"/>
      <c r="S140" s="68"/>
      <c r="T140" s="68"/>
      <c r="U140" s="68"/>
      <c r="V140" s="68"/>
      <c r="W140" s="68"/>
    </row>
    <row r="141" ht="20.25" customHeight="1" spans="1:23">
      <c r="A141" s="171" t="str">
        <f t="shared" si="3"/>
        <v>       玉溪市文化馆</v>
      </c>
      <c r="B141" s="171" t="s">
        <v>319</v>
      </c>
      <c r="C141" s="171" t="s">
        <v>199</v>
      </c>
      <c r="D141" s="171" t="s">
        <v>118</v>
      </c>
      <c r="E141" s="171" t="s">
        <v>199</v>
      </c>
      <c r="F141" s="171" t="s">
        <v>200</v>
      </c>
      <c r="G141" s="171" t="s">
        <v>199</v>
      </c>
      <c r="H141" s="172">
        <v>444588</v>
      </c>
      <c r="I141" s="68">
        <v>444588</v>
      </c>
      <c r="J141" s="68">
        <v>111147</v>
      </c>
      <c r="K141" s="171"/>
      <c r="L141" s="68">
        <v>333441</v>
      </c>
      <c r="M141" s="171"/>
      <c r="N141" s="68"/>
      <c r="O141" s="68"/>
      <c r="P141" s="171"/>
      <c r="Q141" s="68"/>
      <c r="R141" s="68"/>
      <c r="S141" s="68"/>
      <c r="T141" s="68"/>
      <c r="U141" s="68"/>
      <c r="V141" s="68"/>
      <c r="W141" s="68"/>
    </row>
    <row r="142" ht="20.25" customHeight="1" spans="1:23">
      <c r="A142" s="171" t="str">
        <f t="shared" si="3"/>
        <v>       玉溪市文化馆</v>
      </c>
      <c r="B142" s="171" t="s">
        <v>320</v>
      </c>
      <c r="C142" s="171" t="s">
        <v>202</v>
      </c>
      <c r="D142" s="171" t="s">
        <v>105</v>
      </c>
      <c r="E142" s="171" t="s">
        <v>208</v>
      </c>
      <c r="F142" s="171" t="s">
        <v>204</v>
      </c>
      <c r="G142" s="171" t="s">
        <v>205</v>
      </c>
      <c r="H142" s="172">
        <v>277572</v>
      </c>
      <c r="I142" s="68">
        <v>277572</v>
      </c>
      <c r="J142" s="68">
        <v>277572</v>
      </c>
      <c r="K142" s="171"/>
      <c r="L142" s="68"/>
      <c r="M142" s="171"/>
      <c r="N142" s="68"/>
      <c r="O142" s="68"/>
      <c r="P142" s="171"/>
      <c r="Q142" s="68"/>
      <c r="R142" s="68"/>
      <c r="S142" s="68"/>
      <c r="T142" s="68"/>
      <c r="U142" s="68"/>
      <c r="V142" s="68"/>
      <c r="W142" s="68"/>
    </row>
    <row r="143" ht="20.25" customHeight="1" spans="1:23">
      <c r="A143" s="171" t="str">
        <f t="shared" si="3"/>
        <v>       玉溪市文化馆</v>
      </c>
      <c r="B143" s="171" t="s">
        <v>320</v>
      </c>
      <c r="C143" s="171" t="s">
        <v>202</v>
      </c>
      <c r="D143" s="171" t="s">
        <v>105</v>
      </c>
      <c r="E143" s="171" t="s">
        <v>208</v>
      </c>
      <c r="F143" s="171" t="s">
        <v>206</v>
      </c>
      <c r="G143" s="171" t="s">
        <v>207</v>
      </c>
      <c r="H143" s="172">
        <v>751200</v>
      </c>
      <c r="I143" s="68">
        <v>751200</v>
      </c>
      <c r="J143" s="68">
        <v>751200</v>
      </c>
      <c r="K143" s="171"/>
      <c r="L143" s="68"/>
      <c r="M143" s="171"/>
      <c r="N143" s="68"/>
      <c r="O143" s="68"/>
      <c r="P143" s="171"/>
      <c r="Q143" s="68"/>
      <c r="R143" s="68"/>
      <c r="S143" s="68"/>
      <c r="T143" s="68"/>
      <c r="U143" s="68"/>
      <c r="V143" s="68"/>
      <c r="W143" s="68"/>
    </row>
    <row r="144" ht="20.25" customHeight="1" spans="1:23">
      <c r="A144" s="171" t="str">
        <f t="shared" si="3"/>
        <v>       玉溪市文化馆</v>
      </c>
      <c r="B144" s="171" t="s">
        <v>321</v>
      </c>
      <c r="C144" s="171" t="s">
        <v>210</v>
      </c>
      <c r="D144" s="171" t="s">
        <v>92</v>
      </c>
      <c r="E144" s="171" t="s">
        <v>317</v>
      </c>
      <c r="F144" s="171" t="s">
        <v>211</v>
      </c>
      <c r="G144" s="171" t="s">
        <v>212</v>
      </c>
      <c r="H144" s="172">
        <v>13100</v>
      </c>
      <c r="I144" s="68">
        <v>13100</v>
      </c>
      <c r="J144" s="68"/>
      <c r="K144" s="171"/>
      <c r="L144" s="68">
        <v>13100</v>
      </c>
      <c r="M144" s="171"/>
      <c r="N144" s="68"/>
      <c r="O144" s="68"/>
      <c r="P144" s="171"/>
      <c r="Q144" s="68"/>
      <c r="R144" s="68"/>
      <c r="S144" s="68"/>
      <c r="T144" s="68"/>
      <c r="U144" s="68"/>
      <c r="V144" s="68"/>
      <c r="W144" s="68"/>
    </row>
    <row r="145" ht="20.25" customHeight="1" spans="1:23">
      <c r="A145" s="171" t="str">
        <f t="shared" si="3"/>
        <v>       玉溪市文化馆</v>
      </c>
      <c r="B145" s="171" t="s">
        <v>322</v>
      </c>
      <c r="C145" s="171" t="s">
        <v>218</v>
      </c>
      <c r="D145" s="171" t="s">
        <v>92</v>
      </c>
      <c r="E145" s="171" t="s">
        <v>317</v>
      </c>
      <c r="F145" s="171" t="s">
        <v>219</v>
      </c>
      <c r="G145" s="171" t="s">
        <v>218</v>
      </c>
      <c r="H145" s="172">
        <v>52739.52</v>
      </c>
      <c r="I145" s="68">
        <v>52739.52</v>
      </c>
      <c r="J145" s="68"/>
      <c r="K145" s="171"/>
      <c r="L145" s="68">
        <v>52739.52</v>
      </c>
      <c r="M145" s="171"/>
      <c r="N145" s="68"/>
      <c r="O145" s="68"/>
      <c r="P145" s="171"/>
      <c r="Q145" s="68"/>
      <c r="R145" s="68"/>
      <c r="S145" s="68"/>
      <c r="T145" s="68"/>
      <c r="U145" s="68"/>
      <c r="V145" s="68"/>
      <c r="W145" s="68"/>
    </row>
    <row r="146" ht="20.25" customHeight="1" spans="1:23">
      <c r="A146" s="171" t="str">
        <f t="shared" si="3"/>
        <v>       玉溪市文化馆</v>
      </c>
      <c r="B146" s="171" t="s">
        <v>323</v>
      </c>
      <c r="C146" s="171" t="s">
        <v>221</v>
      </c>
      <c r="D146" s="171" t="s">
        <v>92</v>
      </c>
      <c r="E146" s="171" t="s">
        <v>317</v>
      </c>
      <c r="F146" s="171" t="s">
        <v>222</v>
      </c>
      <c r="G146" s="171" t="s">
        <v>223</v>
      </c>
      <c r="H146" s="172">
        <v>64500</v>
      </c>
      <c r="I146" s="68">
        <v>64500</v>
      </c>
      <c r="J146" s="68">
        <v>12848.25</v>
      </c>
      <c r="K146" s="171"/>
      <c r="L146" s="68">
        <v>51651.75</v>
      </c>
      <c r="M146" s="171"/>
      <c r="N146" s="68"/>
      <c r="O146" s="68"/>
      <c r="P146" s="171"/>
      <c r="Q146" s="68"/>
      <c r="R146" s="68"/>
      <c r="S146" s="68"/>
      <c r="T146" s="68"/>
      <c r="U146" s="68"/>
      <c r="V146" s="68"/>
      <c r="W146" s="68"/>
    </row>
    <row r="147" ht="20.25" customHeight="1" spans="1:23">
      <c r="A147" s="171" t="str">
        <f t="shared" si="3"/>
        <v>       玉溪市文化馆</v>
      </c>
      <c r="B147" s="171" t="s">
        <v>323</v>
      </c>
      <c r="C147" s="171" t="s">
        <v>221</v>
      </c>
      <c r="D147" s="171" t="s">
        <v>92</v>
      </c>
      <c r="E147" s="171" t="s">
        <v>317</v>
      </c>
      <c r="F147" s="171" t="s">
        <v>226</v>
      </c>
      <c r="G147" s="171" t="s">
        <v>227</v>
      </c>
      <c r="H147" s="172">
        <v>15000</v>
      </c>
      <c r="I147" s="68">
        <v>15000</v>
      </c>
      <c r="J147" s="68">
        <v>3750</v>
      </c>
      <c r="K147" s="171"/>
      <c r="L147" s="68">
        <v>11250</v>
      </c>
      <c r="M147" s="171"/>
      <c r="N147" s="68"/>
      <c r="O147" s="68"/>
      <c r="P147" s="171"/>
      <c r="Q147" s="68"/>
      <c r="R147" s="68"/>
      <c r="S147" s="68"/>
      <c r="T147" s="68"/>
      <c r="U147" s="68"/>
      <c r="V147" s="68"/>
      <c r="W147" s="68"/>
    </row>
    <row r="148" ht="20.25" customHeight="1" spans="1:23">
      <c r="A148" s="171" t="str">
        <f t="shared" si="3"/>
        <v>       玉溪市文化馆</v>
      </c>
      <c r="B148" s="171" t="s">
        <v>323</v>
      </c>
      <c r="C148" s="171" t="s">
        <v>221</v>
      </c>
      <c r="D148" s="171" t="s">
        <v>92</v>
      </c>
      <c r="E148" s="171" t="s">
        <v>317</v>
      </c>
      <c r="F148" s="171" t="s">
        <v>302</v>
      </c>
      <c r="G148" s="171" t="s">
        <v>303</v>
      </c>
      <c r="H148" s="172">
        <v>18000</v>
      </c>
      <c r="I148" s="68">
        <v>18000</v>
      </c>
      <c r="J148" s="68">
        <v>4500</v>
      </c>
      <c r="K148" s="171"/>
      <c r="L148" s="68">
        <v>13500</v>
      </c>
      <c r="M148" s="171"/>
      <c r="N148" s="68"/>
      <c r="O148" s="68"/>
      <c r="P148" s="171"/>
      <c r="Q148" s="68"/>
      <c r="R148" s="68"/>
      <c r="S148" s="68"/>
      <c r="T148" s="68"/>
      <c r="U148" s="68"/>
      <c r="V148" s="68"/>
      <c r="W148" s="68"/>
    </row>
    <row r="149" ht="20.25" customHeight="1" spans="1:23">
      <c r="A149" s="171" t="str">
        <f t="shared" si="3"/>
        <v>       玉溪市文化馆</v>
      </c>
      <c r="B149" s="171" t="s">
        <v>323</v>
      </c>
      <c r="C149" s="171" t="s">
        <v>221</v>
      </c>
      <c r="D149" s="171" t="s">
        <v>92</v>
      </c>
      <c r="E149" s="171" t="s">
        <v>317</v>
      </c>
      <c r="F149" s="171" t="s">
        <v>228</v>
      </c>
      <c r="G149" s="171" t="s">
        <v>229</v>
      </c>
      <c r="H149" s="172">
        <v>35000</v>
      </c>
      <c r="I149" s="68">
        <v>35000</v>
      </c>
      <c r="J149" s="68">
        <v>8750</v>
      </c>
      <c r="K149" s="171"/>
      <c r="L149" s="68">
        <v>26250</v>
      </c>
      <c r="M149" s="171"/>
      <c r="N149" s="68"/>
      <c r="O149" s="68"/>
      <c r="P149" s="171"/>
      <c r="Q149" s="68"/>
      <c r="R149" s="68"/>
      <c r="S149" s="68"/>
      <c r="T149" s="68"/>
      <c r="U149" s="68"/>
      <c r="V149" s="68"/>
      <c r="W149" s="68"/>
    </row>
    <row r="150" ht="20.25" customHeight="1" spans="1:23">
      <c r="A150" s="171" t="str">
        <f t="shared" si="3"/>
        <v>       玉溪市文化馆</v>
      </c>
      <c r="B150" s="171" t="s">
        <v>323</v>
      </c>
      <c r="C150" s="171" t="s">
        <v>221</v>
      </c>
      <c r="D150" s="171" t="s">
        <v>92</v>
      </c>
      <c r="E150" s="171" t="s">
        <v>317</v>
      </c>
      <c r="F150" s="171" t="s">
        <v>230</v>
      </c>
      <c r="G150" s="171" t="s">
        <v>231</v>
      </c>
      <c r="H150" s="172">
        <v>60000</v>
      </c>
      <c r="I150" s="68">
        <v>60000</v>
      </c>
      <c r="J150" s="68">
        <v>15000</v>
      </c>
      <c r="K150" s="171"/>
      <c r="L150" s="68">
        <v>45000</v>
      </c>
      <c r="M150" s="171"/>
      <c r="N150" s="68"/>
      <c r="O150" s="68"/>
      <c r="P150" s="171"/>
      <c r="Q150" s="68"/>
      <c r="R150" s="68"/>
      <c r="S150" s="68"/>
      <c r="T150" s="68"/>
      <c r="U150" s="68"/>
      <c r="V150" s="68"/>
      <c r="W150" s="68"/>
    </row>
    <row r="151" ht="20.25" customHeight="1" spans="1:23">
      <c r="A151" s="171" t="str">
        <f t="shared" si="3"/>
        <v>       玉溪市文化馆</v>
      </c>
      <c r="B151" s="171" t="s">
        <v>323</v>
      </c>
      <c r="C151" s="171" t="s">
        <v>221</v>
      </c>
      <c r="D151" s="171" t="s">
        <v>92</v>
      </c>
      <c r="E151" s="171" t="s">
        <v>317</v>
      </c>
      <c r="F151" s="171" t="s">
        <v>240</v>
      </c>
      <c r="G151" s="171" t="s">
        <v>241</v>
      </c>
      <c r="H151" s="172">
        <v>27000</v>
      </c>
      <c r="I151" s="68">
        <v>27000</v>
      </c>
      <c r="J151" s="68">
        <v>6750</v>
      </c>
      <c r="K151" s="171"/>
      <c r="L151" s="68">
        <v>20250</v>
      </c>
      <c r="M151" s="171"/>
      <c r="N151" s="68"/>
      <c r="O151" s="68"/>
      <c r="P151" s="171"/>
      <c r="Q151" s="68"/>
      <c r="R151" s="68"/>
      <c r="S151" s="68"/>
      <c r="T151" s="68"/>
      <c r="U151" s="68"/>
      <c r="V151" s="68"/>
      <c r="W151" s="68"/>
    </row>
    <row r="152" ht="20.25" customHeight="1" spans="1:23">
      <c r="A152" s="171" t="str">
        <f t="shared" si="3"/>
        <v>       玉溪市文化馆</v>
      </c>
      <c r="B152" s="171" t="s">
        <v>323</v>
      </c>
      <c r="C152" s="171" t="s">
        <v>221</v>
      </c>
      <c r="D152" s="171" t="s">
        <v>92</v>
      </c>
      <c r="E152" s="171" t="s">
        <v>317</v>
      </c>
      <c r="F152" s="171" t="s">
        <v>215</v>
      </c>
      <c r="G152" s="171" t="s">
        <v>216</v>
      </c>
      <c r="H152" s="172">
        <v>30000</v>
      </c>
      <c r="I152" s="68">
        <v>30000</v>
      </c>
      <c r="J152" s="68">
        <v>7500</v>
      </c>
      <c r="K152" s="171"/>
      <c r="L152" s="68">
        <v>22500</v>
      </c>
      <c r="M152" s="171"/>
      <c r="N152" s="68"/>
      <c r="O152" s="68"/>
      <c r="P152" s="171"/>
      <c r="Q152" s="68"/>
      <c r="R152" s="68"/>
      <c r="S152" s="68"/>
      <c r="T152" s="68"/>
      <c r="U152" s="68"/>
      <c r="V152" s="68"/>
      <c r="W152" s="68"/>
    </row>
    <row r="153" ht="20.25" customHeight="1" spans="1:23">
      <c r="A153" s="171" t="str">
        <f t="shared" si="3"/>
        <v>       玉溪市文化馆</v>
      </c>
      <c r="B153" s="171" t="s">
        <v>323</v>
      </c>
      <c r="C153" s="171" t="s">
        <v>221</v>
      </c>
      <c r="D153" s="171" t="s">
        <v>105</v>
      </c>
      <c r="E153" s="171" t="s">
        <v>208</v>
      </c>
      <c r="F153" s="171" t="s">
        <v>242</v>
      </c>
      <c r="G153" s="171" t="s">
        <v>243</v>
      </c>
      <c r="H153" s="172">
        <v>20400</v>
      </c>
      <c r="I153" s="68">
        <v>20400</v>
      </c>
      <c r="J153" s="68">
        <v>20400</v>
      </c>
      <c r="K153" s="171"/>
      <c r="L153" s="68"/>
      <c r="M153" s="171"/>
      <c r="N153" s="68"/>
      <c r="O153" s="68"/>
      <c r="P153" s="171"/>
      <c r="Q153" s="68"/>
      <c r="R153" s="68"/>
      <c r="S153" s="68"/>
      <c r="T153" s="68"/>
      <c r="U153" s="68"/>
      <c r="V153" s="68"/>
      <c r="W153" s="68"/>
    </row>
    <row r="154" ht="20.25" customHeight="1" spans="1:23">
      <c r="A154" s="171" t="str">
        <f t="shared" si="3"/>
        <v>       玉溪市文化馆</v>
      </c>
      <c r="B154" s="171" t="s">
        <v>324</v>
      </c>
      <c r="C154" s="171" t="s">
        <v>145</v>
      </c>
      <c r="D154" s="171" t="s">
        <v>92</v>
      </c>
      <c r="E154" s="171" t="s">
        <v>317</v>
      </c>
      <c r="F154" s="171" t="s">
        <v>245</v>
      </c>
      <c r="G154" s="171" t="s">
        <v>145</v>
      </c>
      <c r="H154" s="172">
        <v>30000</v>
      </c>
      <c r="I154" s="68">
        <v>30000</v>
      </c>
      <c r="J154" s="68"/>
      <c r="K154" s="171"/>
      <c r="L154" s="68">
        <v>30000</v>
      </c>
      <c r="M154" s="171"/>
      <c r="N154" s="68"/>
      <c r="O154" s="68"/>
      <c r="P154" s="171"/>
      <c r="Q154" s="68"/>
      <c r="R154" s="68"/>
      <c r="S154" s="68"/>
      <c r="T154" s="68"/>
      <c r="U154" s="68"/>
      <c r="V154" s="68"/>
      <c r="W154" s="68"/>
    </row>
    <row r="155" ht="20.25" customHeight="1" spans="1:23">
      <c r="A155" s="171" t="str">
        <f t="shared" si="3"/>
        <v>       玉溪市文化馆</v>
      </c>
      <c r="B155" s="171" t="s">
        <v>325</v>
      </c>
      <c r="C155" s="171" t="s">
        <v>274</v>
      </c>
      <c r="D155" s="171" t="s">
        <v>92</v>
      </c>
      <c r="E155" s="171" t="s">
        <v>317</v>
      </c>
      <c r="F155" s="171" t="s">
        <v>183</v>
      </c>
      <c r="G155" s="171" t="s">
        <v>184</v>
      </c>
      <c r="H155" s="172">
        <v>31000</v>
      </c>
      <c r="I155" s="68">
        <v>31000</v>
      </c>
      <c r="J155" s="68"/>
      <c r="K155" s="171"/>
      <c r="L155" s="68">
        <v>31000</v>
      </c>
      <c r="M155" s="171"/>
      <c r="N155" s="68"/>
      <c r="O155" s="68"/>
      <c r="P155" s="171"/>
      <c r="Q155" s="68"/>
      <c r="R155" s="68"/>
      <c r="S155" s="68"/>
      <c r="T155" s="68"/>
      <c r="U155" s="68"/>
      <c r="V155" s="68"/>
      <c r="W155" s="68"/>
    </row>
    <row r="156" ht="20.25" customHeight="1" spans="1:23">
      <c r="A156" s="171" t="str">
        <f t="shared" si="3"/>
        <v>       玉溪市文化馆</v>
      </c>
      <c r="B156" s="171" t="s">
        <v>326</v>
      </c>
      <c r="C156" s="171" t="s">
        <v>327</v>
      </c>
      <c r="D156" s="171" t="s">
        <v>107</v>
      </c>
      <c r="E156" s="171" t="s">
        <v>253</v>
      </c>
      <c r="F156" s="171" t="s">
        <v>254</v>
      </c>
      <c r="G156" s="171" t="s">
        <v>255</v>
      </c>
      <c r="H156" s="172">
        <v>74895.94</v>
      </c>
      <c r="I156" s="68">
        <v>74895.94</v>
      </c>
      <c r="J156" s="68"/>
      <c r="K156" s="171"/>
      <c r="L156" s="68">
        <v>74895.94</v>
      </c>
      <c r="M156" s="171"/>
      <c r="N156" s="68"/>
      <c r="O156" s="68"/>
      <c r="P156" s="171"/>
      <c r="Q156" s="68"/>
      <c r="R156" s="68"/>
      <c r="S156" s="68"/>
      <c r="T156" s="68"/>
      <c r="U156" s="68"/>
      <c r="V156" s="68"/>
      <c r="W156" s="68"/>
    </row>
    <row r="157" ht="20.25" customHeight="1" spans="1:23">
      <c r="A157" s="171" t="str">
        <f t="shared" si="3"/>
        <v>       玉溪市文化馆</v>
      </c>
      <c r="B157" s="171" t="s">
        <v>328</v>
      </c>
      <c r="C157" s="171" t="s">
        <v>261</v>
      </c>
      <c r="D157" s="171" t="s">
        <v>92</v>
      </c>
      <c r="E157" s="171" t="s">
        <v>317</v>
      </c>
      <c r="F157" s="171" t="s">
        <v>179</v>
      </c>
      <c r="G157" s="171" t="s">
        <v>180</v>
      </c>
      <c r="H157" s="172">
        <v>1333800</v>
      </c>
      <c r="I157" s="68">
        <v>1333800</v>
      </c>
      <c r="J157" s="68">
        <v>1333800</v>
      </c>
      <c r="K157" s="171"/>
      <c r="L157" s="68"/>
      <c r="M157" s="171"/>
      <c r="N157" s="68"/>
      <c r="O157" s="68"/>
      <c r="P157" s="171"/>
      <c r="Q157" s="68"/>
      <c r="R157" s="68"/>
      <c r="S157" s="68"/>
      <c r="T157" s="68"/>
      <c r="U157" s="68"/>
      <c r="V157" s="68"/>
      <c r="W157" s="68"/>
    </row>
    <row r="158" ht="20.25" customHeight="1" spans="1:23">
      <c r="A158" s="171" t="str">
        <f t="shared" si="3"/>
        <v>       玉溪市文化馆</v>
      </c>
      <c r="B158" s="171" t="s">
        <v>329</v>
      </c>
      <c r="C158" s="171" t="s">
        <v>247</v>
      </c>
      <c r="D158" s="171" t="s">
        <v>92</v>
      </c>
      <c r="E158" s="171" t="s">
        <v>317</v>
      </c>
      <c r="F158" s="171" t="s">
        <v>222</v>
      </c>
      <c r="G158" s="171" t="s">
        <v>223</v>
      </c>
      <c r="H158" s="172">
        <v>104500</v>
      </c>
      <c r="I158" s="68">
        <v>104500</v>
      </c>
      <c r="J158" s="68"/>
      <c r="K158" s="171"/>
      <c r="L158" s="68">
        <v>104500</v>
      </c>
      <c r="M158" s="171"/>
      <c r="N158" s="68"/>
      <c r="O158" s="68"/>
      <c r="P158" s="171"/>
      <c r="Q158" s="68"/>
      <c r="R158" s="68"/>
      <c r="S158" s="68"/>
      <c r="T158" s="68"/>
      <c r="U158" s="68"/>
      <c r="V158" s="68"/>
      <c r="W158" s="68"/>
    </row>
    <row r="159" ht="20.25" customHeight="1" spans="1:23">
      <c r="A159" s="171" t="str">
        <f t="shared" si="3"/>
        <v>       玉溪市文化馆</v>
      </c>
      <c r="B159" s="171" t="s">
        <v>329</v>
      </c>
      <c r="C159" s="171" t="s">
        <v>247</v>
      </c>
      <c r="D159" s="171" t="s">
        <v>92</v>
      </c>
      <c r="E159" s="171" t="s">
        <v>317</v>
      </c>
      <c r="F159" s="171" t="s">
        <v>238</v>
      </c>
      <c r="G159" s="171" t="s">
        <v>239</v>
      </c>
      <c r="H159" s="172">
        <v>20000</v>
      </c>
      <c r="I159" s="68">
        <v>20000</v>
      </c>
      <c r="J159" s="68"/>
      <c r="K159" s="171"/>
      <c r="L159" s="68">
        <v>20000</v>
      </c>
      <c r="M159" s="171"/>
      <c r="N159" s="68"/>
      <c r="O159" s="68"/>
      <c r="P159" s="171"/>
      <c r="Q159" s="68"/>
      <c r="R159" s="68"/>
      <c r="S159" s="68"/>
      <c r="T159" s="68"/>
      <c r="U159" s="68"/>
      <c r="V159" s="68"/>
      <c r="W159" s="68"/>
    </row>
    <row r="160" ht="20.25" customHeight="1" spans="1:23">
      <c r="A160" s="171" t="str">
        <f t="shared" si="3"/>
        <v>       玉溪市文化馆</v>
      </c>
      <c r="B160" s="171" t="s">
        <v>329</v>
      </c>
      <c r="C160" s="171" t="s">
        <v>247</v>
      </c>
      <c r="D160" s="171" t="s">
        <v>92</v>
      </c>
      <c r="E160" s="171" t="s">
        <v>317</v>
      </c>
      <c r="F160" s="171" t="s">
        <v>242</v>
      </c>
      <c r="G160" s="171" t="s">
        <v>243</v>
      </c>
      <c r="H160" s="172">
        <v>5550</v>
      </c>
      <c r="I160" s="68">
        <v>5550</v>
      </c>
      <c r="J160" s="68"/>
      <c r="K160" s="171"/>
      <c r="L160" s="68">
        <v>5550</v>
      </c>
      <c r="M160" s="171"/>
      <c r="N160" s="68"/>
      <c r="O160" s="68"/>
      <c r="P160" s="171"/>
      <c r="Q160" s="68"/>
      <c r="R160" s="68"/>
      <c r="S160" s="68"/>
      <c r="T160" s="68"/>
      <c r="U160" s="68"/>
      <c r="V160" s="68"/>
      <c r="W160" s="68"/>
    </row>
    <row r="161" ht="20.25" customHeight="1" spans="1:23">
      <c r="A161" s="171" t="str">
        <f t="shared" si="3"/>
        <v>       玉溪市文化馆</v>
      </c>
      <c r="B161" s="171" t="s">
        <v>330</v>
      </c>
      <c r="C161" s="171" t="s">
        <v>263</v>
      </c>
      <c r="D161" s="171" t="s">
        <v>92</v>
      </c>
      <c r="E161" s="171" t="s">
        <v>317</v>
      </c>
      <c r="F161" s="171" t="s">
        <v>179</v>
      </c>
      <c r="G161" s="171" t="s">
        <v>180</v>
      </c>
      <c r="H161" s="172">
        <v>675000</v>
      </c>
      <c r="I161" s="68">
        <v>675000</v>
      </c>
      <c r="J161" s="68"/>
      <c r="K161" s="171"/>
      <c r="L161" s="68">
        <v>675000</v>
      </c>
      <c r="M161" s="171"/>
      <c r="N161" s="68"/>
      <c r="O161" s="68"/>
      <c r="P161" s="171"/>
      <c r="Q161" s="68"/>
      <c r="R161" s="68"/>
      <c r="S161" s="68"/>
      <c r="T161" s="68"/>
      <c r="U161" s="68"/>
      <c r="V161" s="68"/>
      <c r="W161" s="68"/>
    </row>
    <row r="162" ht="20.25" customHeight="1" spans="1:23">
      <c r="A162" s="171" t="str">
        <f t="shared" si="3"/>
        <v>       玉溪市文化馆</v>
      </c>
      <c r="B162" s="171" t="s">
        <v>331</v>
      </c>
      <c r="C162" s="171" t="s">
        <v>257</v>
      </c>
      <c r="D162" s="171" t="s">
        <v>92</v>
      </c>
      <c r="E162" s="171" t="s">
        <v>317</v>
      </c>
      <c r="F162" s="171" t="s">
        <v>258</v>
      </c>
      <c r="G162" s="171" t="s">
        <v>259</v>
      </c>
      <c r="H162" s="172">
        <v>96000</v>
      </c>
      <c r="I162" s="68">
        <v>96000</v>
      </c>
      <c r="J162" s="68">
        <v>24000</v>
      </c>
      <c r="K162" s="171"/>
      <c r="L162" s="68">
        <v>72000</v>
      </c>
      <c r="M162" s="171"/>
      <c r="N162" s="68"/>
      <c r="O162" s="68"/>
      <c r="P162" s="171"/>
      <c r="Q162" s="68"/>
      <c r="R162" s="68"/>
      <c r="S162" s="68"/>
      <c r="T162" s="68"/>
      <c r="U162" s="68"/>
      <c r="V162" s="68"/>
      <c r="W162" s="68"/>
    </row>
    <row r="163" ht="20.25" customHeight="1" spans="1:23">
      <c r="A163" s="171" t="str">
        <f t="shared" si="3"/>
        <v>       玉溪市文化馆</v>
      </c>
      <c r="B163" s="171" t="s">
        <v>332</v>
      </c>
      <c r="C163" s="171" t="s">
        <v>333</v>
      </c>
      <c r="D163" s="171" t="s">
        <v>113</v>
      </c>
      <c r="E163" s="171" t="s">
        <v>193</v>
      </c>
      <c r="F163" s="171" t="s">
        <v>191</v>
      </c>
      <c r="G163" s="171" t="s">
        <v>192</v>
      </c>
      <c r="H163" s="172">
        <v>16000</v>
      </c>
      <c r="I163" s="68">
        <v>16000</v>
      </c>
      <c r="J163" s="68"/>
      <c r="K163" s="171"/>
      <c r="L163" s="68">
        <v>16000</v>
      </c>
      <c r="M163" s="171"/>
      <c r="N163" s="68"/>
      <c r="O163" s="68"/>
      <c r="P163" s="171"/>
      <c r="Q163" s="68"/>
      <c r="R163" s="68"/>
      <c r="S163" s="68"/>
      <c r="T163" s="68"/>
      <c r="U163" s="68"/>
      <c r="V163" s="68"/>
      <c r="W163" s="68"/>
    </row>
    <row r="164" ht="20.25" customHeight="1" spans="1:23">
      <c r="A164" s="171" t="str">
        <f t="shared" si="3"/>
        <v>       玉溪市文化馆</v>
      </c>
      <c r="B164" s="171" t="s">
        <v>334</v>
      </c>
      <c r="C164" s="171" t="s">
        <v>335</v>
      </c>
      <c r="D164" s="171" t="s">
        <v>92</v>
      </c>
      <c r="E164" s="171" t="s">
        <v>317</v>
      </c>
      <c r="F164" s="171" t="s">
        <v>336</v>
      </c>
      <c r="G164" s="171" t="s">
        <v>337</v>
      </c>
      <c r="H164" s="172">
        <v>500</v>
      </c>
      <c r="I164" s="68"/>
      <c r="J164" s="68"/>
      <c r="K164" s="171"/>
      <c r="L164" s="68"/>
      <c r="M164" s="171"/>
      <c r="N164" s="68"/>
      <c r="O164" s="68"/>
      <c r="P164" s="171"/>
      <c r="Q164" s="68"/>
      <c r="R164" s="68">
        <v>500</v>
      </c>
      <c r="S164" s="68"/>
      <c r="T164" s="68"/>
      <c r="U164" s="68"/>
      <c r="V164" s="68"/>
      <c r="W164" s="68">
        <v>500</v>
      </c>
    </row>
    <row r="165" ht="20.25" customHeight="1" spans="1:23">
      <c r="A165" s="171" t="str">
        <f t="shared" si="3"/>
        <v>       玉溪市文化馆</v>
      </c>
      <c r="B165" s="171" t="s">
        <v>338</v>
      </c>
      <c r="C165" s="171" t="s">
        <v>293</v>
      </c>
      <c r="D165" s="171" t="s">
        <v>92</v>
      </c>
      <c r="E165" s="171" t="s">
        <v>317</v>
      </c>
      <c r="F165" s="171" t="s">
        <v>294</v>
      </c>
      <c r="G165" s="171" t="s">
        <v>293</v>
      </c>
      <c r="H165" s="172">
        <v>159000</v>
      </c>
      <c r="I165" s="68">
        <v>159000</v>
      </c>
      <c r="J165" s="68"/>
      <c r="K165" s="171"/>
      <c r="L165" s="68">
        <v>159000</v>
      </c>
      <c r="M165" s="171"/>
      <c r="N165" s="68"/>
      <c r="O165" s="68"/>
      <c r="P165" s="171"/>
      <c r="Q165" s="68"/>
      <c r="R165" s="68"/>
      <c r="S165" s="68"/>
      <c r="T165" s="68"/>
      <c r="U165" s="68"/>
      <c r="V165" s="68"/>
      <c r="W165" s="68"/>
    </row>
    <row r="166" ht="20.25" customHeight="1" spans="1:23">
      <c r="A166" s="173" t="s">
        <v>73</v>
      </c>
      <c r="B166" s="171"/>
      <c r="C166" s="171"/>
      <c r="D166" s="171"/>
      <c r="E166" s="171"/>
      <c r="F166" s="171"/>
      <c r="G166" s="171"/>
      <c r="H166" s="172">
        <v>2633978.96</v>
      </c>
      <c r="I166" s="68">
        <v>2633978.96</v>
      </c>
      <c r="J166" s="68">
        <v>1281599.61</v>
      </c>
      <c r="K166" s="171"/>
      <c r="L166" s="68">
        <v>1352379.35</v>
      </c>
      <c r="M166" s="171"/>
      <c r="N166" s="68"/>
      <c r="O166" s="68"/>
      <c r="P166" s="171"/>
      <c r="Q166" s="68"/>
      <c r="R166" s="68"/>
      <c r="S166" s="68"/>
      <c r="T166" s="68"/>
      <c r="U166" s="68"/>
      <c r="V166" s="68"/>
      <c r="W166" s="68"/>
    </row>
    <row r="167" ht="20.25" customHeight="1" spans="1:23">
      <c r="A167" s="171" t="str">
        <f t="shared" ref="A167:A194" si="4">"       "&amp;"玉溪市文物管理所"</f>
        <v>       玉溪市文物管理所</v>
      </c>
      <c r="B167" s="171" t="s">
        <v>339</v>
      </c>
      <c r="C167" s="171" t="s">
        <v>177</v>
      </c>
      <c r="D167" s="171" t="s">
        <v>99</v>
      </c>
      <c r="E167" s="171" t="s">
        <v>340</v>
      </c>
      <c r="F167" s="171" t="s">
        <v>171</v>
      </c>
      <c r="G167" s="171" t="s">
        <v>172</v>
      </c>
      <c r="H167" s="172">
        <v>543192</v>
      </c>
      <c r="I167" s="68">
        <v>543192</v>
      </c>
      <c r="J167" s="68">
        <v>237646.5</v>
      </c>
      <c r="K167" s="171"/>
      <c r="L167" s="68">
        <v>305545.5</v>
      </c>
      <c r="M167" s="171"/>
      <c r="N167" s="68"/>
      <c r="O167" s="68"/>
      <c r="P167" s="171"/>
      <c r="Q167" s="68"/>
      <c r="R167" s="68"/>
      <c r="S167" s="68"/>
      <c r="T167" s="68"/>
      <c r="U167" s="68"/>
      <c r="V167" s="68"/>
      <c r="W167" s="68"/>
    </row>
    <row r="168" ht="20.25" customHeight="1" spans="1:23">
      <c r="A168" s="171" t="str">
        <f t="shared" si="4"/>
        <v>       玉溪市文物管理所</v>
      </c>
      <c r="B168" s="171" t="s">
        <v>339</v>
      </c>
      <c r="C168" s="171" t="s">
        <v>177</v>
      </c>
      <c r="D168" s="171" t="s">
        <v>99</v>
      </c>
      <c r="E168" s="171" t="s">
        <v>340</v>
      </c>
      <c r="F168" s="171" t="s">
        <v>173</v>
      </c>
      <c r="G168" s="171" t="s">
        <v>174</v>
      </c>
      <c r="H168" s="172">
        <v>8364</v>
      </c>
      <c r="I168" s="68">
        <v>8364</v>
      </c>
      <c r="J168" s="68">
        <v>3659.25</v>
      </c>
      <c r="K168" s="171"/>
      <c r="L168" s="68">
        <v>4704.75</v>
      </c>
      <c r="M168" s="171"/>
      <c r="N168" s="68"/>
      <c r="O168" s="68"/>
      <c r="P168" s="171"/>
      <c r="Q168" s="68"/>
      <c r="R168" s="68"/>
      <c r="S168" s="68"/>
      <c r="T168" s="68"/>
      <c r="U168" s="68"/>
      <c r="V168" s="68"/>
      <c r="W168" s="68"/>
    </row>
    <row r="169" ht="20.25" customHeight="1" spans="1:23">
      <c r="A169" s="171" t="str">
        <f t="shared" si="4"/>
        <v>       玉溪市文物管理所</v>
      </c>
      <c r="B169" s="171" t="s">
        <v>339</v>
      </c>
      <c r="C169" s="171" t="s">
        <v>177</v>
      </c>
      <c r="D169" s="171" t="s">
        <v>99</v>
      </c>
      <c r="E169" s="171" t="s">
        <v>340</v>
      </c>
      <c r="F169" s="171" t="s">
        <v>179</v>
      </c>
      <c r="G169" s="171" t="s">
        <v>180</v>
      </c>
      <c r="H169" s="172">
        <v>196920</v>
      </c>
      <c r="I169" s="68">
        <v>196920</v>
      </c>
      <c r="J169" s="68">
        <v>86152.5</v>
      </c>
      <c r="K169" s="171"/>
      <c r="L169" s="68">
        <v>110767.5</v>
      </c>
      <c r="M169" s="171"/>
      <c r="N169" s="68"/>
      <c r="O169" s="68"/>
      <c r="P169" s="171"/>
      <c r="Q169" s="68"/>
      <c r="R169" s="68"/>
      <c r="S169" s="68"/>
      <c r="T169" s="68"/>
      <c r="U169" s="68"/>
      <c r="V169" s="68"/>
      <c r="W169" s="68"/>
    </row>
    <row r="170" ht="20.25" customHeight="1" spans="1:23">
      <c r="A170" s="171" t="str">
        <f t="shared" si="4"/>
        <v>       玉溪市文物管理所</v>
      </c>
      <c r="B170" s="171" t="s">
        <v>339</v>
      </c>
      <c r="C170" s="171" t="s">
        <v>177</v>
      </c>
      <c r="D170" s="171" t="s">
        <v>119</v>
      </c>
      <c r="E170" s="171" t="s">
        <v>175</v>
      </c>
      <c r="F170" s="171" t="s">
        <v>173</v>
      </c>
      <c r="G170" s="171" t="s">
        <v>174</v>
      </c>
      <c r="H170" s="172">
        <v>17604</v>
      </c>
      <c r="I170" s="68">
        <v>17604</v>
      </c>
      <c r="J170" s="68"/>
      <c r="K170" s="171"/>
      <c r="L170" s="68">
        <v>17604</v>
      </c>
      <c r="M170" s="171"/>
      <c r="N170" s="68"/>
      <c r="O170" s="68"/>
      <c r="P170" s="171"/>
      <c r="Q170" s="68"/>
      <c r="R170" s="68"/>
      <c r="S170" s="68"/>
      <c r="T170" s="68"/>
      <c r="U170" s="68"/>
      <c r="V170" s="68"/>
      <c r="W170" s="68"/>
    </row>
    <row r="171" ht="20.25" customHeight="1" spans="1:23">
      <c r="A171" s="171" t="str">
        <f t="shared" si="4"/>
        <v>       玉溪市文物管理所</v>
      </c>
      <c r="B171" s="171" t="s">
        <v>341</v>
      </c>
      <c r="C171" s="171" t="s">
        <v>182</v>
      </c>
      <c r="D171" s="171" t="s">
        <v>99</v>
      </c>
      <c r="E171" s="171" t="s">
        <v>340</v>
      </c>
      <c r="F171" s="171" t="s">
        <v>183</v>
      </c>
      <c r="G171" s="171" t="s">
        <v>184</v>
      </c>
      <c r="H171" s="172">
        <v>8135.58</v>
      </c>
      <c r="I171" s="68">
        <v>8135.58</v>
      </c>
      <c r="J171" s="68">
        <v>2033.9</v>
      </c>
      <c r="K171" s="171"/>
      <c r="L171" s="68">
        <v>6101.68</v>
      </c>
      <c r="M171" s="171"/>
      <c r="N171" s="68"/>
      <c r="O171" s="68"/>
      <c r="P171" s="171"/>
      <c r="Q171" s="68"/>
      <c r="R171" s="68"/>
      <c r="S171" s="68"/>
      <c r="T171" s="68"/>
      <c r="U171" s="68"/>
      <c r="V171" s="68"/>
      <c r="W171" s="68"/>
    </row>
    <row r="172" ht="20.25" customHeight="1" spans="1:23">
      <c r="A172" s="171" t="str">
        <f t="shared" si="4"/>
        <v>       玉溪市文物管理所</v>
      </c>
      <c r="B172" s="171" t="s">
        <v>341</v>
      </c>
      <c r="C172" s="171" t="s">
        <v>182</v>
      </c>
      <c r="D172" s="171" t="s">
        <v>106</v>
      </c>
      <c r="E172" s="171" t="s">
        <v>185</v>
      </c>
      <c r="F172" s="171" t="s">
        <v>186</v>
      </c>
      <c r="G172" s="171" t="s">
        <v>187</v>
      </c>
      <c r="H172" s="172">
        <v>178713.6</v>
      </c>
      <c r="I172" s="68">
        <v>178713.6</v>
      </c>
      <c r="J172" s="68">
        <v>44678.4</v>
      </c>
      <c r="K172" s="171"/>
      <c r="L172" s="68">
        <v>134035.2</v>
      </c>
      <c r="M172" s="171"/>
      <c r="N172" s="68"/>
      <c r="O172" s="68"/>
      <c r="P172" s="171"/>
      <c r="Q172" s="68"/>
      <c r="R172" s="68"/>
      <c r="S172" s="68"/>
      <c r="T172" s="68"/>
      <c r="U172" s="68"/>
      <c r="V172" s="68"/>
      <c r="W172" s="68"/>
    </row>
    <row r="173" ht="20.25" customHeight="1" spans="1:23">
      <c r="A173" s="171" t="str">
        <f t="shared" si="4"/>
        <v>       玉溪市文物管理所</v>
      </c>
      <c r="B173" s="171" t="s">
        <v>341</v>
      </c>
      <c r="C173" s="171" t="s">
        <v>182</v>
      </c>
      <c r="D173" s="171" t="s">
        <v>113</v>
      </c>
      <c r="E173" s="171" t="s">
        <v>193</v>
      </c>
      <c r="F173" s="171" t="s">
        <v>189</v>
      </c>
      <c r="G173" s="171" t="s">
        <v>190</v>
      </c>
      <c r="H173" s="172">
        <v>92707.68</v>
      </c>
      <c r="I173" s="68">
        <v>92707.68</v>
      </c>
      <c r="J173" s="68">
        <v>23176.92</v>
      </c>
      <c r="K173" s="171"/>
      <c r="L173" s="68">
        <v>69530.76</v>
      </c>
      <c r="M173" s="171"/>
      <c r="N173" s="68"/>
      <c r="O173" s="68"/>
      <c r="P173" s="171"/>
      <c r="Q173" s="68"/>
      <c r="R173" s="68"/>
      <c r="S173" s="68"/>
      <c r="T173" s="68"/>
      <c r="U173" s="68"/>
      <c r="V173" s="68"/>
      <c r="W173" s="68"/>
    </row>
    <row r="174" ht="20.25" customHeight="1" spans="1:23">
      <c r="A174" s="171" t="str">
        <f t="shared" si="4"/>
        <v>       玉溪市文物管理所</v>
      </c>
      <c r="B174" s="171" t="s">
        <v>341</v>
      </c>
      <c r="C174" s="171" t="s">
        <v>182</v>
      </c>
      <c r="D174" s="171" t="s">
        <v>114</v>
      </c>
      <c r="E174" s="171" t="s">
        <v>194</v>
      </c>
      <c r="F174" s="171" t="s">
        <v>195</v>
      </c>
      <c r="G174" s="171" t="s">
        <v>196</v>
      </c>
      <c r="H174" s="172">
        <v>81048</v>
      </c>
      <c r="I174" s="68">
        <v>81048</v>
      </c>
      <c r="J174" s="68">
        <v>20262</v>
      </c>
      <c r="K174" s="171"/>
      <c r="L174" s="68">
        <v>60786</v>
      </c>
      <c r="M174" s="171"/>
      <c r="N174" s="68"/>
      <c r="O174" s="68"/>
      <c r="P174" s="171"/>
      <c r="Q174" s="68"/>
      <c r="R174" s="68"/>
      <c r="S174" s="68"/>
      <c r="T174" s="68"/>
      <c r="U174" s="68"/>
      <c r="V174" s="68"/>
      <c r="W174" s="68"/>
    </row>
    <row r="175" ht="20.25" customHeight="1" spans="1:23">
      <c r="A175" s="171" t="str">
        <f t="shared" si="4"/>
        <v>       玉溪市文物管理所</v>
      </c>
      <c r="B175" s="171" t="s">
        <v>341</v>
      </c>
      <c r="C175" s="171" t="s">
        <v>182</v>
      </c>
      <c r="D175" s="171" t="s">
        <v>115</v>
      </c>
      <c r="E175" s="171" t="s">
        <v>197</v>
      </c>
      <c r="F175" s="171" t="s">
        <v>183</v>
      </c>
      <c r="G175" s="171" t="s">
        <v>184</v>
      </c>
      <c r="H175" s="172">
        <v>11115.54</v>
      </c>
      <c r="I175" s="68">
        <v>11115.54</v>
      </c>
      <c r="J175" s="68">
        <v>7680.89</v>
      </c>
      <c r="K175" s="171"/>
      <c r="L175" s="68">
        <v>3434.65</v>
      </c>
      <c r="M175" s="171"/>
      <c r="N175" s="68"/>
      <c r="O175" s="68"/>
      <c r="P175" s="171"/>
      <c r="Q175" s="68"/>
      <c r="R175" s="68"/>
      <c r="S175" s="68"/>
      <c r="T175" s="68"/>
      <c r="U175" s="68"/>
      <c r="V175" s="68"/>
      <c r="W175" s="68"/>
    </row>
    <row r="176" ht="20.25" customHeight="1" spans="1:23">
      <c r="A176" s="171" t="str">
        <f t="shared" si="4"/>
        <v>       玉溪市文物管理所</v>
      </c>
      <c r="B176" s="171" t="s">
        <v>342</v>
      </c>
      <c r="C176" s="171" t="s">
        <v>199</v>
      </c>
      <c r="D176" s="171" t="s">
        <v>118</v>
      </c>
      <c r="E176" s="171" t="s">
        <v>199</v>
      </c>
      <c r="F176" s="171" t="s">
        <v>200</v>
      </c>
      <c r="G176" s="171" t="s">
        <v>199</v>
      </c>
      <c r="H176" s="172">
        <v>193500</v>
      </c>
      <c r="I176" s="68">
        <v>193500</v>
      </c>
      <c r="J176" s="68">
        <v>48375</v>
      </c>
      <c r="K176" s="171"/>
      <c r="L176" s="68">
        <v>145125</v>
      </c>
      <c r="M176" s="171"/>
      <c r="N176" s="68"/>
      <c r="O176" s="68"/>
      <c r="P176" s="171"/>
      <c r="Q176" s="68"/>
      <c r="R176" s="68"/>
      <c r="S176" s="68"/>
      <c r="T176" s="68"/>
      <c r="U176" s="68"/>
      <c r="V176" s="68"/>
      <c r="W176" s="68"/>
    </row>
    <row r="177" ht="20.25" customHeight="1" spans="1:23">
      <c r="A177" s="171" t="str">
        <f t="shared" si="4"/>
        <v>       玉溪市文物管理所</v>
      </c>
      <c r="B177" s="171" t="s">
        <v>343</v>
      </c>
      <c r="C177" s="171" t="s">
        <v>202</v>
      </c>
      <c r="D177" s="171" t="s">
        <v>105</v>
      </c>
      <c r="E177" s="171" t="s">
        <v>208</v>
      </c>
      <c r="F177" s="171" t="s">
        <v>206</v>
      </c>
      <c r="G177" s="171" t="s">
        <v>207</v>
      </c>
      <c r="H177" s="172">
        <v>184800</v>
      </c>
      <c r="I177" s="68">
        <v>184800</v>
      </c>
      <c r="J177" s="68">
        <v>184800</v>
      </c>
      <c r="K177" s="171"/>
      <c r="L177" s="68"/>
      <c r="M177" s="171"/>
      <c r="N177" s="68"/>
      <c r="O177" s="68"/>
      <c r="P177" s="171"/>
      <c r="Q177" s="68"/>
      <c r="R177" s="68"/>
      <c r="S177" s="68"/>
      <c r="T177" s="68"/>
      <c r="U177" s="68"/>
      <c r="V177" s="68"/>
      <c r="W177" s="68"/>
    </row>
    <row r="178" ht="20.25" customHeight="1" spans="1:23">
      <c r="A178" s="171" t="str">
        <f t="shared" si="4"/>
        <v>       玉溪市文物管理所</v>
      </c>
      <c r="B178" s="171" t="s">
        <v>344</v>
      </c>
      <c r="C178" s="171" t="s">
        <v>218</v>
      </c>
      <c r="D178" s="171" t="s">
        <v>99</v>
      </c>
      <c r="E178" s="171" t="s">
        <v>340</v>
      </c>
      <c r="F178" s="171" t="s">
        <v>219</v>
      </c>
      <c r="G178" s="171" t="s">
        <v>218</v>
      </c>
      <c r="H178" s="172">
        <v>22858.56</v>
      </c>
      <c r="I178" s="68">
        <v>22858.56</v>
      </c>
      <c r="J178" s="68"/>
      <c r="K178" s="171"/>
      <c r="L178" s="68">
        <v>22858.56</v>
      </c>
      <c r="M178" s="171"/>
      <c r="N178" s="68"/>
      <c r="O178" s="68"/>
      <c r="P178" s="171"/>
      <c r="Q178" s="68"/>
      <c r="R178" s="68"/>
      <c r="S178" s="68"/>
      <c r="T178" s="68"/>
      <c r="U178" s="68"/>
      <c r="V178" s="68"/>
      <c r="W178" s="68"/>
    </row>
    <row r="179" ht="20.25" customHeight="1" spans="1:23">
      <c r="A179" s="171" t="str">
        <f t="shared" si="4"/>
        <v>       玉溪市文物管理所</v>
      </c>
      <c r="B179" s="171" t="s">
        <v>345</v>
      </c>
      <c r="C179" s="171" t="s">
        <v>221</v>
      </c>
      <c r="D179" s="171" t="s">
        <v>99</v>
      </c>
      <c r="E179" s="171" t="s">
        <v>340</v>
      </c>
      <c r="F179" s="171" t="s">
        <v>222</v>
      </c>
      <c r="G179" s="171" t="s">
        <v>223</v>
      </c>
      <c r="H179" s="172">
        <v>25000</v>
      </c>
      <c r="I179" s="68">
        <v>25000</v>
      </c>
      <c r="J179" s="68">
        <v>4634.25</v>
      </c>
      <c r="K179" s="171"/>
      <c r="L179" s="68">
        <v>20365.75</v>
      </c>
      <c r="M179" s="171"/>
      <c r="N179" s="68"/>
      <c r="O179" s="68"/>
      <c r="P179" s="171"/>
      <c r="Q179" s="68"/>
      <c r="R179" s="68"/>
      <c r="S179" s="68"/>
      <c r="T179" s="68"/>
      <c r="U179" s="68"/>
      <c r="V179" s="68"/>
      <c r="W179" s="68"/>
    </row>
    <row r="180" ht="20.25" customHeight="1" spans="1:23">
      <c r="A180" s="171" t="str">
        <f t="shared" si="4"/>
        <v>       玉溪市文物管理所</v>
      </c>
      <c r="B180" s="171" t="s">
        <v>345</v>
      </c>
      <c r="C180" s="171" t="s">
        <v>221</v>
      </c>
      <c r="D180" s="171" t="s">
        <v>99</v>
      </c>
      <c r="E180" s="171" t="s">
        <v>340</v>
      </c>
      <c r="F180" s="171" t="s">
        <v>224</v>
      </c>
      <c r="G180" s="171" t="s">
        <v>225</v>
      </c>
      <c r="H180" s="172">
        <v>4000</v>
      </c>
      <c r="I180" s="68">
        <v>4000</v>
      </c>
      <c r="J180" s="68">
        <v>1000</v>
      </c>
      <c r="K180" s="171"/>
      <c r="L180" s="68">
        <v>3000</v>
      </c>
      <c r="M180" s="171"/>
      <c r="N180" s="68"/>
      <c r="O180" s="68"/>
      <c r="P180" s="171"/>
      <c r="Q180" s="68"/>
      <c r="R180" s="68"/>
      <c r="S180" s="68"/>
      <c r="T180" s="68"/>
      <c r="U180" s="68"/>
      <c r="V180" s="68"/>
      <c r="W180" s="68"/>
    </row>
    <row r="181" ht="20.25" customHeight="1" spans="1:23">
      <c r="A181" s="171" t="str">
        <f t="shared" si="4"/>
        <v>       玉溪市文物管理所</v>
      </c>
      <c r="B181" s="171" t="s">
        <v>345</v>
      </c>
      <c r="C181" s="171" t="s">
        <v>221</v>
      </c>
      <c r="D181" s="171" t="s">
        <v>99</v>
      </c>
      <c r="E181" s="171" t="s">
        <v>340</v>
      </c>
      <c r="F181" s="171" t="s">
        <v>228</v>
      </c>
      <c r="G181" s="171" t="s">
        <v>229</v>
      </c>
      <c r="H181" s="172">
        <v>5000</v>
      </c>
      <c r="I181" s="68">
        <v>5000</v>
      </c>
      <c r="J181" s="68">
        <v>1250</v>
      </c>
      <c r="K181" s="171"/>
      <c r="L181" s="68">
        <v>3750</v>
      </c>
      <c r="M181" s="171"/>
      <c r="N181" s="68"/>
      <c r="O181" s="68"/>
      <c r="P181" s="171"/>
      <c r="Q181" s="68"/>
      <c r="R181" s="68"/>
      <c r="S181" s="68"/>
      <c r="T181" s="68"/>
      <c r="U181" s="68"/>
      <c r="V181" s="68"/>
      <c r="W181" s="68"/>
    </row>
    <row r="182" ht="20.25" customHeight="1" spans="1:23">
      <c r="A182" s="171" t="str">
        <f t="shared" si="4"/>
        <v>       玉溪市文物管理所</v>
      </c>
      <c r="B182" s="171" t="s">
        <v>345</v>
      </c>
      <c r="C182" s="171" t="s">
        <v>221</v>
      </c>
      <c r="D182" s="171" t="s">
        <v>99</v>
      </c>
      <c r="E182" s="171" t="s">
        <v>340</v>
      </c>
      <c r="F182" s="171" t="s">
        <v>230</v>
      </c>
      <c r="G182" s="171" t="s">
        <v>231</v>
      </c>
      <c r="H182" s="172">
        <v>30000</v>
      </c>
      <c r="I182" s="68">
        <v>30000</v>
      </c>
      <c r="J182" s="68">
        <v>7500</v>
      </c>
      <c r="K182" s="171"/>
      <c r="L182" s="68">
        <v>22500</v>
      </c>
      <c r="M182" s="171"/>
      <c r="N182" s="68"/>
      <c r="O182" s="68"/>
      <c r="P182" s="171"/>
      <c r="Q182" s="68"/>
      <c r="R182" s="68"/>
      <c r="S182" s="68"/>
      <c r="T182" s="68"/>
      <c r="U182" s="68"/>
      <c r="V182" s="68"/>
      <c r="W182" s="68"/>
    </row>
    <row r="183" ht="20.25" customHeight="1" spans="1:23">
      <c r="A183" s="171" t="str">
        <f t="shared" si="4"/>
        <v>       玉溪市文物管理所</v>
      </c>
      <c r="B183" s="171" t="s">
        <v>345</v>
      </c>
      <c r="C183" s="171" t="s">
        <v>221</v>
      </c>
      <c r="D183" s="171" t="s">
        <v>99</v>
      </c>
      <c r="E183" s="171" t="s">
        <v>340</v>
      </c>
      <c r="F183" s="171" t="s">
        <v>232</v>
      </c>
      <c r="G183" s="171" t="s">
        <v>233</v>
      </c>
      <c r="H183" s="172">
        <v>5000</v>
      </c>
      <c r="I183" s="68">
        <v>5000</v>
      </c>
      <c r="J183" s="68">
        <v>1250</v>
      </c>
      <c r="K183" s="171"/>
      <c r="L183" s="68">
        <v>3750</v>
      </c>
      <c r="M183" s="171"/>
      <c r="N183" s="68"/>
      <c r="O183" s="68"/>
      <c r="P183" s="171"/>
      <c r="Q183" s="68"/>
      <c r="R183" s="68"/>
      <c r="S183" s="68"/>
      <c r="T183" s="68"/>
      <c r="U183" s="68"/>
      <c r="V183" s="68"/>
      <c r="W183" s="68"/>
    </row>
    <row r="184" ht="20.25" customHeight="1" spans="1:23">
      <c r="A184" s="171" t="str">
        <f t="shared" si="4"/>
        <v>       玉溪市文物管理所</v>
      </c>
      <c r="B184" s="171" t="s">
        <v>345</v>
      </c>
      <c r="C184" s="171" t="s">
        <v>221</v>
      </c>
      <c r="D184" s="171" t="s">
        <v>99</v>
      </c>
      <c r="E184" s="171" t="s">
        <v>340</v>
      </c>
      <c r="F184" s="171" t="s">
        <v>238</v>
      </c>
      <c r="G184" s="171" t="s">
        <v>239</v>
      </c>
      <c r="H184" s="172">
        <v>20000</v>
      </c>
      <c r="I184" s="68">
        <v>20000</v>
      </c>
      <c r="J184" s="68">
        <v>5000</v>
      </c>
      <c r="K184" s="171"/>
      <c r="L184" s="68">
        <v>15000</v>
      </c>
      <c r="M184" s="171"/>
      <c r="N184" s="68"/>
      <c r="O184" s="68"/>
      <c r="P184" s="171"/>
      <c r="Q184" s="68"/>
      <c r="R184" s="68"/>
      <c r="S184" s="68"/>
      <c r="T184" s="68"/>
      <c r="U184" s="68"/>
      <c r="V184" s="68"/>
      <c r="W184" s="68"/>
    </row>
    <row r="185" ht="20.25" customHeight="1" spans="1:23">
      <c r="A185" s="171" t="str">
        <f t="shared" si="4"/>
        <v>       玉溪市文物管理所</v>
      </c>
      <c r="B185" s="171" t="s">
        <v>345</v>
      </c>
      <c r="C185" s="171" t="s">
        <v>221</v>
      </c>
      <c r="D185" s="171" t="s">
        <v>99</v>
      </c>
      <c r="E185" s="171" t="s">
        <v>340</v>
      </c>
      <c r="F185" s="171" t="s">
        <v>240</v>
      </c>
      <c r="G185" s="171" t="s">
        <v>241</v>
      </c>
      <c r="H185" s="172">
        <v>12000</v>
      </c>
      <c r="I185" s="68">
        <v>12000</v>
      </c>
      <c r="J185" s="68">
        <v>3000</v>
      </c>
      <c r="K185" s="171"/>
      <c r="L185" s="68">
        <v>9000</v>
      </c>
      <c r="M185" s="171"/>
      <c r="N185" s="68"/>
      <c r="O185" s="68"/>
      <c r="P185" s="171"/>
      <c r="Q185" s="68"/>
      <c r="R185" s="68"/>
      <c r="S185" s="68"/>
      <c r="T185" s="68"/>
      <c r="U185" s="68"/>
      <c r="V185" s="68"/>
      <c r="W185" s="68"/>
    </row>
    <row r="186" ht="20.25" customHeight="1" spans="1:23">
      <c r="A186" s="171" t="str">
        <f t="shared" si="4"/>
        <v>       玉溪市文物管理所</v>
      </c>
      <c r="B186" s="171" t="s">
        <v>345</v>
      </c>
      <c r="C186" s="171" t="s">
        <v>221</v>
      </c>
      <c r="D186" s="171" t="s">
        <v>99</v>
      </c>
      <c r="E186" s="171" t="s">
        <v>340</v>
      </c>
      <c r="F186" s="171" t="s">
        <v>242</v>
      </c>
      <c r="G186" s="171" t="s">
        <v>243</v>
      </c>
      <c r="H186" s="172">
        <v>10000</v>
      </c>
      <c r="I186" s="68">
        <v>10000</v>
      </c>
      <c r="J186" s="68">
        <v>2500</v>
      </c>
      <c r="K186" s="171"/>
      <c r="L186" s="68">
        <v>7500</v>
      </c>
      <c r="M186" s="171"/>
      <c r="N186" s="68"/>
      <c r="O186" s="68"/>
      <c r="P186" s="171"/>
      <c r="Q186" s="68"/>
      <c r="R186" s="68"/>
      <c r="S186" s="68"/>
      <c r="T186" s="68"/>
      <c r="U186" s="68"/>
      <c r="V186" s="68"/>
      <c r="W186" s="68"/>
    </row>
    <row r="187" ht="20.25" customHeight="1" spans="1:23">
      <c r="A187" s="171" t="str">
        <f t="shared" si="4"/>
        <v>       玉溪市文物管理所</v>
      </c>
      <c r="B187" s="171" t="s">
        <v>345</v>
      </c>
      <c r="C187" s="171" t="s">
        <v>221</v>
      </c>
      <c r="D187" s="171" t="s">
        <v>105</v>
      </c>
      <c r="E187" s="171" t="s">
        <v>208</v>
      </c>
      <c r="F187" s="171" t="s">
        <v>242</v>
      </c>
      <c r="G187" s="171" t="s">
        <v>243</v>
      </c>
      <c r="H187" s="172">
        <v>4200</v>
      </c>
      <c r="I187" s="68">
        <v>4200</v>
      </c>
      <c r="J187" s="68">
        <v>4200</v>
      </c>
      <c r="K187" s="171"/>
      <c r="L187" s="68"/>
      <c r="M187" s="171"/>
      <c r="N187" s="68"/>
      <c r="O187" s="68"/>
      <c r="P187" s="171"/>
      <c r="Q187" s="68"/>
      <c r="R187" s="68"/>
      <c r="S187" s="68"/>
      <c r="T187" s="68"/>
      <c r="U187" s="68"/>
      <c r="V187" s="68"/>
      <c r="W187" s="68"/>
    </row>
    <row r="188" ht="20.25" customHeight="1" spans="1:23">
      <c r="A188" s="171" t="str">
        <f t="shared" si="4"/>
        <v>       玉溪市文物管理所</v>
      </c>
      <c r="B188" s="171" t="s">
        <v>346</v>
      </c>
      <c r="C188" s="171" t="s">
        <v>145</v>
      </c>
      <c r="D188" s="171" t="s">
        <v>99</v>
      </c>
      <c r="E188" s="171" t="s">
        <v>340</v>
      </c>
      <c r="F188" s="171" t="s">
        <v>245</v>
      </c>
      <c r="G188" s="171" t="s">
        <v>145</v>
      </c>
      <c r="H188" s="172">
        <v>2000</v>
      </c>
      <c r="I188" s="68">
        <v>2000</v>
      </c>
      <c r="J188" s="68"/>
      <c r="K188" s="171"/>
      <c r="L188" s="68">
        <v>2000</v>
      </c>
      <c r="M188" s="171"/>
      <c r="N188" s="68"/>
      <c r="O188" s="68"/>
      <c r="P188" s="171"/>
      <c r="Q188" s="68"/>
      <c r="R188" s="68"/>
      <c r="S188" s="68"/>
      <c r="T188" s="68"/>
      <c r="U188" s="68"/>
      <c r="V188" s="68"/>
      <c r="W188" s="68"/>
    </row>
    <row r="189" ht="20.25" customHeight="1" spans="1:23">
      <c r="A189" s="171" t="str">
        <f t="shared" si="4"/>
        <v>       玉溪市文物管理所</v>
      </c>
      <c r="B189" s="171" t="s">
        <v>347</v>
      </c>
      <c r="C189" s="171" t="s">
        <v>274</v>
      </c>
      <c r="D189" s="171" t="s">
        <v>99</v>
      </c>
      <c r="E189" s="171" t="s">
        <v>340</v>
      </c>
      <c r="F189" s="171" t="s">
        <v>183</v>
      </c>
      <c r="G189" s="171" t="s">
        <v>184</v>
      </c>
      <c r="H189" s="172">
        <v>25000</v>
      </c>
      <c r="I189" s="68">
        <v>25000</v>
      </c>
      <c r="J189" s="68"/>
      <c r="K189" s="171"/>
      <c r="L189" s="68">
        <v>25000</v>
      </c>
      <c r="M189" s="171"/>
      <c r="N189" s="68"/>
      <c r="O189" s="68"/>
      <c r="P189" s="171"/>
      <c r="Q189" s="68"/>
      <c r="R189" s="68"/>
      <c r="S189" s="68"/>
      <c r="T189" s="68"/>
      <c r="U189" s="68"/>
      <c r="V189" s="68"/>
      <c r="W189" s="68"/>
    </row>
    <row r="190" ht="20.25" customHeight="1" spans="1:23">
      <c r="A190" s="171" t="str">
        <f t="shared" si="4"/>
        <v>       玉溪市文物管理所</v>
      </c>
      <c r="B190" s="171" t="s">
        <v>348</v>
      </c>
      <c r="C190" s="171" t="s">
        <v>247</v>
      </c>
      <c r="D190" s="171" t="s">
        <v>99</v>
      </c>
      <c r="E190" s="171" t="s">
        <v>340</v>
      </c>
      <c r="F190" s="171" t="s">
        <v>222</v>
      </c>
      <c r="G190" s="171" t="s">
        <v>223</v>
      </c>
      <c r="H190" s="172">
        <v>23220</v>
      </c>
      <c r="I190" s="68">
        <v>23220</v>
      </c>
      <c r="J190" s="68"/>
      <c r="K190" s="171"/>
      <c r="L190" s="68">
        <v>23220</v>
      </c>
      <c r="M190" s="171"/>
      <c r="N190" s="68"/>
      <c r="O190" s="68"/>
      <c r="P190" s="171"/>
      <c r="Q190" s="68"/>
      <c r="R190" s="68"/>
      <c r="S190" s="68"/>
      <c r="T190" s="68"/>
      <c r="U190" s="68"/>
      <c r="V190" s="68"/>
      <c r="W190" s="68"/>
    </row>
    <row r="191" ht="20.25" customHeight="1" spans="1:23">
      <c r="A191" s="171" t="str">
        <f t="shared" si="4"/>
        <v>       玉溪市文物管理所</v>
      </c>
      <c r="B191" s="171" t="s">
        <v>348</v>
      </c>
      <c r="C191" s="171" t="s">
        <v>247</v>
      </c>
      <c r="D191" s="171" t="s">
        <v>99</v>
      </c>
      <c r="E191" s="171" t="s">
        <v>340</v>
      </c>
      <c r="F191" s="171" t="s">
        <v>230</v>
      </c>
      <c r="G191" s="171" t="s">
        <v>231</v>
      </c>
      <c r="H191" s="172">
        <v>28800</v>
      </c>
      <c r="I191" s="68">
        <v>28800</v>
      </c>
      <c r="J191" s="68"/>
      <c r="K191" s="171"/>
      <c r="L191" s="68">
        <v>28800</v>
      </c>
      <c r="M191" s="171"/>
      <c r="N191" s="68"/>
      <c r="O191" s="68"/>
      <c r="P191" s="171"/>
      <c r="Q191" s="68"/>
      <c r="R191" s="68"/>
      <c r="S191" s="68"/>
      <c r="T191" s="68"/>
      <c r="U191" s="68"/>
      <c r="V191" s="68"/>
      <c r="W191" s="68"/>
    </row>
    <row r="192" ht="20.25" customHeight="1" spans="1:23">
      <c r="A192" s="171" t="str">
        <f t="shared" si="4"/>
        <v>       玉溪市文物管理所</v>
      </c>
      <c r="B192" s="171" t="s">
        <v>349</v>
      </c>
      <c r="C192" s="171" t="s">
        <v>261</v>
      </c>
      <c r="D192" s="171" t="s">
        <v>99</v>
      </c>
      <c r="E192" s="171" t="s">
        <v>340</v>
      </c>
      <c r="F192" s="171" t="s">
        <v>179</v>
      </c>
      <c r="G192" s="171" t="s">
        <v>180</v>
      </c>
      <c r="H192" s="172">
        <v>592800</v>
      </c>
      <c r="I192" s="68">
        <v>592800</v>
      </c>
      <c r="J192" s="68">
        <v>592800</v>
      </c>
      <c r="K192" s="171"/>
      <c r="L192" s="68"/>
      <c r="M192" s="171"/>
      <c r="N192" s="68"/>
      <c r="O192" s="68"/>
      <c r="P192" s="171"/>
      <c r="Q192" s="68"/>
      <c r="R192" s="68"/>
      <c r="S192" s="68"/>
      <c r="T192" s="68"/>
      <c r="U192" s="68"/>
      <c r="V192" s="68"/>
      <c r="W192" s="68"/>
    </row>
    <row r="193" ht="20.25" customHeight="1" spans="1:23">
      <c r="A193" s="171" t="str">
        <f t="shared" si="4"/>
        <v>       玉溪市文物管理所</v>
      </c>
      <c r="B193" s="171" t="s">
        <v>350</v>
      </c>
      <c r="C193" s="171" t="s">
        <v>263</v>
      </c>
      <c r="D193" s="171" t="s">
        <v>99</v>
      </c>
      <c r="E193" s="171" t="s">
        <v>340</v>
      </c>
      <c r="F193" s="171" t="s">
        <v>179</v>
      </c>
      <c r="G193" s="171" t="s">
        <v>180</v>
      </c>
      <c r="H193" s="172">
        <v>300000</v>
      </c>
      <c r="I193" s="68">
        <v>300000</v>
      </c>
      <c r="J193" s="68"/>
      <c r="K193" s="171"/>
      <c r="L193" s="68">
        <v>300000</v>
      </c>
      <c r="M193" s="171"/>
      <c r="N193" s="68"/>
      <c r="O193" s="68"/>
      <c r="P193" s="171"/>
      <c r="Q193" s="68"/>
      <c r="R193" s="68"/>
      <c r="S193" s="68"/>
      <c r="T193" s="68"/>
      <c r="U193" s="68"/>
      <c r="V193" s="68"/>
      <c r="W193" s="68"/>
    </row>
    <row r="194" ht="20.25" customHeight="1" spans="1:23">
      <c r="A194" s="171" t="str">
        <f t="shared" si="4"/>
        <v>       玉溪市文物管理所</v>
      </c>
      <c r="B194" s="171" t="s">
        <v>351</v>
      </c>
      <c r="C194" s="171" t="s">
        <v>352</v>
      </c>
      <c r="D194" s="171" t="s">
        <v>113</v>
      </c>
      <c r="E194" s="171" t="s">
        <v>193</v>
      </c>
      <c r="F194" s="171" t="s">
        <v>191</v>
      </c>
      <c r="G194" s="171" t="s">
        <v>192</v>
      </c>
      <c r="H194" s="172">
        <v>8000</v>
      </c>
      <c r="I194" s="68">
        <v>8000</v>
      </c>
      <c r="J194" s="68"/>
      <c r="K194" s="171"/>
      <c r="L194" s="68">
        <v>8000</v>
      </c>
      <c r="M194" s="171"/>
      <c r="N194" s="68"/>
      <c r="O194" s="68"/>
      <c r="P194" s="171"/>
      <c r="Q194" s="68"/>
      <c r="R194" s="68"/>
      <c r="S194" s="68"/>
      <c r="T194" s="68"/>
      <c r="U194" s="68"/>
      <c r="V194" s="68"/>
      <c r="W194" s="68"/>
    </row>
    <row r="195" ht="20.25" customHeight="1" spans="1:23">
      <c r="A195" s="174" t="s">
        <v>30</v>
      </c>
      <c r="B195" s="174"/>
      <c r="C195" s="174"/>
      <c r="D195" s="174"/>
      <c r="E195" s="174"/>
      <c r="F195" s="174"/>
      <c r="G195" s="174"/>
      <c r="H195" s="68">
        <v>38022023.57</v>
      </c>
      <c r="I195" s="68">
        <v>38021523.57</v>
      </c>
      <c r="J195" s="68">
        <v>15908750.18</v>
      </c>
      <c r="K195" s="68"/>
      <c r="L195" s="68">
        <v>22112773.39</v>
      </c>
      <c r="M195" s="68"/>
      <c r="N195" s="68"/>
      <c r="O195" s="68"/>
      <c r="P195" s="68"/>
      <c r="Q195" s="68"/>
      <c r="R195" s="68">
        <v>500</v>
      </c>
      <c r="S195" s="68"/>
      <c r="T195" s="68"/>
      <c r="U195" s="68"/>
      <c r="V195" s="68"/>
      <c r="W195" s="68">
        <v>500</v>
      </c>
    </row>
  </sheetData>
  <mergeCells count="17">
    <mergeCell ref="A1:W1"/>
    <mergeCell ref="A2:W2"/>
    <mergeCell ref="A3:V3"/>
    <mergeCell ref="H4:W4"/>
    <mergeCell ref="I5:M5"/>
    <mergeCell ref="N5:P5"/>
    <mergeCell ref="R5:W5"/>
    <mergeCell ref="A195:G195"/>
    <mergeCell ref="A4:A6"/>
    <mergeCell ref="B4:B6"/>
    <mergeCell ref="C4:C6"/>
    <mergeCell ref="D4:D6"/>
    <mergeCell ref="E4:E6"/>
    <mergeCell ref="F4:F6"/>
    <mergeCell ref="G4:G6"/>
    <mergeCell ref="H5:H6"/>
    <mergeCell ref="Q5:Q6"/>
  </mergeCells>
  <pageMargins left="2.12569444444444" right="0.75" top="0.236111111111111" bottom="0.196527777777778" header="0.196527777777778" footer="0.0388888888888889"/>
  <pageSetup paperSize="1" scale="14"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41"/>
  <sheetViews>
    <sheetView showZeros="0" workbookViewId="0">
      <selection activeCell="F13" sqref="F13"/>
    </sheetView>
  </sheetViews>
  <sheetFormatPr defaultColWidth="9.14545454545454" defaultRowHeight="14.25" customHeight="1"/>
  <cols>
    <col min="1" max="1" width="24.4545454545455" customWidth="1"/>
    <col min="2" max="2" width="30.9090909090909" customWidth="1"/>
    <col min="3" max="3" width="79.4818181818182" customWidth="1"/>
    <col min="4" max="4" width="43.6181818181818" customWidth="1"/>
    <col min="5" max="5" width="30.4272727272727" customWidth="1"/>
    <col min="6" max="6" width="33.3272727272727" customWidth="1"/>
    <col min="7" max="7" width="27.2363636363636" customWidth="1"/>
    <col min="8" max="8" width="29.6272727272727" customWidth="1"/>
    <col min="9" max="9" width="27.7636363636364" customWidth="1"/>
    <col min="10" max="23" width="22.6272727272727" customWidth="1"/>
  </cols>
  <sheetData>
    <row r="1" ht="13.5" customHeight="1" spans="1:23">
      <c r="A1" s="74"/>
      <c r="B1" s="140"/>
      <c r="C1" s="74"/>
      <c r="D1" s="74"/>
      <c r="E1" s="157"/>
      <c r="F1" s="157"/>
      <c r="G1" s="157"/>
      <c r="H1" s="157"/>
      <c r="K1" s="140"/>
      <c r="N1" s="140"/>
      <c r="O1" s="140"/>
      <c r="P1" s="140"/>
      <c r="U1" s="167"/>
      <c r="W1" s="141" t="s">
        <v>353</v>
      </c>
    </row>
    <row r="2" ht="27.75" customHeight="1" spans="1:23">
      <c r="A2" s="31" t="s">
        <v>354</v>
      </c>
      <c r="B2" s="31"/>
      <c r="C2" s="31"/>
      <c r="D2" s="31"/>
      <c r="E2" s="31"/>
      <c r="F2" s="31"/>
      <c r="G2" s="31"/>
      <c r="H2" s="31"/>
      <c r="I2" s="31"/>
      <c r="J2" s="31"/>
      <c r="K2" s="31"/>
      <c r="L2" s="31"/>
      <c r="M2" s="31"/>
      <c r="N2" s="31"/>
      <c r="O2" s="31"/>
      <c r="P2" s="31"/>
      <c r="Q2" s="31"/>
      <c r="R2" s="31"/>
      <c r="S2" s="31"/>
      <c r="T2" s="31"/>
      <c r="U2" s="31"/>
      <c r="V2" s="31"/>
      <c r="W2" s="31"/>
    </row>
    <row r="3" ht="13.5" customHeight="1" spans="1:23">
      <c r="A3" s="5" t="str">
        <f>"单位名称："&amp;"玉溪市文化和旅游局"</f>
        <v>单位名称：玉溪市文化和旅游局</v>
      </c>
      <c r="B3" s="158" t="str">
        <f>"单位名称："&amp;"玉溪市文化和旅游局"</f>
        <v>单位名称：玉溪市文化和旅游局</v>
      </c>
      <c r="C3" s="158"/>
      <c r="D3" s="158"/>
      <c r="E3" s="158"/>
      <c r="F3" s="158"/>
      <c r="G3" s="158"/>
      <c r="H3" s="158"/>
      <c r="I3" s="158"/>
      <c r="J3" s="7"/>
      <c r="K3" s="7"/>
      <c r="L3" s="7"/>
      <c r="M3" s="7"/>
      <c r="N3" s="7"/>
      <c r="O3" s="7"/>
      <c r="P3" s="7"/>
      <c r="Q3" s="7"/>
      <c r="U3" s="167"/>
      <c r="W3" s="144" t="s">
        <v>2</v>
      </c>
    </row>
    <row r="4" ht="21.75" customHeight="1" spans="1:23">
      <c r="A4" s="9" t="s">
        <v>355</v>
      </c>
      <c r="B4" s="9" t="s">
        <v>150</v>
      </c>
      <c r="C4" s="9" t="s">
        <v>151</v>
      </c>
      <c r="D4" s="9" t="s">
        <v>356</v>
      </c>
      <c r="E4" s="159" t="s">
        <v>152</v>
      </c>
      <c r="F4" s="14" t="s">
        <v>153</v>
      </c>
      <c r="G4" s="14" t="s">
        <v>154</v>
      </c>
      <c r="H4" s="14" t="s">
        <v>155</v>
      </c>
      <c r="I4" s="18" t="s">
        <v>30</v>
      </c>
      <c r="J4" s="18" t="s">
        <v>357</v>
      </c>
      <c r="K4" s="18"/>
      <c r="L4" s="18"/>
      <c r="M4" s="18"/>
      <c r="N4" s="18" t="s">
        <v>157</v>
      </c>
      <c r="O4" s="18"/>
      <c r="P4" s="18"/>
      <c r="Q4" s="14" t="s">
        <v>36</v>
      </c>
      <c r="R4" s="168" t="s">
        <v>358</v>
      </c>
      <c r="S4" s="11"/>
      <c r="T4" s="11"/>
      <c r="U4" s="11"/>
      <c r="V4" s="11"/>
      <c r="W4" s="12"/>
    </row>
    <row r="5" ht="21.75" customHeight="1" spans="1:23">
      <c r="A5" s="9"/>
      <c r="B5" s="9"/>
      <c r="C5" s="9"/>
      <c r="D5" s="9"/>
      <c r="E5" s="160"/>
      <c r="F5" s="161"/>
      <c r="G5" s="161"/>
      <c r="H5" s="161"/>
      <c r="I5" s="18"/>
      <c r="J5" s="166" t="s">
        <v>33</v>
      </c>
      <c r="K5" s="166"/>
      <c r="L5" s="166" t="s">
        <v>34</v>
      </c>
      <c r="M5" s="166" t="s">
        <v>35</v>
      </c>
      <c r="N5" s="14" t="s">
        <v>33</v>
      </c>
      <c r="O5" s="14" t="s">
        <v>34</v>
      </c>
      <c r="P5" s="14" t="s">
        <v>35</v>
      </c>
      <c r="Q5" s="161"/>
      <c r="R5" s="14" t="s">
        <v>32</v>
      </c>
      <c r="S5" s="14" t="s">
        <v>39</v>
      </c>
      <c r="T5" s="14" t="s">
        <v>163</v>
      </c>
      <c r="U5" s="14" t="s">
        <v>41</v>
      </c>
      <c r="V5" s="14" t="s">
        <v>42</v>
      </c>
      <c r="W5" s="14" t="s">
        <v>43</v>
      </c>
    </row>
    <row r="6" ht="40.5" customHeight="1" spans="1:23">
      <c r="A6" s="9"/>
      <c r="B6" s="9"/>
      <c r="C6" s="9"/>
      <c r="D6" s="9"/>
      <c r="E6" s="162"/>
      <c r="F6" s="16"/>
      <c r="G6" s="16"/>
      <c r="H6" s="16"/>
      <c r="I6" s="18"/>
      <c r="J6" s="166" t="s">
        <v>32</v>
      </c>
      <c r="K6" s="166" t="s">
        <v>359</v>
      </c>
      <c r="L6" s="166"/>
      <c r="M6" s="166"/>
      <c r="N6" s="16"/>
      <c r="O6" s="16"/>
      <c r="P6" s="16"/>
      <c r="Q6" s="16"/>
      <c r="R6" s="16"/>
      <c r="S6" s="16"/>
      <c r="T6" s="16"/>
      <c r="U6" s="17"/>
      <c r="V6" s="16"/>
      <c r="W6" s="16"/>
    </row>
    <row r="7" ht="15" customHeight="1" spans="1:23">
      <c r="A7" s="163">
        <v>1</v>
      </c>
      <c r="B7" s="163">
        <v>2</v>
      </c>
      <c r="C7" s="163">
        <v>3</v>
      </c>
      <c r="D7" s="163">
        <v>4</v>
      </c>
      <c r="E7" s="164">
        <v>5</v>
      </c>
      <c r="F7" s="164">
        <v>6</v>
      </c>
      <c r="G7" s="164">
        <v>7</v>
      </c>
      <c r="H7" s="164">
        <v>8</v>
      </c>
      <c r="I7" s="164">
        <v>9</v>
      </c>
      <c r="J7" s="164">
        <v>10</v>
      </c>
      <c r="K7" s="164">
        <v>11</v>
      </c>
      <c r="L7" s="164">
        <v>12</v>
      </c>
      <c r="M7" s="164">
        <v>13</v>
      </c>
      <c r="N7" s="164">
        <v>14</v>
      </c>
      <c r="O7" s="164">
        <v>15</v>
      </c>
      <c r="P7" s="164">
        <v>16</v>
      </c>
      <c r="Q7" s="164">
        <v>17</v>
      </c>
      <c r="R7" s="164">
        <v>18</v>
      </c>
      <c r="S7" s="164">
        <v>19</v>
      </c>
      <c r="T7" s="164">
        <v>20</v>
      </c>
      <c r="U7" s="164">
        <v>21</v>
      </c>
      <c r="V7" s="164">
        <v>22</v>
      </c>
      <c r="W7" s="164">
        <v>23</v>
      </c>
    </row>
    <row r="8" ht="32.9" customHeight="1" spans="1:23">
      <c r="A8" s="25"/>
      <c r="B8" s="165"/>
      <c r="C8" s="25" t="s">
        <v>360</v>
      </c>
      <c r="D8" s="25"/>
      <c r="E8" s="25"/>
      <c r="F8" s="25"/>
      <c r="G8" s="25"/>
      <c r="H8" s="25"/>
      <c r="I8" s="46">
        <v>5292000</v>
      </c>
      <c r="J8" s="46">
        <v>5292000</v>
      </c>
      <c r="K8" s="46">
        <v>5292000</v>
      </c>
      <c r="L8" s="46"/>
      <c r="M8" s="46"/>
      <c r="N8" s="46"/>
      <c r="O8" s="46"/>
      <c r="P8" s="46"/>
      <c r="Q8" s="46"/>
      <c r="R8" s="46"/>
      <c r="S8" s="46"/>
      <c r="T8" s="46"/>
      <c r="U8" s="46"/>
      <c r="V8" s="46"/>
      <c r="W8" s="46"/>
    </row>
    <row r="9" ht="32.9" customHeight="1" spans="1:23">
      <c r="A9" s="25" t="s">
        <v>361</v>
      </c>
      <c r="B9" s="165" t="s">
        <v>362</v>
      </c>
      <c r="C9" s="25" t="s">
        <v>360</v>
      </c>
      <c r="D9" s="25" t="s">
        <v>64</v>
      </c>
      <c r="E9" s="25" t="s">
        <v>122</v>
      </c>
      <c r="F9" s="25" t="s">
        <v>363</v>
      </c>
      <c r="G9" s="25" t="s">
        <v>364</v>
      </c>
      <c r="H9" s="25" t="s">
        <v>86</v>
      </c>
      <c r="I9" s="46">
        <v>5292000</v>
      </c>
      <c r="J9" s="46">
        <v>5292000</v>
      </c>
      <c r="K9" s="46">
        <v>5292000</v>
      </c>
      <c r="L9" s="46"/>
      <c r="M9" s="46"/>
      <c r="N9" s="46"/>
      <c r="O9" s="46"/>
      <c r="P9" s="46"/>
      <c r="Q9" s="46"/>
      <c r="R9" s="46"/>
      <c r="S9" s="46"/>
      <c r="T9" s="46"/>
      <c r="U9" s="46"/>
      <c r="V9" s="46"/>
      <c r="W9" s="46"/>
    </row>
    <row r="10" ht="32.9" customHeight="1" spans="1:23">
      <c r="A10" s="25"/>
      <c r="B10" s="25"/>
      <c r="C10" s="25" t="s">
        <v>365</v>
      </c>
      <c r="D10" s="25"/>
      <c r="E10" s="25"/>
      <c r="F10" s="25"/>
      <c r="G10" s="25"/>
      <c r="H10" s="25"/>
      <c r="I10" s="46">
        <v>101000</v>
      </c>
      <c r="J10" s="46">
        <v>100000</v>
      </c>
      <c r="K10" s="46">
        <v>100000</v>
      </c>
      <c r="L10" s="46"/>
      <c r="M10" s="46"/>
      <c r="N10" s="46">
        <v>1000</v>
      </c>
      <c r="O10" s="46"/>
      <c r="P10" s="46"/>
      <c r="Q10" s="46"/>
      <c r="R10" s="46"/>
      <c r="S10" s="46"/>
      <c r="T10" s="46"/>
      <c r="U10" s="46"/>
      <c r="V10" s="46"/>
      <c r="W10" s="46"/>
    </row>
    <row r="11" ht="32.9" customHeight="1" spans="1:23">
      <c r="A11" s="25" t="s">
        <v>366</v>
      </c>
      <c r="B11" s="165" t="s">
        <v>367</v>
      </c>
      <c r="C11" s="25" t="s">
        <v>365</v>
      </c>
      <c r="D11" s="25" t="s">
        <v>64</v>
      </c>
      <c r="E11" s="25" t="s">
        <v>95</v>
      </c>
      <c r="F11" s="25" t="s">
        <v>178</v>
      </c>
      <c r="G11" s="25" t="s">
        <v>238</v>
      </c>
      <c r="H11" s="25" t="s">
        <v>239</v>
      </c>
      <c r="I11" s="46">
        <v>101000</v>
      </c>
      <c r="J11" s="46">
        <v>100000</v>
      </c>
      <c r="K11" s="46">
        <v>100000</v>
      </c>
      <c r="L11" s="46"/>
      <c r="M11" s="46"/>
      <c r="N11" s="46">
        <v>1000</v>
      </c>
      <c r="O11" s="46"/>
      <c r="P11" s="46"/>
      <c r="Q11" s="46"/>
      <c r="R11" s="46"/>
      <c r="S11" s="46"/>
      <c r="T11" s="46"/>
      <c r="U11" s="46"/>
      <c r="V11" s="46"/>
      <c r="W11" s="46"/>
    </row>
    <row r="12" ht="32.9" customHeight="1" spans="1:23">
      <c r="A12" s="25"/>
      <c r="B12" s="25"/>
      <c r="C12" s="25" t="s">
        <v>368</v>
      </c>
      <c r="D12" s="25"/>
      <c r="E12" s="25"/>
      <c r="F12" s="25"/>
      <c r="G12" s="25"/>
      <c r="H12" s="25"/>
      <c r="I12" s="46">
        <v>30000</v>
      </c>
      <c r="J12" s="46">
        <v>30000</v>
      </c>
      <c r="K12" s="46">
        <v>30000</v>
      </c>
      <c r="L12" s="46"/>
      <c r="M12" s="46"/>
      <c r="N12" s="46"/>
      <c r="O12" s="46"/>
      <c r="P12" s="46"/>
      <c r="Q12" s="46"/>
      <c r="R12" s="46"/>
      <c r="S12" s="46"/>
      <c r="T12" s="46"/>
      <c r="U12" s="46"/>
      <c r="V12" s="46"/>
      <c r="W12" s="46"/>
    </row>
    <row r="13" ht="32.9" customHeight="1" spans="1:23">
      <c r="A13" s="25" t="s">
        <v>361</v>
      </c>
      <c r="B13" s="165" t="s">
        <v>369</v>
      </c>
      <c r="C13" s="25" t="s">
        <v>368</v>
      </c>
      <c r="D13" s="25" t="s">
        <v>64</v>
      </c>
      <c r="E13" s="25" t="s">
        <v>98</v>
      </c>
      <c r="F13" s="25" t="s">
        <v>276</v>
      </c>
      <c r="G13" s="25" t="s">
        <v>364</v>
      </c>
      <c r="H13" s="25" t="s">
        <v>86</v>
      </c>
      <c r="I13" s="46">
        <v>30000</v>
      </c>
      <c r="J13" s="46">
        <v>30000</v>
      </c>
      <c r="K13" s="46">
        <v>30000</v>
      </c>
      <c r="L13" s="46"/>
      <c r="M13" s="46"/>
      <c r="N13" s="46"/>
      <c r="O13" s="46"/>
      <c r="P13" s="46"/>
      <c r="Q13" s="46"/>
      <c r="R13" s="46"/>
      <c r="S13" s="46"/>
      <c r="T13" s="46"/>
      <c r="U13" s="46"/>
      <c r="V13" s="46"/>
      <c r="W13" s="46"/>
    </row>
    <row r="14" ht="32.9" customHeight="1" spans="1:23">
      <c r="A14" s="25"/>
      <c r="B14" s="25"/>
      <c r="C14" s="25" t="s">
        <v>370</v>
      </c>
      <c r="D14" s="25"/>
      <c r="E14" s="25"/>
      <c r="F14" s="25"/>
      <c r="G14" s="25"/>
      <c r="H14" s="25"/>
      <c r="I14" s="46">
        <v>580000</v>
      </c>
      <c r="J14" s="46">
        <v>580000</v>
      </c>
      <c r="K14" s="46">
        <v>580000</v>
      </c>
      <c r="L14" s="46"/>
      <c r="M14" s="46"/>
      <c r="N14" s="46"/>
      <c r="O14" s="46"/>
      <c r="P14" s="46"/>
      <c r="Q14" s="46"/>
      <c r="R14" s="46"/>
      <c r="S14" s="46"/>
      <c r="T14" s="46"/>
      <c r="U14" s="46"/>
      <c r="V14" s="46"/>
      <c r="W14" s="46"/>
    </row>
    <row r="15" ht="32.9" customHeight="1" spans="1:23">
      <c r="A15" s="25" t="s">
        <v>366</v>
      </c>
      <c r="B15" s="165" t="s">
        <v>371</v>
      </c>
      <c r="C15" s="25" t="s">
        <v>370</v>
      </c>
      <c r="D15" s="25" t="s">
        <v>64</v>
      </c>
      <c r="E15" s="25" t="s">
        <v>122</v>
      </c>
      <c r="F15" s="25" t="s">
        <v>363</v>
      </c>
      <c r="G15" s="25" t="s">
        <v>364</v>
      </c>
      <c r="H15" s="25" t="s">
        <v>86</v>
      </c>
      <c r="I15" s="46">
        <v>580000</v>
      </c>
      <c r="J15" s="46">
        <v>580000</v>
      </c>
      <c r="K15" s="46">
        <v>580000</v>
      </c>
      <c r="L15" s="46"/>
      <c r="M15" s="46"/>
      <c r="N15" s="46"/>
      <c r="O15" s="46"/>
      <c r="P15" s="46"/>
      <c r="Q15" s="46"/>
      <c r="R15" s="46"/>
      <c r="S15" s="46"/>
      <c r="T15" s="46"/>
      <c r="U15" s="46"/>
      <c r="V15" s="46"/>
      <c r="W15" s="46"/>
    </row>
    <row r="16" ht="32.9" customHeight="1" spans="1:23">
      <c r="A16" s="25"/>
      <c r="B16" s="25"/>
      <c r="C16" s="25" t="s">
        <v>372</v>
      </c>
      <c r="D16" s="25"/>
      <c r="E16" s="25"/>
      <c r="F16" s="25"/>
      <c r="G16" s="25"/>
      <c r="H16" s="25"/>
      <c r="I16" s="46">
        <v>366649.28</v>
      </c>
      <c r="J16" s="46"/>
      <c r="K16" s="46"/>
      <c r="L16" s="46"/>
      <c r="M16" s="46"/>
      <c r="N16" s="46">
        <v>366649.28</v>
      </c>
      <c r="O16" s="46"/>
      <c r="P16" s="46"/>
      <c r="Q16" s="46"/>
      <c r="R16" s="46"/>
      <c r="S16" s="46"/>
      <c r="T16" s="46"/>
      <c r="U16" s="46"/>
      <c r="V16" s="46"/>
      <c r="W16" s="46"/>
    </row>
    <row r="17" ht="32.9" customHeight="1" spans="1:23">
      <c r="A17" s="25" t="s">
        <v>366</v>
      </c>
      <c r="B17" s="165" t="s">
        <v>373</v>
      </c>
      <c r="C17" s="25" t="s">
        <v>372</v>
      </c>
      <c r="D17" s="25" t="s">
        <v>64</v>
      </c>
      <c r="E17" s="25" t="s">
        <v>95</v>
      </c>
      <c r="F17" s="25" t="s">
        <v>178</v>
      </c>
      <c r="G17" s="25" t="s">
        <v>238</v>
      </c>
      <c r="H17" s="25" t="s">
        <v>239</v>
      </c>
      <c r="I17" s="46">
        <v>366649.28</v>
      </c>
      <c r="J17" s="46"/>
      <c r="K17" s="46"/>
      <c r="L17" s="46"/>
      <c r="M17" s="46"/>
      <c r="N17" s="46">
        <v>366649.28</v>
      </c>
      <c r="O17" s="46"/>
      <c r="P17" s="46"/>
      <c r="Q17" s="46"/>
      <c r="R17" s="46"/>
      <c r="S17" s="46"/>
      <c r="T17" s="46"/>
      <c r="U17" s="46"/>
      <c r="V17" s="46"/>
      <c r="W17" s="46"/>
    </row>
    <row r="18" ht="32.9" customHeight="1" spans="1:23">
      <c r="A18" s="25"/>
      <c r="B18" s="25"/>
      <c r="C18" s="25" t="s">
        <v>374</v>
      </c>
      <c r="D18" s="25"/>
      <c r="E18" s="25"/>
      <c r="F18" s="25"/>
      <c r="G18" s="25"/>
      <c r="H18" s="25"/>
      <c r="I18" s="46">
        <v>5000</v>
      </c>
      <c r="J18" s="46"/>
      <c r="K18" s="46"/>
      <c r="L18" s="46"/>
      <c r="M18" s="46"/>
      <c r="N18" s="46">
        <v>5000</v>
      </c>
      <c r="O18" s="46"/>
      <c r="P18" s="46"/>
      <c r="Q18" s="46"/>
      <c r="R18" s="46"/>
      <c r="S18" s="46"/>
      <c r="T18" s="46"/>
      <c r="U18" s="46"/>
      <c r="V18" s="46"/>
      <c r="W18" s="46"/>
    </row>
    <row r="19" ht="32.9" customHeight="1" spans="1:23">
      <c r="A19" s="25" t="s">
        <v>366</v>
      </c>
      <c r="B19" s="165" t="s">
        <v>375</v>
      </c>
      <c r="C19" s="25" t="s">
        <v>374</v>
      </c>
      <c r="D19" s="25" t="s">
        <v>64</v>
      </c>
      <c r="E19" s="25" t="s">
        <v>95</v>
      </c>
      <c r="F19" s="25" t="s">
        <v>178</v>
      </c>
      <c r="G19" s="25" t="s">
        <v>238</v>
      </c>
      <c r="H19" s="25" t="s">
        <v>239</v>
      </c>
      <c r="I19" s="46">
        <v>5000</v>
      </c>
      <c r="J19" s="46"/>
      <c r="K19" s="46"/>
      <c r="L19" s="46"/>
      <c r="M19" s="46"/>
      <c r="N19" s="46">
        <v>5000</v>
      </c>
      <c r="O19" s="46"/>
      <c r="P19" s="46"/>
      <c r="Q19" s="46"/>
      <c r="R19" s="46"/>
      <c r="S19" s="46"/>
      <c r="T19" s="46"/>
      <c r="U19" s="46"/>
      <c r="V19" s="46"/>
      <c r="W19" s="46"/>
    </row>
    <row r="20" ht="32.9" customHeight="1" spans="1:23">
      <c r="A20" s="25"/>
      <c r="B20" s="25"/>
      <c r="C20" s="25" t="s">
        <v>376</v>
      </c>
      <c r="D20" s="25"/>
      <c r="E20" s="25"/>
      <c r="F20" s="25"/>
      <c r="G20" s="25"/>
      <c r="H20" s="25"/>
      <c r="I20" s="46">
        <v>45372.82</v>
      </c>
      <c r="J20" s="46"/>
      <c r="K20" s="46"/>
      <c r="L20" s="46"/>
      <c r="M20" s="46"/>
      <c r="N20" s="46">
        <v>45372.82</v>
      </c>
      <c r="O20" s="46"/>
      <c r="P20" s="46"/>
      <c r="Q20" s="46"/>
      <c r="R20" s="46"/>
      <c r="S20" s="46"/>
      <c r="T20" s="46"/>
      <c r="U20" s="46"/>
      <c r="V20" s="46"/>
      <c r="W20" s="46"/>
    </row>
    <row r="21" ht="32.9" customHeight="1" spans="1:23">
      <c r="A21" s="25" t="s">
        <v>366</v>
      </c>
      <c r="B21" s="165" t="s">
        <v>377</v>
      </c>
      <c r="C21" s="25" t="s">
        <v>376</v>
      </c>
      <c r="D21" s="25" t="s">
        <v>64</v>
      </c>
      <c r="E21" s="25" t="s">
        <v>95</v>
      </c>
      <c r="F21" s="25" t="s">
        <v>178</v>
      </c>
      <c r="G21" s="25" t="s">
        <v>238</v>
      </c>
      <c r="H21" s="25" t="s">
        <v>239</v>
      </c>
      <c r="I21" s="46">
        <v>45372.82</v>
      </c>
      <c r="J21" s="46"/>
      <c r="K21" s="46"/>
      <c r="L21" s="46"/>
      <c r="M21" s="46"/>
      <c r="N21" s="46">
        <v>45372.82</v>
      </c>
      <c r="O21" s="46"/>
      <c r="P21" s="46"/>
      <c r="Q21" s="46"/>
      <c r="R21" s="46"/>
      <c r="S21" s="46"/>
      <c r="T21" s="46"/>
      <c r="U21" s="46"/>
      <c r="V21" s="46"/>
      <c r="W21" s="46"/>
    </row>
    <row r="22" ht="32.9" customHeight="1" spans="1:23">
      <c r="A22" s="25"/>
      <c r="B22" s="25"/>
      <c r="C22" s="25" t="s">
        <v>378</v>
      </c>
      <c r="D22" s="25"/>
      <c r="E22" s="25"/>
      <c r="F22" s="25"/>
      <c r="G22" s="25"/>
      <c r="H22" s="25"/>
      <c r="I22" s="46">
        <v>1000000</v>
      </c>
      <c r="J22" s="46"/>
      <c r="K22" s="46"/>
      <c r="L22" s="46"/>
      <c r="M22" s="46"/>
      <c r="N22" s="46"/>
      <c r="O22" s="46"/>
      <c r="P22" s="46"/>
      <c r="Q22" s="46"/>
      <c r="R22" s="46">
        <v>1000000</v>
      </c>
      <c r="S22" s="46"/>
      <c r="T22" s="46"/>
      <c r="U22" s="46">
        <v>1000000</v>
      </c>
      <c r="V22" s="46"/>
      <c r="W22" s="46"/>
    </row>
    <row r="23" ht="32.9" customHeight="1" spans="1:23">
      <c r="A23" s="25" t="s">
        <v>366</v>
      </c>
      <c r="B23" s="165" t="s">
        <v>379</v>
      </c>
      <c r="C23" s="25" t="s">
        <v>378</v>
      </c>
      <c r="D23" s="25" t="s">
        <v>64</v>
      </c>
      <c r="E23" s="25" t="s">
        <v>95</v>
      </c>
      <c r="F23" s="25" t="s">
        <v>178</v>
      </c>
      <c r="G23" s="25" t="s">
        <v>238</v>
      </c>
      <c r="H23" s="25" t="s">
        <v>239</v>
      </c>
      <c r="I23" s="46">
        <v>1000000</v>
      </c>
      <c r="J23" s="46"/>
      <c r="K23" s="46"/>
      <c r="L23" s="46"/>
      <c r="M23" s="46"/>
      <c r="N23" s="46"/>
      <c r="O23" s="46"/>
      <c r="P23" s="46"/>
      <c r="Q23" s="46"/>
      <c r="R23" s="46">
        <v>1000000</v>
      </c>
      <c r="S23" s="46"/>
      <c r="T23" s="46"/>
      <c r="U23" s="46">
        <v>1000000</v>
      </c>
      <c r="V23" s="46"/>
      <c r="W23" s="46"/>
    </row>
    <row r="24" ht="32.9" customHeight="1" spans="1:23">
      <c r="A24" s="25"/>
      <c r="B24" s="25"/>
      <c r="C24" s="25" t="s">
        <v>380</v>
      </c>
      <c r="D24" s="25"/>
      <c r="E24" s="25"/>
      <c r="F24" s="25"/>
      <c r="G24" s="25"/>
      <c r="H24" s="25"/>
      <c r="I24" s="46">
        <v>440000</v>
      </c>
      <c r="J24" s="46">
        <v>440000</v>
      </c>
      <c r="K24" s="46">
        <v>440000</v>
      </c>
      <c r="L24" s="46"/>
      <c r="M24" s="46"/>
      <c r="N24" s="46"/>
      <c r="O24" s="46"/>
      <c r="P24" s="46"/>
      <c r="Q24" s="46"/>
      <c r="R24" s="46"/>
      <c r="S24" s="46"/>
      <c r="T24" s="46"/>
      <c r="U24" s="46"/>
      <c r="V24" s="46"/>
      <c r="W24" s="46"/>
    </row>
    <row r="25" ht="32.9" customHeight="1" spans="1:23">
      <c r="A25" s="25" t="s">
        <v>361</v>
      </c>
      <c r="B25" s="165" t="s">
        <v>381</v>
      </c>
      <c r="C25" s="25" t="s">
        <v>380</v>
      </c>
      <c r="D25" s="25" t="s">
        <v>64</v>
      </c>
      <c r="E25" s="25" t="s">
        <v>95</v>
      </c>
      <c r="F25" s="25" t="s">
        <v>178</v>
      </c>
      <c r="G25" s="25" t="s">
        <v>364</v>
      </c>
      <c r="H25" s="25" t="s">
        <v>86</v>
      </c>
      <c r="I25" s="46">
        <v>440000</v>
      </c>
      <c r="J25" s="46">
        <v>440000</v>
      </c>
      <c r="K25" s="46">
        <v>440000</v>
      </c>
      <c r="L25" s="46"/>
      <c r="M25" s="46"/>
      <c r="N25" s="46"/>
      <c r="O25" s="46"/>
      <c r="P25" s="46"/>
      <c r="Q25" s="46"/>
      <c r="R25" s="46"/>
      <c r="S25" s="46"/>
      <c r="T25" s="46"/>
      <c r="U25" s="46"/>
      <c r="V25" s="46"/>
      <c r="W25" s="46"/>
    </row>
    <row r="26" ht="32.9" customHeight="1" spans="1:23">
      <c r="A26" s="25"/>
      <c r="B26" s="25"/>
      <c r="C26" s="25" t="s">
        <v>382</v>
      </c>
      <c r="D26" s="25"/>
      <c r="E26" s="25"/>
      <c r="F26" s="25"/>
      <c r="G26" s="25"/>
      <c r="H26" s="25"/>
      <c r="I26" s="46">
        <v>500000</v>
      </c>
      <c r="J26" s="46"/>
      <c r="K26" s="46"/>
      <c r="L26" s="46"/>
      <c r="M26" s="46"/>
      <c r="N26" s="46">
        <v>500000</v>
      </c>
      <c r="O26" s="46"/>
      <c r="P26" s="46"/>
      <c r="Q26" s="46"/>
      <c r="R26" s="46"/>
      <c r="S26" s="46"/>
      <c r="T26" s="46"/>
      <c r="U26" s="46"/>
      <c r="V26" s="46"/>
      <c r="W26" s="46"/>
    </row>
    <row r="27" ht="32.9" customHeight="1" spans="1:23">
      <c r="A27" s="25" t="s">
        <v>366</v>
      </c>
      <c r="B27" s="165" t="s">
        <v>383</v>
      </c>
      <c r="C27" s="25" t="s">
        <v>382</v>
      </c>
      <c r="D27" s="25" t="s">
        <v>64</v>
      </c>
      <c r="E27" s="25" t="s">
        <v>95</v>
      </c>
      <c r="F27" s="25" t="s">
        <v>178</v>
      </c>
      <c r="G27" s="25" t="s">
        <v>238</v>
      </c>
      <c r="H27" s="25" t="s">
        <v>239</v>
      </c>
      <c r="I27" s="46">
        <v>500000</v>
      </c>
      <c r="J27" s="46"/>
      <c r="K27" s="46"/>
      <c r="L27" s="46"/>
      <c r="M27" s="46"/>
      <c r="N27" s="46">
        <v>500000</v>
      </c>
      <c r="O27" s="46"/>
      <c r="P27" s="46"/>
      <c r="Q27" s="46"/>
      <c r="R27" s="46"/>
      <c r="S27" s="46"/>
      <c r="T27" s="46"/>
      <c r="U27" s="46"/>
      <c r="V27" s="46"/>
      <c r="W27" s="46"/>
    </row>
    <row r="28" ht="32.9" customHeight="1" spans="1:23">
      <c r="A28" s="25"/>
      <c r="B28" s="25"/>
      <c r="C28" s="25" t="s">
        <v>384</v>
      </c>
      <c r="D28" s="25"/>
      <c r="E28" s="25"/>
      <c r="F28" s="25"/>
      <c r="G28" s="25"/>
      <c r="H28" s="25"/>
      <c r="I28" s="46">
        <v>2432834</v>
      </c>
      <c r="J28" s="46"/>
      <c r="K28" s="46"/>
      <c r="L28" s="46"/>
      <c r="M28" s="46"/>
      <c r="N28" s="46">
        <v>2432834</v>
      </c>
      <c r="O28" s="46"/>
      <c r="P28" s="46"/>
      <c r="Q28" s="46"/>
      <c r="R28" s="46"/>
      <c r="S28" s="46"/>
      <c r="T28" s="46"/>
      <c r="U28" s="46"/>
      <c r="V28" s="46"/>
      <c r="W28" s="46"/>
    </row>
    <row r="29" ht="32.9" customHeight="1" spans="1:23">
      <c r="A29" s="25" t="s">
        <v>366</v>
      </c>
      <c r="B29" s="165" t="s">
        <v>385</v>
      </c>
      <c r="C29" s="25" t="s">
        <v>384</v>
      </c>
      <c r="D29" s="25" t="s">
        <v>64</v>
      </c>
      <c r="E29" s="25" t="s">
        <v>95</v>
      </c>
      <c r="F29" s="25" t="s">
        <v>178</v>
      </c>
      <c r="G29" s="25" t="s">
        <v>238</v>
      </c>
      <c r="H29" s="25" t="s">
        <v>239</v>
      </c>
      <c r="I29" s="46">
        <v>2432834</v>
      </c>
      <c r="J29" s="46"/>
      <c r="K29" s="46"/>
      <c r="L29" s="46"/>
      <c r="M29" s="46"/>
      <c r="N29" s="46">
        <v>2432834</v>
      </c>
      <c r="O29" s="46"/>
      <c r="P29" s="46"/>
      <c r="Q29" s="46"/>
      <c r="R29" s="46"/>
      <c r="S29" s="46"/>
      <c r="T29" s="46"/>
      <c r="U29" s="46"/>
      <c r="V29" s="46"/>
      <c r="W29" s="46"/>
    </row>
    <row r="30" ht="32.9" customHeight="1" spans="1:23">
      <c r="A30" s="25"/>
      <c r="B30" s="25"/>
      <c r="C30" s="25" t="s">
        <v>386</v>
      </c>
      <c r="D30" s="25"/>
      <c r="E30" s="25"/>
      <c r="F30" s="25"/>
      <c r="G30" s="25"/>
      <c r="H30" s="25"/>
      <c r="I30" s="46">
        <v>500000</v>
      </c>
      <c r="J30" s="46">
        <v>500000</v>
      </c>
      <c r="K30" s="46">
        <v>500000</v>
      </c>
      <c r="L30" s="46"/>
      <c r="M30" s="46"/>
      <c r="N30" s="46"/>
      <c r="O30" s="46"/>
      <c r="P30" s="46"/>
      <c r="Q30" s="46"/>
      <c r="R30" s="46"/>
      <c r="S30" s="46"/>
      <c r="T30" s="46"/>
      <c r="U30" s="46"/>
      <c r="V30" s="46"/>
      <c r="W30" s="46"/>
    </row>
    <row r="31" ht="32.9" customHeight="1" spans="1:23">
      <c r="A31" s="25" t="s">
        <v>387</v>
      </c>
      <c r="B31" s="165" t="s">
        <v>388</v>
      </c>
      <c r="C31" s="25" t="s">
        <v>386</v>
      </c>
      <c r="D31" s="25" t="s">
        <v>64</v>
      </c>
      <c r="E31" s="25" t="s">
        <v>94</v>
      </c>
      <c r="F31" s="25" t="s">
        <v>389</v>
      </c>
      <c r="G31" s="25" t="s">
        <v>238</v>
      </c>
      <c r="H31" s="25" t="s">
        <v>239</v>
      </c>
      <c r="I31" s="46">
        <v>500000</v>
      </c>
      <c r="J31" s="46">
        <v>500000</v>
      </c>
      <c r="K31" s="46">
        <v>500000</v>
      </c>
      <c r="L31" s="46"/>
      <c r="M31" s="46"/>
      <c r="N31" s="46"/>
      <c r="O31" s="46"/>
      <c r="P31" s="46"/>
      <c r="Q31" s="46"/>
      <c r="R31" s="46"/>
      <c r="S31" s="46"/>
      <c r="T31" s="46"/>
      <c r="U31" s="46"/>
      <c r="V31" s="46"/>
      <c r="W31" s="46"/>
    </row>
    <row r="32" ht="32.9" customHeight="1" spans="1:23">
      <c r="A32" s="25"/>
      <c r="B32" s="25"/>
      <c r="C32" s="25" t="s">
        <v>390</v>
      </c>
      <c r="D32" s="25"/>
      <c r="E32" s="25"/>
      <c r="F32" s="25"/>
      <c r="G32" s="25"/>
      <c r="H32" s="25"/>
      <c r="I32" s="46">
        <v>300000</v>
      </c>
      <c r="J32" s="46">
        <v>300000</v>
      </c>
      <c r="K32" s="46">
        <v>300000</v>
      </c>
      <c r="L32" s="46"/>
      <c r="M32" s="46"/>
      <c r="N32" s="46"/>
      <c r="O32" s="46"/>
      <c r="P32" s="46"/>
      <c r="Q32" s="46"/>
      <c r="R32" s="46"/>
      <c r="S32" s="46"/>
      <c r="T32" s="46"/>
      <c r="U32" s="46"/>
      <c r="V32" s="46"/>
      <c r="W32" s="46"/>
    </row>
    <row r="33" ht="32.9" customHeight="1" spans="1:23">
      <c r="A33" s="25" t="s">
        <v>366</v>
      </c>
      <c r="B33" s="165" t="s">
        <v>391</v>
      </c>
      <c r="C33" s="25" t="s">
        <v>390</v>
      </c>
      <c r="D33" s="25" t="s">
        <v>64</v>
      </c>
      <c r="E33" s="25" t="s">
        <v>95</v>
      </c>
      <c r="F33" s="25" t="s">
        <v>178</v>
      </c>
      <c r="G33" s="25" t="s">
        <v>238</v>
      </c>
      <c r="H33" s="25" t="s">
        <v>239</v>
      </c>
      <c r="I33" s="46">
        <v>220000</v>
      </c>
      <c r="J33" s="46">
        <v>220000</v>
      </c>
      <c r="K33" s="46">
        <v>220000</v>
      </c>
      <c r="L33" s="46"/>
      <c r="M33" s="46"/>
      <c r="N33" s="46"/>
      <c r="O33" s="46"/>
      <c r="P33" s="46"/>
      <c r="Q33" s="46"/>
      <c r="R33" s="46"/>
      <c r="S33" s="46"/>
      <c r="T33" s="46"/>
      <c r="U33" s="46"/>
      <c r="V33" s="46"/>
      <c r="W33" s="46"/>
    </row>
    <row r="34" ht="32.9" customHeight="1" spans="1:23">
      <c r="A34" s="25" t="s">
        <v>366</v>
      </c>
      <c r="B34" s="165" t="s">
        <v>391</v>
      </c>
      <c r="C34" s="25" t="s">
        <v>390</v>
      </c>
      <c r="D34" s="25" t="s">
        <v>64</v>
      </c>
      <c r="E34" s="25" t="s">
        <v>95</v>
      </c>
      <c r="F34" s="25" t="s">
        <v>178</v>
      </c>
      <c r="G34" s="25" t="s">
        <v>215</v>
      </c>
      <c r="H34" s="25" t="s">
        <v>216</v>
      </c>
      <c r="I34" s="46">
        <v>80000</v>
      </c>
      <c r="J34" s="46">
        <v>80000</v>
      </c>
      <c r="K34" s="46">
        <v>80000</v>
      </c>
      <c r="L34" s="46"/>
      <c r="M34" s="46"/>
      <c r="N34" s="46"/>
      <c r="O34" s="46"/>
      <c r="P34" s="46"/>
      <c r="Q34" s="46"/>
      <c r="R34" s="46"/>
      <c r="S34" s="46"/>
      <c r="T34" s="46"/>
      <c r="U34" s="46"/>
      <c r="V34" s="46"/>
      <c r="W34" s="46"/>
    </row>
    <row r="35" ht="32.9" customHeight="1" spans="1:23">
      <c r="A35" s="25"/>
      <c r="B35" s="25"/>
      <c r="C35" s="25" t="s">
        <v>392</v>
      </c>
      <c r="D35" s="25"/>
      <c r="E35" s="25"/>
      <c r="F35" s="25"/>
      <c r="G35" s="25"/>
      <c r="H35" s="25"/>
      <c r="I35" s="46">
        <v>220000</v>
      </c>
      <c r="J35" s="46">
        <v>220000</v>
      </c>
      <c r="K35" s="46">
        <v>220000</v>
      </c>
      <c r="L35" s="46"/>
      <c r="M35" s="46"/>
      <c r="N35" s="46"/>
      <c r="O35" s="46"/>
      <c r="P35" s="46"/>
      <c r="Q35" s="46"/>
      <c r="R35" s="46"/>
      <c r="S35" s="46"/>
      <c r="T35" s="46"/>
      <c r="U35" s="46"/>
      <c r="V35" s="46"/>
      <c r="W35" s="46"/>
    </row>
    <row r="36" ht="32.9" customHeight="1" spans="1:23">
      <c r="A36" s="25" t="s">
        <v>366</v>
      </c>
      <c r="B36" s="165" t="s">
        <v>393</v>
      </c>
      <c r="C36" s="25" t="s">
        <v>392</v>
      </c>
      <c r="D36" s="25" t="s">
        <v>64</v>
      </c>
      <c r="E36" s="25" t="s">
        <v>90</v>
      </c>
      <c r="F36" s="25" t="s">
        <v>248</v>
      </c>
      <c r="G36" s="25" t="s">
        <v>238</v>
      </c>
      <c r="H36" s="25" t="s">
        <v>239</v>
      </c>
      <c r="I36" s="46">
        <v>220000</v>
      </c>
      <c r="J36" s="46">
        <v>220000</v>
      </c>
      <c r="K36" s="46">
        <v>220000</v>
      </c>
      <c r="L36" s="46"/>
      <c r="M36" s="46"/>
      <c r="N36" s="46"/>
      <c r="O36" s="46"/>
      <c r="P36" s="46"/>
      <c r="Q36" s="46"/>
      <c r="R36" s="46"/>
      <c r="S36" s="46"/>
      <c r="T36" s="46"/>
      <c r="U36" s="46"/>
      <c r="V36" s="46"/>
      <c r="W36" s="46"/>
    </row>
    <row r="37" ht="32.9" customHeight="1" spans="1:23">
      <c r="A37" s="25"/>
      <c r="B37" s="25"/>
      <c r="C37" s="25" t="s">
        <v>394</v>
      </c>
      <c r="D37" s="25"/>
      <c r="E37" s="25"/>
      <c r="F37" s="25"/>
      <c r="G37" s="25"/>
      <c r="H37" s="25"/>
      <c r="I37" s="46">
        <v>1096459.7</v>
      </c>
      <c r="J37" s="46"/>
      <c r="K37" s="46"/>
      <c r="L37" s="46"/>
      <c r="M37" s="46"/>
      <c r="N37" s="46">
        <v>1096459.7</v>
      </c>
      <c r="O37" s="46"/>
      <c r="P37" s="46"/>
      <c r="Q37" s="46"/>
      <c r="R37" s="46"/>
      <c r="S37" s="46"/>
      <c r="T37" s="46"/>
      <c r="U37" s="46"/>
      <c r="V37" s="46"/>
      <c r="W37" s="46"/>
    </row>
    <row r="38" ht="32.9" customHeight="1" spans="1:23">
      <c r="A38" s="25" t="s">
        <v>361</v>
      </c>
      <c r="B38" s="165" t="s">
        <v>395</v>
      </c>
      <c r="C38" s="25" t="s">
        <v>394</v>
      </c>
      <c r="D38" s="25" t="s">
        <v>67</v>
      </c>
      <c r="E38" s="25" t="s">
        <v>98</v>
      </c>
      <c r="F38" s="25" t="s">
        <v>276</v>
      </c>
      <c r="G38" s="25" t="s">
        <v>222</v>
      </c>
      <c r="H38" s="25" t="s">
        <v>223</v>
      </c>
      <c r="I38" s="46">
        <v>17501.34</v>
      </c>
      <c r="J38" s="46"/>
      <c r="K38" s="46"/>
      <c r="L38" s="46"/>
      <c r="M38" s="46"/>
      <c r="N38" s="46">
        <v>17501.34</v>
      </c>
      <c r="O38" s="46"/>
      <c r="P38" s="46"/>
      <c r="Q38" s="46"/>
      <c r="R38" s="46"/>
      <c r="S38" s="46"/>
      <c r="T38" s="46"/>
      <c r="U38" s="46"/>
      <c r="V38" s="46"/>
      <c r="W38" s="46"/>
    </row>
    <row r="39" ht="32.9" customHeight="1" spans="1:23">
      <c r="A39" s="25" t="s">
        <v>361</v>
      </c>
      <c r="B39" s="165" t="s">
        <v>395</v>
      </c>
      <c r="C39" s="25" t="s">
        <v>394</v>
      </c>
      <c r="D39" s="25" t="s">
        <v>67</v>
      </c>
      <c r="E39" s="25" t="s">
        <v>98</v>
      </c>
      <c r="F39" s="25" t="s">
        <v>276</v>
      </c>
      <c r="G39" s="25" t="s">
        <v>228</v>
      </c>
      <c r="H39" s="25" t="s">
        <v>229</v>
      </c>
      <c r="I39" s="46">
        <v>7140</v>
      </c>
      <c r="J39" s="46"/>
      <c r="K39" s="46"/>
      <c r="L39" s="46"/>
      <c r="M39" s="46"/>
      <c r="N39" s="46">
        <v>7140</v>
      </c>
      <c r="O39" s="46"/>
      <c r="P39" s="46"/>
      <c r="Q39" s="46"/>
      <c r="R39" s="46"/>
      <c r="S39" s="46"/>
      <c r="T39" s="46"/>
      <c r="U39" s="46"/>
      <c r="V39" s="46"/>
      <c r="W39" s="46"/>
    </row>
    <row r="40" ht="32.9" customHeight="1" spans="1:23">
      <c r="A40" s="25" t="s">
        <v>361</v>
      </c>
      <c r="B40" s="165" t="s">
        <v>395</v>
      </c>
      <c r="C40" s="25" t="s">
        <v>394</v>
      </c>
      <c r="D40" s="25" t="s">
        <v>67</v>
      </c>
      <c r="E40" s="25" t="s">
        <v>98</v>
      </c>
      <c r="F40" s="25" t="s">
        <v>276</v>
      </c>
      <c r="G40" s="25" t="s">
        <v>294</v>
      </c>
      <c r="H40" s="25" t="s">
        <v>293</v>
      </c>
      <c r="I40" s="46">
        <v>818826.46</v>
      </c>
      <c r="J40" s="46"/>
      <c r="K40" s="46"/>
      <c r="L40" s="46"/>
      <c r="M40" s="46"/>
      <c r="N40" s="46">
        <v>818826.46</v>
      </c>
      <c r="O40" s="46"/>
      <c r="P40" s="46"/>
      <c r="Q40" s="46"/>
      <c r="R40" s="46"/>
      <c r="S40" s="46"/>
      <c r="T40" s="46"/>
      <c r="U40" s="46"/>
      <c r="V40" s="46"/>
      <c r="W40" s="46"/>
    </row>
    <row r="41" ht="32.9" customHeight="1" spans="1:23">
      <c r="A41" s="25" t="s">
        <v>361</v>
      </c>
      <c r="B41" s="165" t="s">
        <v>395</v>
      </c>
      <c r="C41" s="25" t="s">
        <v>394</v>
      </c>
      <c r="D41" s="25" t="s">
        <v>67</v>
      </c>
      <c r="E41" s="25" t="s">
        <v>98</v>
      </c>
      <c r="F41" s="25" t="s">
        <v>276</v>
      </c>
      <c r="G41" s="25" t="s">
        <v>230</v>
      </c>
      <c r="H41" s="25" t="s">
        <v>231</v>
      </c>
      <c r="I41" s="46">
        <v>37817.8</v>
      </c>
      <c r="J41" s="46"/>
      <c r="K41" s="46"/>
      <c r="L41" s="46"/>
      <c r="M41" s="46"/>
      <c r="N41" s="46">
        <v>37817.8</v>
      </c>
      <c r="O41" s="46"/>
      <c r="P41" s="46"/>
      <c r="Q41" s="46"/>
      <c r="R41" s="46"/>
      <c r="S41" s="46"/>
      <c r="T41" s="46"/>
      <c r="U41" s="46"/>
      <c r="V41" s="46"/>
      <c r="W41" s="46"/>
    </row>
    <row r="42" ht="32.9" customHeight="1" spans="1:23">
      <c r="A42" s="25" t="s">
        <v>361</v>
      </c>
      <c r="B42" s="165" t="s">
        <v>395</v>
      </c>
      <c r="C42" s="25" t="s">
        <v>394</v>
      </c>
      <c r="D42" s="25" t="s">
        <v>67</v>
      </c>
      <c r="E42" s="25" t="s">
        <v>98</v>
      </c>
      <c r="F42" s="25" t="s">
        <v>276</v>
      </c>
      <c r="G42" s="25" t="s">
        <v>232</v>
      </c>
      <c r="H42" s="25" t="s">
        <v>233</v>
      </c>
      <c r="I42" s="46">
        <v>105174.1</v>
      </c>
      <c r="J42" s="46"/>
      <c r="K42" s="46"/>
      <c r="L42" s="46"/>
      <c r="M42" s="46"/>
      <c r="N42" s="46">
        <v>105174.1</v>
      </c>
      <c r="O42" s="46"/>
      <c r="P42" s="46"/>
      <c r="Q42" s="46"/>
      <c r="R42" s="46"/>
      <c r="S42" s="46"/>
      <c r="T42" s="46"/>
      <c r="U42" s="46"/>
      <c r="V42" s="46"/>
      <c r="W42" s="46"/>
    </row>
    <row r="43" ht="32.9" customHeight="1" spans="1:23">
      <c r="A43" s="25" t="s">
        <v>361</v>
      </c>
      <c r="B43" s="165" t="s">
        <v>395</v>
      </c>
      <c r="C43" s="25" t="s">
        <v>394</v>
      </c>
      <c r="D43" s="25" t="s">
        <v>67</v>
      </c>
      <c r="E43" s="25" t="s">
        <v>98</v>
      </c>
      <c r="F43" s="25" t="s">
        <v>276</v>
      </c>
      <c r="G43" s="25" t="s">
        <v>249</v>
      </c>
      <c r="H43" s="25" t="s">
        <v>250</v>
      </c>
      <c r="I43" s="46">
        <v>110000</v>
      </c>
      <c r="J43" s="46"/>
      <c r="K43" s="46"/>
      <c r="L43" s="46"/>
      <c r="M43" s="46"/>
      <c r="N43" s="46">
        <v>110000</v>
      </c>
      <c r="O43" s="46"/>
      <c r="P43" s="46"/>
      <c r="Q43" s="46"/>
      <c r="R43" s="46"/>
      <c r="S43" s="46"/>
      <c r="T43" s="46"/>
      <c r="U43" s="46"/>
      <c r="V43" s="46"/>
      <c r="W43" s="46"/>
    </row>
    <row r="44" ht="32.9" customHeight="1" spans="1:23">
      <c r="A44" s="25"/>
      <c r="B44" s="25"/>
      <c r="C44" s="25" t="s">
        <v>396</v>
      </c>
      <c r="D44" s="25"/>
      <c r="E44" s="25"/>
      <c r="F44" s="25"/>
      <c r="G44" s="25"/>
      <c r="H44" s="25"/>
      <c r="I44" s="46">
        <v>100000</v>
      </c>
      <c r="J44" s="46">
        <v>100000</v>
      </c>
      <c r="K44" s="46">
        <v>100000</v>
      </c>
      <c r="L44" s="46"/>
      <c r="M44" s="46"/>
      <c r="N44" s="46"/>
      <c r="O44" s="46"/>
      <c r="P44" s="46"/>
      <c r="Q44" s="46"/>
      <c r="R44" s="46"/>
      <c r="S44" s="46"/>
      <c r="T44" s="46"/>
      <c r="U44" s="46"/>
      <c r="V44" s="46"/>
      <c r="W44" s="46"/>
    </row>
    <row r="45" ht="32.9" customHeight="1" spans="1:23">
      <c r="A45" s="25" t="s">
        <v>361</v>
      </c>
      <c r="B45" s="165" t="s">
        <v>397</v>
      </c>
      <c r="C45" s="25" t="s">
        <v>396</v>
      </c>
      <c r="D45" s="25" t="s">
        <v>67</v>
      </c>
      <c r="E45" s="25" t="s">
        <v>98</v>
      </c>
      <c r="F45" s="25" t="s">
        <v>276</v>
      </c>
      <c r="G45" s="25" t="s">
        <v>226</v>
      </c>
      <c r="H45" s="25" t="s">
        <v>227</v>
      </c>
      <c r="I45" s="46">
        <v>70003.01</v>
      </c>
      <c r="J45" s="46">
        <v>70003.01</v>
      </c>
      <c r="K45" s="46">
        <v>70003.01</v>
      </c>
      <c r="L45" s="46"/>
      <c r="M45" s="46"/>
      <c r="N45" s="46"/>
      <c r="O45" s="46"/>
      <c r="P45" s="46"/>
      <c r="Q45" s="46"/>
      <c r="R45" s="46"/>
      <c r="S45" s="46"/>
      <c r="T45" s="46"/>
      <c r="U45" s="46"/>
      <c r="V45" s="46"/>
      <c r="W45" s="46"/>
    </row>
    <row r="46" ht="32.9" customHeight="1" spans="1:23">
      <c r="A46" s="25" t="s">
        <v>361</v>
      </c>
      <c r="B46" s="165" t="s">
        <v>397</v>
      </c>
      <c r="C46" s="25" t="s">
        <v>396</v>
      </c>
      <c r="D46" s="25" t="s">
        <v>67</v>
      </c>
      <c r="E46" s="25" t="s">
        <v>98</v>
      </c>
      <c r="F46" s="25" t="s">
        <v>276</v>
      </c>
      <c r="G46" s="25" t="s">
        <v>302</v>
      </c>
      <c r="H46" s="25" t="s">
        <v>303</v>
      </c>
      <c r="I46" s="46">
        <v>29996.99</v>
      </c>
      <c r="J46" s="46">
        <v>29996.99</v>
      </c>
      <c r="K46" s="46">
        <v>29996.99</v>
      </c>
      <c r="L46" s="46"/>
      <c r="M46" s="46"/>
      <c r="N46" s="46"/>
      <c r="O46" s="46"/>
      <c r="P46" s="46"/>
      <c r="Q46" s="46"/>
      <c r="R46" s="46"/>
      <c r="S46" s="46"/>
      <c r="T46" s="46"/>
      <c r="U46" s="46"/>
      <c r="V46" s="46"/>
      <c r="W46" s="46"/>
    </row>
    <row r="47" ht="32.9" customHeight="1" spans="1:23">
      <c r="A47" s="25"/>
      <c r="B47" s="25"/>
      <c r="C47" s="25" t="s">
        <v>398</v>
      </c>
      <c r="D47" s="25"/>
      <c r="E47" s="25"/>
      <c r="F47" s="25"/>
      <c r="G47" s="25"/>
      <c r="H47" s="25"/>
      <c r="I47" s="46">
        <v>96130.85</v>
      </c>
      <c r="J47" s="46"/>
      <c r="K47" s="46"/>
      <c r="L47" s="46"/>
      <c r="M47" s="46"/>
      <c r="N47" s="46">
        <v>96130.85</v>
      </c>
      <c r="O47" s="46"/>
      <c r="P47" s="46"/>
      <c r="Q47" s="46"/>
      <c r="R47" s="46"/>
      <c r="S47" s="46"/>
      <c r="T47" s="46"/>
      <c r="U47" s="46"/>
      <c r="V47" s="46"/>
      <c r="W47" s="46"/>
    </row>
    <row r="48" ht="32.9" customHeight="1" spans="1:23">
      <c r="A48" s="25" t="s">
        <v>387</v>
      </c>
      <c r="B48" s="165" t="s">
        <v>399</v>
      </c>
      <c r="C48" s="25" t="s">
        <v>398</v>
      </c>
      <c r="D48" s="25" t="s">
        <v>67</v>
      </c>
      <c r="E48" s="25" t="s">
        <v>98</v>
      </c>
      <c r="F48" s="25" t="s">
        <v>276</v>
      </c>
      <c r="G48" s="25" t="s">
        <v>226</v>
      </c>
      <c r="H48" s="25" t="s">
        <v>227</v>
      </c>
      <c r="I48" s="46">
        <v>56130.85</v>
      </c>
      <c r="J48" s="46"/>
      <c r="K48" s="46"/>
      <c r="L48" s="46"/>
      <c r="M48" s="46"/>
      <c r="N48" s="46">
        <v>56130.85</v>
      </c>
      <c r="O48" s="46"/>
      <c r="P48" s="46"/>
      <c r="Q48" s="46"/>
      <c r="R48" s="46"/>
      <c r="S48" s="46"/>
      <c r="T48" s="46"/>
      <c r="U48" s="46"/>
      <c r="V48" s="46"/>
      <c r="W48" s="46"/>
    </row>
    <row r="49" ht="32.9" customHeight="1" spans="1:23">
      <c r="A49" s="25" t="s">
        <v>387</v>
      </c>
      <c r="B49" s="165" t="s">
        <v>399</v>
      </c>
      <c r="C49" s="25" t="s">
        <v>398</v>
      </c>
      <c r="D49" s="25" t="s">
        <v>67</v>
      </c>
      <c r="E49" s="25" t="s">
        <v>98</v>
      </c>
      <c r="F49" s="25" t="s">
        <v>276</v>
      </c>
      <c r="G49" s="25" t="s">
        <v>232</v>
      </c>
      <c r="H49" s="25" t="s">
        <v>233</v>
      </c>
      <c r="I49" s="46">
        <v>40000</v>
      </c>
      <c r="J49" s="46"/>
      <c r="K49" s="46"/>
      <c r="L49" s="46"/>
      <c r="M49" s="46"/>
      <c r="N49" s="46">
        <v>40000</v>
      </c>
      <c r="O49" s="46"/>
      <c r="P49" s="46"/>
      <c r="Q49" s="46"/>
      <c r="R49" s="46"/>
      <c r="S49" s="46"/>
      <c r="T49" s="46"/>
      <c r="U49" s="46"/>
      <c r="V49" s="46"/>
      <c r="W49" s="46"/>
    </row>
    <row r="50" ht="32.9" customHeight="1" spans="1:23">
      <c r="A50" s="25"/>
      <c r="B50" s="25"/>
      <c r="C50" s="25" t="s">
        <v>400</v>
      </c>
      <c r="D50" s="25"/>
      <c r="E50" s="25"/>
      <c r="F50" s="25"/>
      <c r="G50" s="25"/>
      <c r="H50" s="25"/>
      <c r="I50" s="46">
        <v>2158806</v>
      </c>
      <c r="J50" s="46"/>
      <c r="K50" s="46"/>
      <c r="L50" s="46"/>
      <c r="M50" s="46"/>
      <c r="N50" s="46">
        <v>2158806</v>
      </c>
      <c r="O50" s="46"/>
      <c r="P50" s="46"/>
      <c r="Q50" s="46"/>
      <c r="R50" s="46"/>
      <c r="S50" s="46"/>
      <c r="T50" s="46"/>
      <c r="U50" s="46"/>
      <c r="V50" s="46"/>
      <c r="W50" s="46"/>
    </row>
    <row r="51" ht="32.9" customHeight="1" spans="1:23">
      <c r="A51" s="25" t="s">
        <v>387</v>
      </c>
      <c r="B51" s="165" t="s">
        <v>401</v>
      </c>
      <c r="C51" s="25" t="s">
        <v>400</v>
      </c>
      <c r="D51" s="25" t="s">
        <v>67</v>
      </c>
      <c r="E51" s="25" t="s">
        <v>98</v>
      </c>
      <c r="F51" s="25" t="s">
        <v>276</v>
      </c>
      <c r="G51" s="25" t="s">
        <v>222</v>
      </c>
      <c r="H51" s="25" t="s">
        <v>223</v>
      </c>
      <c r="I51" s="46">
        <v>20800</v>
      </c>
      <c r="J51" s="46"/>
      <c r="K51" s="46"/>
      <c r="L51" s="46"/>
      <c r="M51" s="46"/>
      <c r="N51" s="46">
        <v>20800</v>
      </c>
      <c r="O51" s="46"/>
      <c r="P51" s="46"/>
      <c r="Q51" s="46"/>
      <c r="R51" s="46"/>
      <c r="S51" s="46"/>
      <c r="T51" s="46"/>
      <c r="U51" s="46"/>
      <c r="V51" s="46"/>
      <c r="W51" s="46"/>
    </row>
    <row r="52" ht="32.9" customHeight="1" spans="1:23">
      <c r="A52" s="25" t="s">
        <v>387</v>
      </c>
      <c r="B52" s="165" t="s">
        <v>401</v>
      </c>
      <c r="C52" s="25" t="s">
        <v>400</v>
      </c>
      <c r="D52" s="25" t="s">
        <v>67</v>
      </c>
      <c r="E52" s="25" t="s">
        <v>98</v>
      </c>
      <c r="F52" s="25" t="s">
        <v>276</v>
      </c>
      <c r="G52" s="25" t="s">
        <v>230</v>
      </c>
      <c r="H52" s="25" t="s">
        <v>231</v>
      </c>
      <c r="I52" s="46">
        <v>2706</v>
      </c>
      <c r="J52" s="46"/>
      <c r="K52" s="46"/>
      <c r="L52" s="46"/>
      <c r="M52" s="46"/>
      <c r="N52" s="46">
        <v>2706</v>
      </c>
      <c r="O52" s="46"/>
      <c r="P52" s="46"/>
      <c r="Q52" s="46"/>
      <c r="R52" s="46"/>
      <c r="S52" s="46"/>
      <c r="T52" s="46"/>
      <c r="U52" s="46"/>
      <c r="V52" s="46"/>
      <c r="W52" s="46"/>
    </row>
    <row r="53" ht="32.9" customHeight="1" spans="1:23">
      <c r="A53" s="25" t="s">
        <v>387</v>
      </c>
      <c r="B53" s="165" t="s">
        <v>401</v>
      </c>
      <c r="C53" s="25" t="s">
        <v>402</v>
      </c>
      <c r="D53" s="25" t="s">
        <v>67</v>
      </c>
      <c r="E53" s="25" t="s">
        <v>98</v>
      </c>
      <c r="F53" s="25" t="s">
        <v>276</v>
      </c>
      <c r="G53" s="25" t="s">
        <v>238</v>
      </c>
      <c r="H53" s="25" t="s">
        <v>239</v>
      </c>
      <c r="I53" s="46">
        <v>5500</v>
      </c>
      <c r="J53" s="46"/>
      <c r="K53" s="46"/>
      <c r="L53" s="46"/>
      <c r="M53" s="46"/>
      <c r="N53" s="46">
        <v>5500</v>
      </c>
      <c r="O53" s="46"/>
      <c r="P53" s="46"/>
      <c r="Q53" s="46"/>
      <c r="R53" s="46"/>
      <c r="S53" s="46"/>
      <c r="T53" s="46"/>
      <c r="U53" s="46"/>
      <c r="V53" s="46"/>
      <c r="W53" s="46"/>
    </row>
    <row r="54" ht="32.9" customHeight="1" spans="1:23">
      <c r="A54" s="25" t="s">
        <v>387</v>
      </c>
      <c r="B54" s="165" t="s">
        <v>401</v>
      </c>
      <c r="C54" s="25" t="s">
        <v>400</v>
      </c>
      <c r="D54" s="25" t="s">
        <v>67</v>
      </c>
      <c r="E54" s="25" t="s">
        <v>98</v>
      </c>
      <c r="F54" s="25" t="s">
        <v>276</v>
      </c>
      <c r="G54" s="25" t="s">
        <v>238</v>
      </c>
      <c r="H54" s="25" t="s">
        <v>239</v>
      </c>
      <c r="I54" s="46">
        <v>1000</v>
      </c>
      <c r="J54" s="46"/>
      <c r="K54" s="46"/>
      <c r="L54" s="46"/>
      <c r="M54" s="46"/>
      <c r="N54" s="46">
        <v>1000</v>
      </c>
      <c r="O54" s="46"/>
      <c r="P54" s="46"/>
      <c r="Q54" s="46"/>
      <c r="R54" s="46"/>
      <c r="S54" s="46"/>
      <c r="T54" s="46"/>
      <c r="U54" s="46"/>
      <c r="V54" s="46"/>
      <c r="W54" s="46"/>
    </row>
    <row r="55" ht="32.9" customHeight="1" spans="1:23">
      <c r="A55" s="25" t="s">
        <v>387</v>
      </c>
      <c r="B55" s="165" t="s">
        <v>401</v>
      </c>
      <c r="C55" s="25" t="s">
        <v>400</v>
      </c>
      <c r="D55" s="25" t="s">
        <v>67</v>
      </c>
      <c r="E55" s="25" t="s">
        <v>98</v>
      </c>
      <c r="F55" s="25" t="s">
        <v>276</v>
      </c>
      <c r="G55" s="25" t="s">
        <v>403</v>
      </c>
      <c r="H55" s="25" t="s">
        <v>404</v>
      </c>
      <c r="I55" s="46">
        <v>2128800</v>
      </c>
      <c r="J55" s="46"/>
      <c r="K55" s="46"/>
      <c r="L55" s="46"/>
      <c r="M55" s="46"/>
      <c r="N55" s="46">
        <v>2128800</v>
      </c>
      <c r="O55" s="46"/>
      <c r="P55" s="46"/>
      <c r="Q55" s="46"/>
      <c r="R55" s="46"/>
      <c r="S55" s="46"/>
      <c r="T55" s="46"/>
      <c r="U55" s="46"/>
      <c r="V55" s="46"/>
      <c r="W55" s="46"/>
    </row>
    <row r="56" ht="32.9" customHeight="1" spans="1:23">
      <c r="A56" s="25"/>
      <c r="B56" s="25"/>
      <c r="C56" s="25" t="s">
        <v>405</v>
      </c>
      <c r="D56" s="25"/>
      <c r="E56" s="25"/>
      <c r="F56" s="25"/>
      <c r="G56" s="25"/>
      <c r="H56" s="25"/>
      <c r="I56" s="46">
        <v>100000</v>
      </c>
      <c r="J56" s="46">
        <v>100000</v>
      </c>
      <c r="K56" s="46">
        <v>100000</v>
      </c>
      <c r="L56" s="46"/>
      <c r="M56" s="46"/>
      <c r="N56" s="46"/>
      <c r="O56" s="46"/>
      <c r="P56" s="46"/>
      <c r="Q56" s="46"/>
      <c r="R56" s="46"/>
      <c r="S56" s="46"/>
      <c r="T56" s="46"/>
      <c r="U56" s="46"/>
      <c r="V56" s="46"/>
      <c r="W56" s="46"/>
    </row>
    <row r="57" ht="32.9" customHeight="1" spans="1:23">
      <c r="A57" s="25" t="s">
        <v>361</v>
      </c>
      <c r="B57" s="165" t="s">
        <v>406</v>
      </c>
      <c r="C57" s="25" t="s">
        <v>405</v>
      </c>
      <c r="D57" s="25" t="s">
        <v>69</v>
      </c>
      <c r="E57" s="25" t="s">
        <v>91</v>
      </c>
      <c r="F57" s="25" t="s">
        <v>296</v>
      </c>
      <c r="G57" s="25" t="s">
        <v>224</v>
      </c>
      <c r="H57" s="25" t="s">
        <v>225</v>
      </c>
      <c r="I57" s="46">
        <v>11500</v>
      </c>
      <c r="J57" s="46">
        <v>11500</v>
      </c>
      <c r="K57" s="46">
        <v>11500</v>
      </c>
      <c r="L57" s="46"/>
      <c r="M57" s="46"/>
      <c r="N57" s="46"/>
      <c r="O57" s="46"/>
      <c r="P57" s="46"/>
      <c r="Q57" s="46"/>
      <c r="R57" s="46"/>
      <c r="S57" s="46"/>
      <c r="T57" s="46"/>
      <c r="U57" s="46"/>
      <c r="V57" s="46"/>
      <c r="W57" s="46"/>
    </row>
    <row r="58" ht="32.9" customHeight="1" spans="1:23">
      <c r="A58" s="25" t="s">
        <v>361</v>
      </c>
      <c r="B58" s="165" t="s">
        <v>406</v>
      </c>
      <c r="C58" s="25" t="s">
        <v>405</v>
      </c>
      <c r="D58" s="25" t="s">
        <v>69</v>
      </c>
      <c r="E58" s="25" t="s">
        <v>91</v>
      </c>
      <c r="F58" s="25" t="s">
        <v>296</v>
      </c>
      <c r="G58" s="25" t="s">
        <v>291</v>
      </c>
      <c r="H58" s="25" t="s">
        <v>290</v>
      </c>
      <c r="I58" s="46">
        <v>65700</v>
      </c>
      <c r="J58" s="46">
        <v>65700</v>
      </c>
      <c r="K58" s="46">
        <v>65700</v>
      </c>
      <c r="L58" s="46"/>
      <c r="M58" s="46"/>
      <c r="N58" s="46"/>
      <c r="O58" s="46"/>
      <c r="P58" s="46"/>
      <c r="Q58" s="46"/>
      <c r="R58" s="46"/>
      <c r="S58" s="46"/>
      <c r="T58" s="46"/>
      <c r="U58" s="46"/>
      <c r="V58" s="46"/>
      <c r="W58" s="46"/>
    </row>
    <row r="59" ht="32.9" customHeight="1" spans="1:23">
      <c r="A59" s="25" t="s">
        <v>361</v>
      </c>
      <c r="B59" s="165" t="s">
        <v>406</v>
      </c>
      <c r="C59" s="25" t="s">
        <v>405</v>
      </c>
      <c r="D59" s="25" t="s">
        <v>69</v>
      </c>
      <c r="E59" s="25" t="s">
        <v>91</v>
      </c>
      <c r="F59" s="25" t="s">
        <v>296</v>
      </c>
      <c r="G59" s="25" t="s">
        <v>249</v>
      </c>
      <c r="H59" s="25" t="s">
        <v>250</v>
      </c>
      <c r="I59" s="46">
        <v>10000</v>
      </c>
      <c r="J59" s="46">
        <v>10000</v>
      </c>
      <c r="K59" s="46">
        <v>10000</v>
      </c>
      <c r="L59" s="46"/>
      <c r="M59" s="46"/>
      <c r="N59" s="46"/>
      <c r="O59" s="46"/>
      <c r="P59" s="46"/>
      <c r="Q59" s="46"/>
      <c r="R59" s="46"/>
      <c r="S59" s="46"/>
      <c r="T59" s="46"/>
      <c r="U59" s="46"/>
      <c r="V59" s="46"/>
      <c r="W59" s="46"/>
    </row>
    <row r="60" ht="32.9" customHeight="1" spans="1:23">
      <c r="A60" s="25" t="s">
        <v>361</v>
      </c>
      <c r="B60" s="165" t="s">
        <v>406</v>
      </c>
      <c r="C60" s="25" t="s">
        <v>405</v>
      </c>
      <c r="D60" s="25" t="s">
        <v>69</v>
      </c>
      <c r="E60" s="25" t="s">
        <v>91</v>
      </c>
      <c r="F60" s="25" t="s">
        <v>296</v>
      </c>
      <c r="G60" s="25" t="s">
        <v>238</v>
      </c>
      <c r="H60" s="25" t="s">
        <v>239</v>
      </c>
      <c r="I60" s="46">
        <v>12800</v>
      </c>
      <c r="J60" s="46">
        <v>12800</v>
      </c>
      <c r="K60" s="46">
        <v>12800</v>
      </c>
      <c r="L60" s="46"/>
      <c r="M60" s="46"/>
      <c r="N60" s="46"/>
      <c r="O60" s="46"/>
      <c r="P60" s="46"/>
      <c r="Q60" s="46"/>
      <c r="R60" s="46"/>
      <c r="S60" s="46"/>
      <c r="T60" s="46"/>
      <c r="U60" s="46"/>
      <c r="V60" s="46"/>
      <c r="W60" s="46"/>
    </row>
    <row r="61" ht="32.9" customHeight="1" spans="1:23">
      <c r="A61" s="25"/>
      <c r="B61" s="25"/>
      <c r="C61" s="25" t="s">
        <v>407</v>
      </c>
      <c r="D61" s="25"/>
      <c r="E61" s="25"/>
      <c r="F61" s="25"/>
      <c r="G61" s="25"/>
      <c r="H61" s="25"/>
      <c r="I61" s="46">
        <v>335944.34</v>
      </c>
      <c r="J61" s="46"/>
      <c r="K61" s="46"/>
      <c r="L61" s="46"/>
      <c r="M61" s="46"/>
      <c r="N61" s="46">
        <v>335944.34</v>
      </c>
      <c r="O61" s="46"/>
      <c r="P61" s="46"/>
      <c r="Q61" s="46"/>
      <c r="R61" s="46"/>
      <c r="S61" s="46"/>
      <c r="T61" s="46"/>
      <c r="U61" s="46"/>
      <c r="V61" s="46"/>
      <c r="W61" s="46"/>
    </row>
    <row r="62" ht="32.9" customHeight="1" spans="1:23">
      <c r="A62" s="25" t="s">
        <v>361</v>
      </c>
      <c r="B62" s="165" t="s">
        <v>408</v>
      </c>
      <c r="C62" s="25" t="s">
        <v>407</v>
      </c>
      <c r="D62" s="25" t="s">
        <v>69</v>
      </c>
      <c r="E62" s="25" t="s">
        <v>95</v>
      </c>
      <c r="F62" s="25" t="s">
        <v>178</v>
      </c>
      <c r="G62" s="25" t="s">
        <v>222</v>
      </c>
      <c r="H62" s="25" t="s">
        <v>223</v>
      </c>
      <c r="I62" s="46">
        <v>36124.43</v>
      </c>
      <c r="J62" s="46"/>
      <c r="K62" s="46"/>
      <c r="L62" s="46"/>
      <c r="M62" s="46"/>
      <c r="N62" s="46">
        <v>36124.43</v>
      </c>
      <c r="O62" s="46"/>
      <c r="P62" s="46"/>
      <c r="Q62" s="46"/>
      <c r="R62" s="46"/>
      <c r="S62" s="46"/>
      <c r="T62" s="46"/>
      <c r="U62" s="46"/>
      <c r="V62" s="46"/>
      <c r="W62" s="46"/>
    </row>
    <row r="63" ht="32.9" customHeight="1" spans="1:23">
      <c r="A63" s="25" t="s">
        <v>361</v>
      </c>
      <c r="B63" s="165" t="s">
        <v>408</v>
      </c>
      <c r="C63" s="25" t="s">
        <v>407</v>
      </c>
      <c r="D63" s="25" t="s">
        <v>69</v>
      </c>
      <c r="E63" s="25" t="s">
        <v>95</v>
      </c>
      <c r="F63" s="25" t="s">
        <v>178</v>
      </c>
      <c r="G63" s="25" t="s">
        <v>224</v>
      </c>
      <c r="H63" s="25" t="s">
        <v>225</v>
      </c>
      <c r="I63" s="46">
        <v>4680</v>
      </c>
      <c r="J63" s="46"/>
      <c r="K63" s="46"/>
      <c r="L63" s="46"/>
      <c r="M63" s="46"/>
      <c r="N63" s="46">
        <v>4680</v>
      </c>
      <c r="O63" s="46"/>
      <c r="P63" s="46"/>
      <c r="Q63" s="46"/>
      <c r="R63" s="46"/>
      <c r="S63" s="46"/>
      <c r="T63" s="46"/>
      <c r="U63" s="46"/>
      <c r="V63" s="46"/>
      <c r="W63" s="46"/>
    </row>
    <row r="64" ht="32.9" customHeight="1" spans="1:23">
      <c r="A64" s="25" t="s">
        <v>361</v>
      </c>
      <c r="B64" s="165" t="s">
        <v>408</v>
      </c>
      <c r="C64" s="25" t="s">
        <v>407</v>
      </c>
      <c r="D64" s="25" t="s">
        <v>69</v>
      </c>
      <c r="E64" s="25" t="s">
        <v>95</v>
      </c>
      <c r="F64" s="25" t="s">
        <v>178</v>
      </c>
      <c r="G64" s="25" t="s">
        <v>236</v>
      </c>
      <c r="H64" s="25" t="s">
        <v>237</v>
      </c>
      <c r="I64" s="46">
        <v>1700</v>
      </c>
      <c r="J64" s="46"/>
      <c r="K64" s="46"/>
      <c r="L64" s="46"/>
      <c r="M64" s="46"/>
      <c r="N64" s="46">
        <v>1700</v>
      </c>
      <c r="O64" s="46"/>
      <c r="P64" s="46"/>
      <c r="Q64" s="46"/>
      <c r="R64" s="46"/>
      <c r="S64" s="46"/>
      <c r="T64" s="46"/>
      <c r="U64" s="46"/>
      <c r="V64" s="46"/>
      <c r="W64" s="46"/>
    </row>
    <row r="65" ht="32.9" customHeight="1" spans="1:23">
      <c r="A65" s="25" t="s">
        <v>361</v>
      </c>
      <c r="B65" s="165" t="s">
        <v>408</v>
      </c>
      <c r="C65" s="25" t="s">
        <v>407</v>
      </c>
      <c r="D65" s="25" t="s">
        <v>69</v>
      </c>
      <c r="E65" s="25" t="s">
        <v>95</v>
      </c>
      <c r="F65" s="25" t="s">
        <v>178</v>
      </c>
      <c r="G65" s="25" t="s">
        <v>238</v>
      </c>
      <c r="H65" s="25" t="s">
        <v>239</v>
      </c>
      <c r="I65" s="46">
        <v>259757.21</v>
      </c>
      <c r="J65" s="46"/>
      <c r="K65" s="46"/>
      <c r="L65" s="46"/>
      <c r="M65" s="46"/>
      <c r="N65" s="46">
        <v>259757.21</v>
      </c>
      <c r="O65" s="46"/>
      <c r="P65" s="46"/>
      <c r="Q65" s="46"/>
      <c r="R65" s="46"/>
      <c r="S65" s="46"/>
      <c r="T65" s="46"/>
      <c r="U65" s="46"/>
      <c r="V65" s="46"/>
      <c r="W65" s="46"/>
    </row>
    <row r="66" ht="32.9" customHeight="1" spans="1:23">
      <c r="A66" s="25" t="s">
        <v>361</v>
      </c>
      <c r="B66" s="165" t="s">
        <v>408</v>
      </c>
      <c r="C66" s="25" t="s">
        <v>407</v>
      </c>
      <c r="D66" s="25" t="s">
        <v>69</v>
      </c>
      <c r="E66" s="25" t="s">
        <v>95</v>
      </c>
      <c r="F66" s="25" t="s">
        <v>178</v>
      </c>
      <c r="G66" s="25" t="s">
        <v>242</v>
      </c>
      <c r="H66" s="25" t="s">
        <v>243</v>
      </c>
      <c r="I66" s="46">
        <v>3682.7</v>
      </c>
      <c r="J66" s="46"/>
      <c r="K66" s="46"/>
      <c r="L66" s="46"/>
      <c r="M66" s="46"/>
      <c r="N66" s="46">
        <v>3682.7</v>
      </c>
      <c r="O66" s="46"/>
      <c r="P66" s="46"/>
      <c r="Q66" s="46"/>
      <c r="R66" s="46"/>
      <c r="S66" s="46"/>
      <c r="T66" s="46"/>
      <c r="U66" s="46"/>
      <c r="V66" s="46"/>
      <c r="W66" s="46"/>
    </row>
    <row r="67" ht="32.9" customHeight="1" spans="1:23">
      <c r="A67" s="25" t="s">
        <v>361</v>
      </c>
      <c r="B67" s="165" t="s">
        <v>408</v>
      </c>
      <c r="C67" s="25" t="s">
        <v>407</v>
      </c>
      <c r="D67" s="25" t="s">
        <v>69</v>
      </c>
      <c r="E67" s="25" t="s">
        <v>95</v>
      </c>
      <c r="F67" s="25" t="s">
        <v>178</v>
      </c>
      <c r="G67" s="25" t="s">
        <v>403</v>
      </c>
      <c r="H67" s="25" t="s">
        <v>404</v>
      </c>
      <c r="I67" s="46">
        <v>30000</v>
      </c>
      <c r="J67" s="46"/>
      <c r="K67" s="46"/>
      <c r="L67" s="46"/>
      <c r="M67" s="46"/>
      <c r="N67" s="46">
        <v>30000</v>
      </c>
      <c r="O67" s="46"/>
      <c r="P67" s="46"/>
      <c r="Q67" s="46"/>
      <c r="R67" s="46"/>
      <c r="S67" s="46"/>
      <c r="T67" s="46"/>
      <c r="U67" s="46"/>
      <c r="V67" s="46"/>
      <c r="W67" s="46"/>
    </row>
    <row r="68" ht="32.9" customHeight="1" spans="1:23">
      <c r="A68" s="25"/>
      <c r="B68" s="25"/>
      <c r="C68" s="25" t="s">
        <v>409</v>
      </c>
      <c r="D68" s="25"/>
      <c r="E68" s="25"/>
      <c r="F68" s="25"/>
      <c r="G68" s="25"/>
      <c r="H68" s="25"/>
      <c r="I68" s="46">
        <v>32088.1</v>
      </c>
      <c r="J68" s="46"/>
      <c r="K68" s="46"/>
      <c r="L68" s="46"/>
      <c r="M68" s="46"/>
      <c r="N68" s="46">
        <v>32088.1</v>
      </c>
      <c r="O68" s="46"/>
      <c r="P68" s="46"/>
      <c r="Q68" s="46"/>
      <c r="R68" s="46"/>
      <c r="S68" s="46"/>
      <c r="T68" s="46"/>
      <c r="U68" s="46"/>
      <c r="V68" s="46"/>
      <c r="W68" s="46"/>
    </row>
    <row r="69" ht="32.9" customHeight="1" spans="1:23">
      <c r="A69" s="25" t="s">
        <v>366</v>
      </c>
      <c r="B69" s="165" t="s">
        <v>410</v>
      </c>
      <c r="C69" s="25" t="s">
        <v>409</v>
      </c>
      <c r="D69" s="25" t="s">
        <v>69</v>
      </c>
      <c r="E69" s="25" t="s">
        <v>95</v>
      </c>
      <c r="F69" s="25" t="s">
        <v>178</v>
      </c>
      <c r="G69" s="25" t="s">
        <v>222</v>
      </c>
      <c r="H69" s="25" t="s">
        <v>223</v>
      </c>
      <c r="I69" s="46">
        <v>12000</v>
      </c>
      <c r="J69" s="46"/>
      <c r="K69" s="46"/>
      <c r="L69" s="46"/>
      <c r="M69" s="46"/>
      <c r="N69" s="46">
        <v>12000</v>
      </c>
      <c r="O69" s="46"/>
      <c r="P69" s="46"/>
      <c r="Q69" s="46"/>
      <c r="R69" s="46"/>
      <c r="S69" s="46"/>
      <c r="T69" s="46"/>
      <c r="U69" s="46"/>
      <c r="V69" s="46"/>
      <c r="W69" s="46"/>
    </row>
    <row r="70" ht="32.9" customHeight="1" spans="1:23">
      <c r="A70" s="25" t="s">
        <v>366</v>
      </c>
      <c r="B70" s="165" t="s">
        <v>410</v>
      </c>
      <c r="C70" s="25" t="s">
        <v>409</v>
      </c>
      <c r="D70" s="25" t="s">
        <v>69</v>
      </c>
      <c r="E70" s="25" t="s">
        <v>95</v>
      </c>
      <c r="F70" s="25" t="s">
        <v>178</v>
      </c>
      <c r="G70" s="25" t="s">
        <v>238</v>
      </c>
      <c r="H70" s="25" t="s">
        <v>239</v>
      </c>
      <c r="I70" s="46">
        <v>20088.1</v>
      </c>
      <c r="J70" s="46"/>
      <c r="K70" s="46"/>
      <c r="L70" s="46"/>
      <c r="M70" s="46"/>
      <c r="N70" s="46">
        <v>20088.1</v>
      </c>
      <c r="O70" s="46"/>
      <c r="P70" s="46"/>
      <c r="Q70" s="46"/>
      <c r="R70" s="46"/>
      <c r="S70" s="46"/>
      <c r="T70" s="46"/>
      <c r="U70" s="46"/>
      <c r="V70" s="46"/>
      <c r="W70" s="46"/>
    </row>
    <row r="71" ht="32.9" customHeight="1" spans="1:23">
      <c r="A71" s="25"/>
      <c r="B71" s="25"/>
      <c r="C71" s="25" t="s">
        <v>411</v>
      </c>
      <c r="D71" s="25"/>
      <c r="E71" s="25"/>
      <c r="F71" s="25"/>
      <c r="G71" s="25"/>
      <c r="H71" s="25"/>
      <c r="I71" s="46">
        <v>1000</v>
      </c>
      <c r="J71" s="46"/>
      <c r="K71" s="46"/>
      <c r="L71" s="46"/>
      <c r="M71" s="46"/>
      <c r="N71" s="46">
        <v>1000</v>
      </c>
      <c r="O71" s="46"/>
      <c r="P71" s="46"/>
      <c r="Q71" s="46"/>
      <c r="R71" s="46"/>
      <c r="S71" s="46"/>
      <c r="T71" s="46"/>
      <c r="U71" s="46"/>
      <c r="V71" s="46"/>
      <c r="W71" s="46"/>
    </row>
    <row r="72" ht="32.9" customHeight="1" spans="1:23">
      <c r="A72" s="25" t="s">
        <v>366</v>
      </c>
      <c r="B72" s="165" t="s">
        <v>412</v>
      </c>
      <c r="C72" s="25" t="s">
        <v>411</v>
      </c>
      <c r="D72" s="25" t="s">
        <v>69</v>
      </c>
      <c r="E72" s="25" t="s">
        <v>95</v>
      </c>
      <c r="F72" s="25" t="s">
        <v>178</v>
      </c>
      <c r="G72" s="25" t="s">
        <v>413</v>
      </c>
      <c r="H72" s="25" t="s">
        <v>414</v>
      </c>
      <c r="I72" s="46">
        <v>1000</v>
      </c>
      <c r="J72" s="46"/>
      <c r="K72" s="46"/>
      <c r="L72" s="46"/>
      <c r="M72" s="46"/>
      <c r="N72" s="46">
        <v>1000</v>
      </c>
      <c r="O72" s="46"/>
      <c r="P72" s="46"/>
      <c r="Q72" s="46"/>
      <c r="R72" s="46"/>
      <c r="S72" s="46"/>
      <c r="T72" s="46"/>
      <c r="U72" s="46"/>
      <c r="V72" s="46"/>
      <c r="W72" s="46"/>
    </row>
    <row r="73" ht="32.9" customHeight="1" spans="1:23">
      <c r="A73" s="25"/>
      <c r="B73" s="25"/>
      <c r="C73" s="25" t="s">
        <v>415</v>
      </c>
      <c r="D73" s="25"/>
      <c r="E73" s="25"/>
      <c r="F73" s="25"/>
      <c r="G73" s="25"/>
      <c r="H73" s="25"/>
      <c r="I73" s="46">
        <v>1077550.48</v>
      </c>
      <c r="J73" s="46"/>
      <c r="K73" s="46"/>
      <c r="L73" s="46"/>
      <c r="M73" s="46"/>
      <c r="N73" s="46">
        <v>1077550.48</v>
      </c>
      <c r="O73" s="46"/>
      <c r="P73" s="46"/>
      <c r="Q73" s="46"/>
      <c r="R73" s="46"/>
      <c r="S73" s="46"/>
      <c r="T73" s="46"/>
      <c r="U73" s="46"/>
      <c r="V73" s="46"/>
      <c r="W73" s="46"/>
    </row>
    <row r="74" ht="32.9" customHeight="1" spans="1:23">
      <c r="A74" s="25" t="s">
        <v>366</v>
      </c>
      <c r="B74" s="165" t="s">
        <v>416</v>
      </c>
      <c r="C74" s="25" t="s">
        <v>415</v>
      </c>
      <c r="D74" s="25" t="s">
        <v>69</v>
      </c>
      <c r="E74" s="25" t="s">
        <v>95</v>
      </c>
      <c r="F74" s="25" t="s">
        <v>178</v>
      </c>
      <c r="G74" s="25" t="s">
        <v>222</v>
      </c>
      <c r="H74" s="25" t="s">
        <v>223</v>
      </c>
      <c r="I74" s="46">
        <v>85000</v>
      </c>
      <c r="J74" s="46"/>
      <c r="K74" s="46"/>
      <c r="L74" s="46"/>
      <c r="M74" s="46"/>
      <c r="N74" s="46">
        <v>85000</v>
      </c>
      <c r="O74" s="46"/>
      <c r="P74" s="46"/>
      <c r="Q74" s="46"/>
      <c r="R74" s="46"/>
      <c r="S74" s="46"/>
      <c r="T74" s="46"/>
      <c r="U74" s="46"/>
      <c r="V74" s="46"/>
      <c r="W74" s="46"/>
    </row>
    <row r="75" ht="32.9" customHeight="1" spans="1:23">
      <c r="A75" s="25" t="s">
        <v>366</v>
      </c>
      <c r="B75" s="165" t="s">
        <v>416</v>
      </c>
      <c r="C75" s="25" t="s">
        <v>415</v>
      </c>
      <c r="D75" s="25" t="s">
        <v>69</v>
      </c>
      <c r="E75" s="25" t="s">
        <v>95</v>
      </c>
      <c r="F75" s="25" t="s">
        <v>178</v>
      </c>
      <c r="G75" s="25" t="s">
        <v>238</v>
      </c>
      <c r="H75" s="25" t="s">
        <v>239</v>
      </c>
      <c r="I75" s="46">
        <v>200</v>
      </c>
      <c r="J75" s="46"/>
      <c r="K75" s="46"/>
      <c r="L75" s="46"/>
      <c r="M75" s="46"/>
      <c r="N75" s="46">
        <v>200</v>
      </c>
      <c r="O75" s="46"/>
      <c r="P75" s="46"/>
      <c r="Q75" s="46"/>
      <c r="R75" s="46"/>
      <c r="S75" s="46"/>
      <c r="T75" s="46"/>
      <c r="U75" s="46"/>
      <c r="V75" s="46"/>
      <c r="W75" s="46"/>
    </row>
    <row r="76" ht="32.9" customHeight="1" spans="1:23">
      <c r="A76" s="25" t="s">
        <v>366</v>
      </c>
      <c r="B76" s="165" t="s">
        <v>416</v>
      </c>
      <c r="C76" s="25" t="s">
        <v>415</v>
      </c>
      <c r="D76" s="25" t="s">
        <v>69</v>
      </c>
      <c r="E76" s="25" t="s">
        <v>95</v>
      </c>
      <c r="F76" s="25" t="s">
        <v>178</v>
      </c>
      <c r="G76" s="25" t="s">
        <v>403</v>
      </c>
      <c r="H76" s="25" t="s">
        <v>404</v>
      </c>
      <c r="I76" s="46">
        <v>765000</v>
      </c>
      <c r="J76" s="46"/>
      <c r="K76" s="46"/>
      <c r="L76" s="46"/>
      <c r="M76" s="46"/>
      <c r="N76" s="46">
        <v>765000</v>
      </c>
      <c r="O76" s="46"/>
      <c r="P76" s="46"/>
      <c r="Q76" s="46"/>
      <c r="R76" s="46"/>
      <c r="S76" s="46"/>
      <c r="T76" s="46"/>
      <c r="U76" s="46"/>
      <c r="V76" s="46"/>
      <c r="W76" s="46"/>
    </row>
    <row r="77" ht="32.9" customHeight="1" spans="1:23">
      <c r="A77" s="25" t="s">
        <v>366</v>
      </c>
      <c r="B77" s="165" t="s">
        <v>416</v>
      </c>
      <c r="C77" s="25" t="s">
        <v>415</v>
      </c>
      <c r="D77" s="25" t="s">
        <v>69</v>
      </c>
      <c r="E77" s="25" t="s">
        <v>95</v>
      </c>
      <c r="F77" s="25" t="s">
        <v>178</v>
      </c>
      <c r="G77" s="25" t="s">
        <v>417</v>
      </c>
      <c r="H77" s="25" t="s">
        <v>418</v>
      </c>
      <c r="I77" s="46">
        <v>227350.48</v>
      </c>
      <c r="J77" s="46"/>
      <c r="K77" s="46"/>
      <c r="L77" s="46"/>
      <c r="M77" s="46"/>
      <c r="N77" s="46">
        <v>227350.48</v>
      </c>
      <c r="O77" s="46"/>
      <c r="P77" s="46"/>
      <c r="Q77" s="46"/>
      <c r="R77" s="46"/>
      <c r="S77" s="46"/>
      <c r="T77" s="46"/>
      <c r="U77" s="46"/>
      <c r="V77" s="46"/>
      <c r="W77" s="46"/>
    </row>
    <row r="78" ht="32.9" customHeight="1" spans="1:23">
      <c r="A78" s="25"/>
      <c r="B78" s="25"/>
      <c r="C78" s="25" t="s">
        <v>419</v>
      </c>
      <c r="D78" s="25"/>
      <c r="E78" s="25"/>
      <c r="F78" s="25"/>
      <c r="G78" s="25"/>
      <c r="H78" s="25"/>
      <c r="I78" s="46">
        <v>500000</v>
      </c>
      <c r="J78" s="46"/>
      <c r="K78" s="46"/>
      <c r="L78" s="46"/>
      <c r="M78" s="46"/>
      <c r="N78" s="46">
        <v>500000</v>
      </c>
      <c r="O78" s="46"/>
      <c r="P78" s="46"/>
      <c r="Q78" s="46"/>
      <c r="R78" s="46"/>
      <c r="S78" s="46"/>
      <c r="T78" s="46"/>
      <c r="U78" s="46"/>
      <c r="V78" s="46"/>
      <c r="W78" s="46"/>
    </row>
    <row r="79" ht="32.9" customHeight="1" spans="1:23">
      <c r="A79" s="25" t="s">
        <v>366</v>
      </c>
      <c r="B79" s="165" t="s">
        <v>420</v>
      </c>
      <c r="C79" s="25" t="s">
        <v>419</v>
      </c>
      <c r="D79" s="25" t="s">
        <v>69</v>
      </c>
      <c r="E79" s="25" t="s">
        <v>91</v>
      </c>
      <c r="F79" s="25" t="s">
        <v>296</v>
      </c>
      <c r="G79" s="25" t="s">
        <v>238</v>
      </c>
      <c r="H79" s="25" t="s">
        <v>239</v>
      </c>
      <c r="I79" s="46">
        <v>500000</v>
      </c>
      <c r="J79" s="46"/>
      <c r="K79" s="46"/>
      <c r="L79" s="46"/>
      <c r="M79" s="46"/>
      <c r="N79" s="46">
        <v>500000</v>
      </c>
      <c r="O79" s="46"/>
      <c r="P79" s="46"/>
      <c r="Q79" s="46"/>
      <c r="R79" s="46"/>
      <c r="S79" s="46"/>
      <c r="T79" s="46"/>
      <c r="U79" s="46"/>
      <c r="V79" s="46"/>
      <c r="W79" s="46"/>
    </row>
    <row r="80" ht="32.9" customHeight="1" spans="1:23">
      <c r="A80" s="25"/>
      <c r="B80" s="25"/>
      <c r="C80" s="25" t="s">
        <v>421</v>
      </c>
      <c r="D80" s="25"/>
      <c r="E80" s="25"/>
      <c r="F80" s="25"/>
      <c r="G80" s="25"/>
      <c r="H80" s="25"/>
      <c r="I80" s="46">
        <v>97379</v>
      </c>
      <c r="J80" s="46"/>
      <c r="K80" s="46"/>
      <c r="L80" s="46"/>
      <c r="M80" s="46"/>
      <c r="N80" s="46">
        <v>97379</v>
      </c>
      <c r="O80" s="46"/>
      <c r="P80" s="46"/>
      <c r="Q80" s="46"/>
      <c r="R80" s="46"/>
      <c r="S80" s="46"/>
      <c r="T80" s="46"/>
      <c r="U80" s="46"/>
      <c r="V80" s="46"/>
      <c r="W80" s="46"/>
    </row>
    <row r="81" ht="32.9" customHeight="1" spans="1:23">
      <c r="A81" s="25" t="s">
        <v>366</v>
      </c>
      <c r="B81" s="165" t="s">
        <v>422</v>
      </c>
      <c r="C81" s="25" t="s">
        <v>421</v>
      </c>
      <c r="D81" s="25" t="s">
        <v>69</v>
      </c>
      <c r="E81" s="25" t="s">
        <v>95</v>
      </c>
      <c r="F81" s="25" t="s">
        <v>178</v>
      </c>
      <c r="G81" s="25" t="s">
        <v>222</v>
      </c>
      <c r="H81" s="25" t="s">
        <v>223</v>
      </c>
      <c r="I81" s="46">
        <v>1000</v>
      </c>
      <c r="J81" s="46"/>
      <c r="K81" s="46"/>
      <c r="L81" s="46"/>
      <c r="M81" s="46"/>
      <c r="N81" s="46">
        <v>1000</v>
      </c>
      <c r="O81" s="46"/>
      <c r="P81" s="46"/>
      <c r="Q81" s="46"/>
      <c r="R81" s="46"/>
      <c r="S81" s="46"/>
      <c r="T81" s="46"/>
      <c r="U81" s="46"/>
      <c r="V81" s="46"/>
      <c r="W81" s="46"/>
    </row>
    <row r="82" ht="32.9" customHeight="1" spans="1:23">
      <c r="A82" s="25" t="s">
        <v>366</v>
      </c>
      <c r="B82" s="165" t="s">
        <v>422</v>
      </c>
      <c r="C82" s="25" t="s">
        <v>421</v>
      </c>
      <c r="D82" s="25" t="s">
        <v>69</v>
      </c>
      <c r="E82" s="25" t="s">
        <v>95</v>
      </c>
      <c r="F82" s="25" t="s">
        <v>178</v>
      </c>
      <c r="G82" s="25" t="s">
        <v>236</v>
      </c>
      <c r="H82" s="25" t="s">
        <v>237</v>
      </c>
      <c r="I82" s="46">
        <v>24379</v>
      </c>
      <c r="J82" s="46"/>
      <c r="K82" s="46"/>
      <c r="L82" s="46"/>
      <c r="M82" s="46"/>
      <c r="N82" s="46">
        <v>24379</v>
      </c>
      <c r="O82" s="46"/>
      <c r="P82" s="46"/>
      <c r="Q82" s="46"/>
      <c r="R82" s="46"/>
      <c r="S82" s="46"/>
      <c r="T82" s="46"/>
      <c r="U82" s="46"/>
      <c r="V82" s="46"/>
      <c r="W82" s="46"/>
    </row>
    <row r="83" ht="32.9" customHeight="1" spans="1:23">
      <c r="A83" s="25" t="s">
        <v>366</v>
      </c>
      <c r="B83" s="165" t="s">
        <v>422</v>
      </c>
      <c r="C83" s="25" t="s">
        <v>421</v>
      </c>
      <c r="D83" s="25" t="s">
        <v>69</v>
      </c>
      <c r="E83" s="25" t="s">
        <v>95</v>
      </c>
      <c r="F83" s="25" t="s">
        <v>178</v>
      </c>
      <c r="G83" s="25" t="s">
        <v>249</v>
      </c>
      <c r="H83" s="25" t="s">
        <v>250</v>
      </c>
      <c r="I83" s="46">
        <v>10000</v>
      </c>
      <c r="J83" s="46"/>
      <c r="K83" s="46"/>
      <c r="L83" s="46"/>
      <c r="M83" s="46"/>
      <c r="N83" s="46">
        <v>10000</v>
      </c>
      <c r="O83" s="46"/>
      <c r="P83" s="46"/>
      <c r="Q83" s="46"/>
      <c r="R83" s="46"/>
      <c r="S83" s="46"/>
      <c r="T83" s="46"/>
      <c r="U83" s="46"/>
      <c r="V83" s="46"/>
      <c r="W83" s="46"/>
    </row>
    <row r="84" ht="32.9" customHeight="1" spans="1:23">
      <c r="A84" s="25" t="s">
        <v>366</v>
      </c>
      <c r="B84" s="165" t="s">
        <v>422</v>
      </c>
      <c r="C84" s="25" t="s">
        <v>421</v>
      </c>
      <c r="D84" s="25" t="s">
        <v>69</v>
      </c>
      <c r="E84" s="25" t="s">
        <v>95</v>
      </c>
      <c r="F84" s="25" t="s">
        <v>178</v>
      </c>
      <c r="G84" s="25" t="s">
        <v>403</v>
      </c>
      <c r="H84" s="25" t="s">
        <v>404</v>
      </c>
      <c r="I84" s="46">
        <v>62000</v>
      </c>
      <c r="J84" s="46"/>
      <c r="K84" s="46"/>
      <c r="L84" s="46"/>
      <c r="M84" s="46"/>
      <c r="N84" s="46">
        <v>62000</v>
      </c>
      <c r="O84" s="46"/>
      <c r="P84" s="46"/>
      <c r="Q84" s="46"/>
      <c r="R84" s="46"/>
      <c r="S84" s="46"/>
      <c r="T84" s="46"/>
      <c r="U84" s="46"/>
      <c r="V84" s="46"/>
      <c r="W84" s="46"/>
    </row>
    <row r="85" ht="32.9" customHeight="1" spans="1:23">
      <c r="A85" s="25"/>
      <c r="B85" s="25"/>
      <c r="C85" s="25" t="s">
        <v>423</v>
      </c>
      <c r="D85" s="25"/>
      <c r="E85" s="25"/>
      <c r="F85" s="25"/>
      <c r="G85" s="25"/>
      <c r="H85" s="25"/>
      <c r="I85" s="46">
        <v>50000</v>
      </c>
      <c r="J85" s="46"/>
      <c r="K85" s="46"/>
      <c r="L85" s="46"/>
      <c r="M85" s="46"/>
      <c r="N85" s="46">
        <v>50000</v>
      </c>
      <c r="O85" s="46"/>
      <c r="P85" s="46"/>
      <c r="Q85" s="46"/>
      <c r="R85" s="46"/>
      <c r="S85" s="46"/>
      <c r="T85" s="46"/>
      <c r="U85" s="46"/>
      <c r="V85" s="46"/>
      <c r="W85" s="46"/>
    </row>
    <row r="86" ht="32.9" customHeight="1" spans="1:23">
      <c r="A86" s="25" t="s">
        <v>366</v>
      </c>
      <c r="B86" s="165" t="s">
        <v>424</v>
      </c>
      <c r="C86" s="25" t="s">
        <v>423</v>
      </c>
      <c r="D86" s="25" t="s">
        <v>69</v>
      </c>
      <c r="E86" s="25" t="s">
        <v>95</v>
      </c>
      <c r="F86" s="25" t="s">
        <v>178</v>
      </c>
      <c r="G86" s="25" t="s">
        <v>238</v>
      </c>
      <c r="H86" s="25" t="s">
        <v>239</v>
      </c>
      <c r="I86" s="46">
        <v>50000</v>
      </c>
      <c r="J86" s="46"/>
      <c r="K86" s="46"/>
      <c r="L86" s="46"/>
      <c r="M86" s="46"/>
      <c r="N86" s="46">
        <v>50000</v>
      </c>
      <c r="O86" s="46"/>
      <c r="P86" s="46"/>
      <c r="Q86" s="46"/>
      <c r="R86" s="46"/>
      <c r="S86" s="46"/>
      <c r="T86" s="46"/>
      <c r="U86" s="46"/>
      <c r="V86" s="46"/>
      <c r="W86" s="46"/>
    </row>
    <row r="87" ht="32.9" customHeight="1" spans="1:23">
      <c r="A87" s="25"/>
      <c r="B87" s="25"/>
      <c r="C87" s="25" t="s">
        <v>425</v>
      </c>
      <c r="D87" s="25"/>
      <c r="E87" s="25"/>
      <c r="F87" s="25"/>
      <c r="G87" s="25"/>
      <c r="H87" s="25"/>
      <c r="I87" s="46">
        <v>444848.9</v>
      </c>
      <c r="J87" s="46">
        <v>100000</v>
      </c>
      <c r="K87" s="46">
        <v>100000</v>
      </c>
      <c r="L87" s="46"/>
      <c r="M87" s="46"/>
      <c r="N87" s="46">
        <v>344848.9</v>
      </c>
      <c r="O87" s="46"/>
      <c r="P87" s="46"/>
      <c r="Q87" s="46"/>
      <c r="R87" s="46"/>
      <c r="S87" s="46"/>
      <c r="T87" s="46"/>
      <c r="U87" s="46"/>
      <c r="V87" s="46"/>
      <c r="W87" s="46"/>
    </row>
    <row r="88" ht="32.9" customHeight="1" spans="1:23">
      <c r="A88" s="25" t="s">
        <v>361</v>
      </c>
      <c r="B88" s="165" t="s">
        <v>426</v>
      </c>
      <c r="C88" s="25" t="s">
        <v>425</v>
      </c>
      <c r="D88" s="25" t="s">
        <v>71</v>
      </c>
      <c r="E88" s="25" t="s">
        <v>92</v>
      </c>
      <c r="F88" s="25" t="s">
        <v>317</v>
      </c>
      <c r="G88" s="25" t="s">
        <v>294</v>
      </c>
      <c r="H88" s="25" t="s">
        <v>293</v>
      </c>
      <c r="I88" s="46">
        <v>77714.7</v>
      </c>
      <c r="J88" s="46">
        <v>77714.7</v>
      </c>
      <c r="K88" s="46">
        <v>77714.7</v>
      </c>
      <c r="L88" s="46"/>
      <c r="M88" s="46"/>
      <c r="N88" s="46"/>
      <c r="O88" s="46"/>
      <c r="P88" s="46"/>
      <c r="Q88" s="46"/>
      <c r="R88" s="46"/>
      <c r="S88" s="46"/>
      <c r="T88" s="46"/>
      <c r="U88" s="46"/>
      <c r="V88" s="46"/>
      <c r="W88" s="46"/>
    </row>
    <row r="89" ht="32.9" customHeight="1" spans="1:23">
      <c r="A89" s="25" t="s">
        <v>361</v>
      </c>
      <c r="B89" s="165" t="s">
        <v>426</v>
      </c>
      <c r="C89" s="25" t="s">
        <v>425</v>
      </c>
      <c r="D89" s="25" t="s">
        <v>71</v>
      </c>
      <c r="E89" s="25" t="s">
        <v>92</v>
      </c>
      <c r="F89" s="25" t="s">
        <v>317</v>
      </c>
      <c r="G89" s="25" t="s">
        <v>232</v>
      </c>
      <c r="H89" s="25" t="s">
        <v>233</v>
      </c>
      <c r="I89" s="46">
        <v>22285.3</v>
      </c>
      <c r="J89" s="46">
        <v>22285.3</v>
      </c>
      <c r="K89" s="46">
        <v>22285.3</v>
      </c>
      <c r="L89" s="46"/>
      <c r="M89" s="46"/>
      <c r="N89" s="46"/>
      <c r="O89" s="46"/>
      <c r="P89" s="46"/>
      <c r="Q89" s="46"/>
      <c r="R89" s="46"/>
      <c r="S89" s="46"/>
      <c r="T89" s="46"/>
      <c r="U89" s="46"/>
      <c r="V89" s="46"/>
      <c r="W89" s="46"/>
    </row>
    <row r="90" ht="32.9" customHeight="1" spans="1:23">
      <c r="A90" s="25" t="s">
        <v>361</v>
      </c>
      <c r="B90" s="165" t="s">
        <v>426</v>
      </c>
      <c r="C90" s="25" t="s">
        <v>425</v>
      </c>
      <c r="D90" s="25" t="s">
        <v>71</v>
      </c>
      <c r="E90" s="25" t="s">
        <v>95</v>
      </c>
      <c r="F90" s="25" t="s">
        <v>178</v>
      </c>
      <c r="G90" s="25" t="s">
        <v>222</v>
      </c>
      <c r="H90" s="25" t="s">
        <v>223</v>
      </c>
      <c r="I90" s="46">
        <v>230949</v>
      </c>
      <c r="J90" s="46"/>
      <c r="K90" s="46"/>
      <c r="L90" s="46"/>
      <c r="M90" s="46"/>
      <c r="N90" s="46">
        <v>230949</v>
      </c>
      <c r="O90" s="46"/>
      <c r="P90" s="46"/>
      <c r="Q90" s="46"/>
      <c r="R90" s="46"/>
      <c r="S90" s="46"/>
      <c r="T90" s="46"/>
      <c r="U90" s="46"/>
      <c r="V90" s="46"/>
      <c r="W90" s="46"/>
    </row>
    <row r="91" ht="32.9" customHeight="1" spans="1:23">
      <c r="A91" s="25" t="s">
        <v>361</v>
      </c>
      <c r="B91" s="165" t="s">
        <v>426</v>
      </c>
      <c r="C91" s="25" t="s">
        <v>425</v>
      </c>
      <c r="D91" s="25" t="s">
        <v>71</v>
      </c>
      <c r="E91" s="25" t="s">
        <v>95</v>
      </c>
      <c r="F91" s="25" t="s">
        <v>178</v>
      </c>
      <c r="G91" s="25" t="s">
        <v>226</v>
      </c>
      <c r="H91" s="25" t="s">
        <v>227</v>
      </c>
      <c r="I91" s="46">
        <v>2695.9</v>
      </c>
      <c r="J91" s="46"/>
      <c r="K91" s="46"/>
      <c r="L91" s="46"/>
      <c r="M91" s="46"/>
      <c r="N91" s="46">
        <v>2695.9</v>
      </c>
      <c r="O91" s="46"/>
      <c r="P91" s="46"/>
      <c r="Q91" s="46"/>
      <c r="R91" s="46"/>
      <c r="S91" s="46"/>
      <c r="T91" s="46"/>
      <c r="U91" s="46"/>
      <c r="V91" s="46"/>
      <c r="W91" s="46"/>
    </row>
    <row r="92" ht="32.9" customHeight="1" spans="1:23">
      <c r="A92" s="25" t="s">
        <v>361</v>
      </c>
      <c r="B92" s="165" t="s">
        <v>426</v>
      </c>
      <c r="C92" s="25" t="s">
        <v>425</v>
      </c>
      <c r="D92" s="25" t="s">
        <v>71</v>
      </c>
      <c r="E92" s="25" t="s">
        <v>95</v>
      </c>
      <c r="F92" s="25" t="s">
        <v>178</v>
      </c>
      <c r="G92" s="25" t="s">
        <v>294</v>
      </c>
      <c r="H92" s="25" t="s">
        <v>293</v>
      </c>
      <c r="I92" s="46">
        <v>79500</v>
      </c>
      <c r="J92" s="46"/>
      <c r="K92" s="46"/>
      <c r="L92" s="46"/>
      <c r="M92" s="46"/>
      <c r="N92" s="46">
        <v>79500</v>
      </c>
      <c r="O92" s="46"/>
      <c r="P92" s="46"/>
      <c r="Q92" s="46"/>
      <c r="R92" s="46"/>
      <c r="S92" s="46"/>
      <c r="T92" s="46"/>
      <c r="U92" s="46"/>
      <c r="V92" s="46"/>
      <c r="W92" s="46"/>
    </row>
    <row r="93" ht="32.9" customHeight="1" spans="1:23">
      <c r="A93" s="25" t="s">
        <v>361</v>
      </c>
      <c r="B93" s="165" t="s">
        <v>426</v>
      </c>
      <c r="C93" s="25" t="s">
        <v>425</v>
      </c>
      <c r="D93" s="25" t="s">
        <v>71</v>
      </c>
      <c r="E93" s="25" t="s">
        <v>95</v>
      </c>
      <c r="F93" s="25" t="s">
        <v>178</v>
      </c>
      <c r="G93" s="25" t="s">
        <v>236</v>
      </c>
      <c r="H93" s="25" t="s">
        <v>237</v>
      </c>
      <c r="I93" s="46">
        <v>6720</v>
      </c>
      <c r="J93" s="46"/>
      <c r="K93" s="46"/>
      <c r="L93" s="46"/>
      <c r="M93" s="46"/>
      <c r="N93" s="46">
        <v>6720</v>
      </c>
      <c r="O93" s="46"/>
      <c r="P93" s="46"/>
      <c r="Q93" s="46"/>
      <c r="R93" s="46"/>
      <c r="S93" s="46"/>
      <c r="T93" s="46"/>
      <c r="U93" s="46"/>
      <c r="V93" s="46"/>
      <c r="W93" s="46"/>
    </row>
    <row r="94" ht="32.9" customHeight="1" spans="1:23">
      <c r="A94" s="25" t="s">
        <v>361</v>
      </c>
      <c r="B94" s="165" t="s">
        <v>426</v>
      </c>
      <c r="C94" s="25" t="s">
        <v>425</v>
      </c>
      <c r="D94" s="25" t="s">
        <v>71</v>
      </c>
      <c r="E94" s="25" t="s">
        <v>95</v>
      </c>
      <c r="F94" s="25" t="s">
        <v>178</v>
      </c>
      <c r="G94" s="25" t="s">
        <v>249</v>
      </c>
      <c r="H94" s="25" t="s">
        <v>250</v>
      </c>
      <c r="I94" s="46">
        <v>5920</v>
      </c>
      <c r="J94" s="46"/>
      <c r="K94" s="46"/>
      <c r="L94" s="46"/>
      <c r="M94" s="46"/>
      <c r="N94" s="46">
        <v>5920</v>
      </c>
      <c r="O94" s="46"/>
      <c r="P94" s="46"/>
      <c r="Q94" s="46"/>
      <c r="R94" s="46"/>
      <c r="S94" s="46"/>
      <c r="T94" s="46"/>
      <c r="U94" s="46"/>
      <c r="V94" s="46"/>
      <c r="W94" s="46"/>
    </row>
    <row r="95" ht="32.9" customHeight="1" spans="1:23">
      <c r="A95" s="25" t="s">
        <v>361</v>
      </c>
      <c r="B95" s="165" t="s">
        <v>426</v>
      </c>
      <c r="C95" s="25" t="s">
        <v>425</v>
      </c>
      <c r="D95" s="25" t="s">
        <v>71</v>
      </c>
      <c r="E95" s="25" t="s">
        <v>95</v>
      </c>
      <c r="F95" s="25" t="s">
        <v>178</v>
      </c>
      <c r="G95" s="25" t="s">
        <v>238</v>
      </c>
      <c r="H95" s="25" t="s">
        <v>239</v>
      </c>
      <c r="I95" s="46">
        <v>19064</v>
      </c>
      <c r="J95" s="46"/>
      <c r="K95" s="46"/>
      <c r="L95" s="46"/>
      <c r="M95" s="46"/>
      <c r="N95" s="46">
        <v>19064</v>
      </c>
      <c r="O95" s="46"/>
      <c r="P95" s="46"/>
      <c r="Q95" s="46"/>
      <c r="R95" s="46"/>
      <c r="S95" s="46"/>
      <c r="T95" s="46"/>
      <c r="U95" s="46"/>
      <c r="V95" s="46"/>
      <c r="W95" s="46"/>
    </row>
    <row r="96" ht="32.9" customHeight="1" spans="1:23">
      <c r="A96" s="25"/>
      <c r="B96" s="25"/>
      <c r="C96" s="25" t="s">
        <v>427</v>
      </c>
      <c r="D96" s="25"/>
      <c r="E96" s="25"/>
      <c r="F96" s="25"/>
      <c r="G96" s="25"/>
      <c r="H96" s="25"/>
      <c r="I96" s="46">
        <v>64738.13</v>
      </c>
      <c r="J96" s="46"/>
      <c r="K96" s="46"/>
      <c r="L96" s="46"/>
      <c r="M96" s="46"/>
      <c r="N96" s="46">
        <v>64738.13</v>
      </c>
      <c r="O96" s="46"/>
      <c r="P96" s="46"/>
      <c r="Q96" s="46"/>
      <c r="R96" s="46"/>
      <c r="S96" s="46"/>
      <c r="T96" s="46"/>
      <c r="U96" s="46"/>
      <c r="V96" s="46"/>
      <c r="W96" s="46"/>
    </row>
    <row r="97" ht="32.9" customHeight="1" spans="1:23">
      <c r="A97" s="25" t="s">
        <v>361</v>
      </c>
      <c r="B97" s="165" t="s">
        <v>428</v>
      </c>
      <c r="C97" s="25" t="s">
        <v>427</v>
      </c>
      <c r="D97" s="25" t="s">
        <v>71</v>
      </c>
      <c r="E97" s="25" t="s">
        <v>95</v>
      </c>
      <c r="F97" s="25" t="s">
        <v>178</v>
      </c>
      <c r="G97" s="25" t="s">
        <v>222</v>
      </c>
      <c r="H97" s="25" t="s">
        <v>223</v>
      </c>
      <c r="I97" s="46">
        <v>44280</v>
      </c>
      <c r="J97" s="46"/>
      <c r="K97" s="46"/>
      <c r="L97" s="46"/>
      <c r="M97" s="46"/>
      <c r="N97" s="46">
        <v>44280</v>
      </c>
      <c r="O97" s="46"/>
      <c r="P97" s="46"/>
      <c r="Q97" s="46"/>
      <c r="R97" s="46"/>
      <c r="S97" s="46"/>
      <c r="T97" s="46"/>
      <c r="U97" s="46"/>
      <c r="V97" s="46"/>
      <c r="W97" s="46"/>
    </row>
    <row r="98" ht="32.9" customHeight="1" spans="1:23">
      <c r="A98" s="25" t="s">
        <v>361</v>
      </c>
      <c r="B98" s="165" t="s">
        <v>428</v>
      </c>
      <c r="C98" s="25" t="s">
        <v>427</v>
      </c>
      <c r="D98" s="25" t="s">
        <v>71</v>
      </c>
      <c r="E98" s="25" t="s">
        <v>95</v>
      </c>
      <c r="F98" s="25" t="s">
        <v>178</v>
      </c>
      <c r="G98" s="25" t="s">
        <v>236</v>
      </c>
      <c r="H98" s="25" t="s">
        <v>237</v>
      </c>
      <c r="I98" s="46">
        <v>8785.13</v>
      </c>
      <c r="J98" s="46"/>
      <c r="K98" s="46"/>
      <c r="L98" s="46"/>
      <c r="M98" s="46"/>
      <c r="N98" s="46">
        <v>8785.13</v>
      </c>
      <c r="O98" s="46"/>
      <c r="P98" s="46"/>
      <c r="Q98" s="46"/>
      <c r="R98" s="46"/>
      <c r="S98" s="46"/>
      <c r="T98" s="46"/>
      <c r="U98" s="46"/>
      <c r="V98" s="46"/>
      <c r="W98" s="46"/>
    </row>
    <row r="99" ht="32.9" customHeight="1" spans="1:23">
      <c r="A99" s="25" t="s">
        <v>361</v>
      </c>
      <c r="B99" s="165" t="s">
        <v>428</v>
      </c>
      <c r="C99" s="25" t="s">
        <v>427</v>
      </c>
      <c r="D99" s="25" t="s">
        <v>71</v>
      </c>
      <c r="E99" s="25" t="s">
        <v>95</v>
      </c>
      <c r="F99" s="25" t="s">
        <v>178</v>
      </c>
      <c r="G99" s="25" t="s">
        <v>249</v>
      </c>
      <c r="H99" s="25" t="s">
        <v>250</v>
      </c>
      <c r="I99" s="46">
        <v>1636</v>
      </c>
      <c r="J99" s="46"/>
      <c r="K99" s="46"/>
      <c r="L99" s="46"/>
      <c r="M99" s="46"/>
      <c r="N99" s="46">
        <v>1636</v>
      </c>
      <c r="O99" s="46"/>
      <c r="P99" s="46"/>
      <c r="Q99" s="46"/>
      <c r="R99" s="46"/>
      <c r="S99" s="46"/>
      <c r="T99" s="46"/>
      <c r="U99" s="46"/>
      <c r="V99" s="46"/>
      <c r="W99" s="46"/>
    </row>
    <row r="100" ht="32.9" customHeight="1" spans="1:23">
      <c r="A100" s="25" t="s">
        <v>361</v>
      </c>
      <c r="B100" s="165" t="s">
        <v>428</v>
      </c>
      <c r="C100" s="25" t="s">
        <v>427</v>
      </c>
      <c r="D100" s="25" t="s">
        <v>71</v>
      </c>
      <c r="E100" s="25" t="s">
        <v>95</v>
      </c>
      <c r="F100" s="25" t="s">
        <v>178</v>
      </c>
      <c r="G100" s="25" t="s">
        <v>242</v>
      </c>
      <c r="H100" s="25" t="s">
        <v>243</v>
      </c>
      <c r="I100" s="46">
        <v>10037</v>
      </c>
      <c r="J100" s="46"/>
      <c r="K100" s="46"/>
      <c r="L100" s="46"/>
      <c r="M100" s="46"/>
      <c r="N100" s="46">
        <v>10037</v>
      </c>
      <c r="O100" s="46"/>
      <c r="P100" s="46"/>
      <c r="Q100" s="46"/>
      <c r="R100" s="46"/>
      <c r="S100" s="46"/>
      <c r="T100" s="46"/>
      <c r="U100" s="46"/>
      <c r="V100" s="46"/>
      <c r="W100" s="46"/>
    </row>
    <row r="101" ht="32.9" customHeight="1" spans="1:23">
      <c r="A101" s="25"/>
      <c r="B101" s="25"/>
      <c r="C101" s="25" t="s">
        <v>429</v>
      </c>
      <c r="D101" s="25"/>
      <c r="E101" s="25"/>
      <c r="F101" s="25"/>
      <c r="G101" s="25"/>
      <c r="H101" s="25"/>
      <c r="I101" s="46">
        <v>20000</v>
      </c>
      <c r="J101" s="46"/>
      <c r="K101" s="46"/>
      <c r="L101" s="46"/>
      <c r="M101" s="46"/>
      <c r="N101" s="46">
        <v>20000</v>
      </c>
      <c r="O101" s="46"/>
      <c r="P101" s="46"/>
      <c r="Q101" s="46"/>
      <c r="R101" s="46"/>
      <c r="S101" s="46"/>
      <c r="T101" s="46"/>
      <c r="U101" s="46"/>
      <c r="V101" s="46"/>
      <c r="W101" s="46"/>
    </row>
    <row r="102" ht="32.9" customHeight="1" spans="1:23">
      <c r="A102" s="25" t="s">
        <v>361</v>
      </c>
      <c r="B102" s="165" t="s">
        <v>430</v>
      </c>
      <c r="C102" s="25" t="s">
        <v>429</v>
      </c>
      <c r="D102" s="25" t="s">
        <v>71</v>
      </c>
      <c r="E102" s="25" t="s">
        <v>92</v>
      </c>
      <c r="F102" s="25" t="s">
        <v>317</v>
      </c>
      <c r="G102" s="25" t="s">
        <v>249</v>
      </c>
      <c r="H102" s="25" t="s">
        <v>250</v>
      </c>
      <c r="I102" s="46">
        <v>20000</v>
      </c>
      <c r="J102" s="46"/>
      <c r="K102" s="46"/>
      <c r="L102" s="46"/>
      <c r="M102" s="46"/>
      <c r="N102" s="46">
        <v>20000</v>
      </c>
      <c r="O102" s="46"/>
      <c r="P102" s="46"/>
      <c r="Q102" s="46"/>
      <c r="R102" s="46"/>
      <c r="S102" s="46"/>
      <c r="T102" s="46"/>
      <c r="U102" s="46"/>
      <c r="V102" s="46"/>
      <c r="W102" s="46"/>
    </row>
    <row r="103" ht="32.9" customHeight="1" spans="1:23">
      <c r="A103" s="25"/>
      <c r="B103" s="25"/>
      <c r="C103" s="25" t="s">
        <v>431</v>
      </c>
      <c r="D103" s="25"/>
      <c r="E103" s="25"/>
      <c r="F103" s="25"/>
      <c r="G103" s="25"/>
      <c r="H103" s="25"/>
      <c r="I103" s="46">
        <v>28191.82</v>
      </c>
      <c r="J103" s="46"/>
      <c r="K103" s="46"/>
      <c r="L103" s="46"/>
      <c r="M103" s="46"/>
      <c r="N103" s="46">
        <v>28191.82</v>
      </c>
      <c r="O103" s="46"/>
      <c r="P103" s="46"/>
      <c r="Q103" s="46"/>
      <c r="R103" s="46"/>
      <c r="S103" s="46"/>
      <c r="T103" s="46"/>
      <c r="U103" s="46"/>
      <c r="V103" s="46"/>
      <c r="W103" s="46"/>
    </row>
    <row r="104" ht="32.9" customHeight="1" spans="1:23">
      <c r="A104" s="25" t="s">
        <v>387</v>
      </c>
      <c r="B104" s="165" t="s">
        <v>432</v>
      </c>
      <c r="C104" s="25" t="s">
        <v>431</v>
      </c>
      <c r="D104" s="25" t="s">
        <v>71</v>
      </c>
      <c r="E104" s="25" t="s">
        <v>92</v>
      </c>
      <c r="F104" s="25" t="s">
        <v>317</v>
      </c>
      <c r="G104" s="25" t="s">
        <v>238</v>
      </c>
      <c r="H104" s="25" t="s">
        <v>239</v>
      </c>
      <c r="I104" s="46">
        <v>28191.82</v>
      </c>
      <c r="J104" s="46"/>
      <c r="K104" s="46"/>
      <c r="L104" s="46"/>
      <c r="M104" s="46"/>
      <c r="N104" s="46">
        <v>28191.82</v>
      </c>
      <c r="O104" s="46"/>
      <c r="P104" s="46"/>
      <c r="Q104" s="46"/>
      <c r="R104" s="46"/>
      <c r="S104" s="46"/>
      <c r="T104" s="46"/>
      <c r="U104" s="46"/>
      <c r="V104" s="46"/>
      <c r="W104" s="46"/>
    </row>
    <row r="105" ht="32.9" customHeight="1" spans="1:23">
      <c r="A105" s="25"/>
      <c r="B105" s="25"/>
      <c r="C105" s="25" t="s">
        <v>433</v>
      </c>
      <c r="D105" s="25"/>
      <c r="E105" s="25"/>
      <c r="F105" s="25"/>
      <c r="G105" s="25"/>
      <c r="H105" s="25"/>
      <c r="I105" s="46">
        <v>167043.72</v>
      </c>
      <c r="J105" s="46"/>
      <c r="K105" s="46"/>
      <c r="L105" s="46"/>
      <c r="M105" s="46"/>
      <c r="N105" s="46">
        <v>167043.72</v>
      </c>
      <c r="O105" s="46"/>
      <c r="P105" s="46"/>
      <c r="Q105" s="46"/>
      <c r="R105" s="46"/>
      <c r="S105" s="46"/>
      <c r="T105" s="46"/>
      <c r="U105" s="46"/>
      <c r="V105" s="46"/>
      <c r="W105" s="46"/>
    </row>
    <row r="106" ht="32.9" customHeight="1" spans="1:23">
      <c r="A106" s="25" t="s">
        <v>387</v>
      </c>
      <c r="B106" s="165" t="s">
        <v>434</v>
      </c>
      <c r="C106" s="25" t="s">
        <v>433</v>
      </c>
      <c r="D106" s="25" t="s">
        <v>71</v>
      </c>
      <c r="E106" s="25" t="s">
        <v>92</v>
      </c>
      <c r="F106" s="25" t="s">
        <v>317</v>
      </c>
      <c r="G106" s="25" t="s">
        <v>224</v>
      </c>
      <c r="H106" s="25" t="s">
        <v>225</v>
      </c>
      <c r="I106" s="46">
        <v>60145</v>
      </c>
      <c r="J106" s="46"/>
      <c r="K106" s="46"/>
      <c r="L106" s="46"/>
      <c r="M106" s="46"/>
      <c r="N106" s="46">
        <v>60145</v>
      </c>
      <c r="O106" s="46"/>
      <c r="P106" s="46"/>
      <c r="Q106" s="46"/>
      <c r="R106" s="46"/>
      <c r="S106" s="46"/>
      <c r="T106" s="46"/>
      <c r="U106" s="46"/>
      <c r="V106" s="46"/>
      <c r="W106" s="46"/>
    </row>
    <row r="107" ht="32.9" customHeight="1" spans="1:23">
      <c r="A107" s="25" t="s">
        <v>387</v>
      </c>
      <c r="B107" s="165" t="s">
        <v>434</v>
      </c>
      <c r="C107" s="25" t="s">
        <v>433</v>
      </c>
      <c r="D107" s="25" t="s">
        <v>71</v>
      </c>
      <c r="E107" s="25" t="s">
        <v>92</v>
      </c>
      <c r="F107" s="25" t="s">
        <v>317</v>
      </c>
      <c r="G107" s="25" t="s">
        <v>236</v>
      </c>
      <c r="H107" s="25" t="s">
        <v>237</v>
      </c>
      <c r="I107" s="46">
        <v>480</v>
      </c>
      <c r="J107" s="46"/>
      <c r="K107" s="46"/>
      <c r="L107" s="46"/>
      <c r="M107" s="46"/>
      <c r="N107" s="46">
        <v>480</v>
      </c>
      <c r="O107" s="46"/>
      <c r="P107" s="46"/>
      <c r="Q107" s="46"/>
      <c r="R107" s="46"/>
      <c r="S107" s="46"/>
      <c r="T107" s="46"/>
      <c r="U107" s="46"/>
      <c r="V107" s="46"/>
      <c r="W107" s="46"/>
    </row>
    <row r="108" ht="32.9" customHeight="1" spans="1:23">
      <c r="A108" s="25" t="s">
        <v>387</v>
      </c>
      <c r="B108" s="165" t="s">
        <v>434</v>
      </c>
      <c r="C108" s="25" t="s">
        <v>433</v>
      </c>
      <c r="D108" s="25" t="s">
        <v>71</v>
      </c>
      <c r="E108" s="25" t="s">
        <v>92</v>
      </c>
      <c r="F108" s="25" t="s">
        <v>317</v>
      </c>
      <c r="G108" s="25" t="s">
        <v>249</v>
      </c>
      <c r="H108" s="25" t="s">
        <v>250</v>
      </c>
      <c r="I108" s="46">
        <v>48770</v>
      </c>
      <c r="J108" s="46"/>
      <c r="K108" s="46"/>
      <c r="L108" s="46"/>
      <c r="M108" s="46"/>
      <c r="N108" s="46">
        <v>48770</v>
      </c>
      <c r="O108" s="46"/>
      <c r="P108" s="46"/>
      <c r="Q108" s="46"/>
      <c r="R108" s="46"/>
      <c r="S108" s="46"/>
      <c r="T108" s="46"/>
      <c r="U108" s="46"/>
      <c r="V108" s="46"/>
      <c r="W108" s="46"/>
    </row>
    <row r="109" ht="32.9" customHeight="1" spans="1:23">
      <c r="A109" s="25" t="s">
        <v>387</v>
      </c>
      <c r="B109" s="165" t="s">
        <v>434</v>
      </c>
      <c r="C109" s="25" t="s">
        <v>433</v>
      </c>
      <c r="D109" s="25" t="s">
        <v>71</v>
      </c>
      <c r="E109" s="25" t="s">
        <v>92</v>
      </c>
      <c r="F109" s="25" t="s">
        <v>317</v>
      </c>
      <c r="G109" s="25" t="s">
        <v>238</v>
      </c>
      <c r="H109" s="25" t="s">
        <v>239</v>
      </c>
      <c r="I109" s="46">
        <v>57648.72</v>
      </c>
      <c r="J109" s="46"/>
      <c r="K109" s="46"/>
      <c r="L109" s="46"/>
      <c r="M109" s="46"/>
      <c r="N109" s="46">
        <v>57648.72</v>
      </c>
      <c r="O109" s="46"/>
      <c r="P109" s="46"/>
      <c r="Q109" s="46"/>
      <c r="R109" s="46"/>
      <c r="S109" s="46"/>
      <c r="T109" s="46"/>
      <c r="U109" s="46"/>
      <c r="V109" s="46"/>
      <c r="W109" s="46"/>
    </row>
    <row r="110" ht="32.9" customHeight="1" spans="1:23">
      <c r="A110" s="25"/>
      <c r="B110" s="25"/>
      <c r="C110" s="25" t="s">
        <v>435</v>
      </c>
      <c r="D110" s="25"/>
      <c r="E110" s="25"/>
      <c r="F110" s="25"/>
      <c r="G110" s="25"/>
      <c r="H110" s="25"/>
      <c r="I110" s="46">
        <v>199712</v>
      </c>
      <c r="J110" s="46"/>
      <c r="K110" s="46"/>
      <c r="L110" s="46"/>
      <c r="M110" s="46"/>
      <c r="N110" s="46">
        <v>199712</v>
      </c>
      <c r="O110" s="46"/>
      <c r="P110" s="46"/>
      <c r="Q110" s="46"/>
      <c r="R110" s="46"/>
      <c r="S110" s="46"/>
      <c r="T110" s="46"/>
      <c r="U110" s="46"/>
      <c r="V110" s="46"/>
      <c r="W110" s="46"/>
    </row>
    <row r="111" ht="32.9" customHeight="1" spans="1:23">
      <c r="A111" s="25" t="s">
        <v>387</v>
      </c>
      <c r="B111" s="165" t="s">
        <v>436</v>
      </c>
      <c r="C111" s="25" t="s">
        <v>435</v>
      </c>
      <c r="D111" s="25" t="s">
        <v>71</v>
      </c>
      <c r="E111" s="25" t="s">
        <v>92</v>
      </c>
      <c r="F111" s="25" t="s">
        <v>317</v>
      </c>
      <c r="G111" s="25" t="s">
        <v>238</v>
      </c>
      <c r="H111" s="25" t="s">
        <v>239</v>
      </c>
      <c r="I111" s="46">
        <v>199712</v>
      </c>
      <c r="J111" s="46"/>
      <c r="K111" s="46"/>
      <c r="L111" s="46"/>
      <c r="M111" s="46"/>
      <c r="N111" s="46">
        <v>199712</v>
      </c>
      <c r="O111" s="46"/>
      <c r="P111" s="46"/>
      <c r="Q111" s="46"/>
      <c r="R111" s="46"/>
      <c r="S111" s="46"/>
      <c r="T111" s="46"/>
      <c r="U111" s="46"/>
      <c r="V111" s="46"/>
      <c r="W111" s="46"/>
    </row>
    <row r="112" ht="32.9" customHeight="1" spans="1:23">
      <c r="A112" s="25"/>
      <c r="B112" s="25"/>
      <c r="C112" s="25" t="s">
        <v>437</v>
      </c>
      <c r="D112" s="25"/>
      <c r="E112" s="25"/>
      <c r="F112" s="25"/>
      <c r="G112" s="25"/>
      <c r="H112" s="25"/>
      <c r="I112" s="46">
        <v>21453.5</v>
      </c>
      <c r="J112" s="46"/>
      <c r="K112" s="46"/>
      <c r="L112" s="46"/>
      <c r="M112" s="46"/>
      <c r="N112" s="46">
        <v>21453.5</v>
      </c>
      <c r="O112" s="46"/>
      <c r="P112" s="46"/>
      <c r="Q112" s="46"/>
      <c r="R112" s="46"/>
      <c r="S112" s="46"/>
      <c r="T112" s="46"/>
      <c r="U112" s="46"/>
      <c r="V112" s="46"/>
      <c r="W112" s="46"/>
    </row>
    <row r="113" ht="32.9" customHeight="1" spans="1:23">
      <c r="A113" s="25" t="s">
        <v>387</v>
      </c>
      <c r="B113" s="165" t="s">
        <v>438</v>
      </c>
      <c r="C113" s="25" t="s">
        <v>437</v>
      </c>
      <c r="D113" s="25" t="s">
        <v>71</v>
      </c>
      <c r="E113" s="25" t="s">
        <v>95</v>
      </c>
      <c r="F113" s="25" t="s">
        <v>178</v>
      </c>
      <c r="G113" s="25" t="s">
        <v>224</v>
      </c>
      <c r="H113" s="25" t="s">
        <v>225</v>
      </c>
      <c r="I113" s="46">
        <v>10585</v>
      </c>
      <c r="J113" s="46"/>
      <c r="K113" s="46"/>
      <c r="L113" s="46"/>
      <c r="M113" s="46"/>
      <c r="N113" s="46">
        <v>10585</v>
      </c>
      <c r="O113" s="46"/>
      <c r="P113" s="46"/>
      <c r="Q113" s="46"/>
      <c r="R113" s="46"/>
      <c r="S113" s="46"/>
      <c r="T113" s="46"/>
      <c r="U113" s="46"/>
      <c r="V113" s="46"/>
      <c r="W113" s="46"/>
    </row>
    <row r="114" ht="32.9" customHeight="1" spans="1:23">
      <c r="A114" s="25" t="s">
        <v>387</v>
      </c>
      <c r="B114" s="165" t="s">
        <v>438</v>
      </c>
      <c r="C114" s="25" t="s">
        <v>437</v>
      </c>
      <c r="D114" s="25" t="s">
        <v>71</v>
      </c>
      <c r="E114" s="25" t="s">
        <v>95</v>
      </c>
      <c r="F114" s="25" t="s">
        <v>178</v>
      </c>
      <c r="G114" s="25" t="s">
        <v>242</v>
      </c>
      <c r="H114" s="25" t="s">
        <v>243</v>
      </c>
      <c r="I114" s="46">
        <v>10868.5</v>
      </c>
      <c r="J114" s="46"/>
      <c r="K114" s="46"/>
      <c r="L114" s="46"/>
      <c r="M114" s="46"/>
      <c r="N114" s="46">
        <v>10868.5</v>
      </c>
      <c r="O114" s="46"/>
      <c r="P114" s="46"/>
      <c r="Q114" s="46"/>
      <c r="R114" s="46"/>
      <c r="S114" s="46"/>
      <c r="T114" s="46"/>
      <c r="U114" s="46"/>
      <c r="V114" s="46"/>
      <c r="W114" s="46"/>
    </row>
    <row r="115" ht="32.9" customHeight="1" spans="1:23">
      <c r="A115" s="25"/>
      <c r="B115" s="25"/>
      <c r="C115" s="25" t="s">
        <v>439</v>
      </c>
      <c r="D115" s="25"/>
      <c r="E115" s="25"/>
      <c r="F115" s="25"/>
      <c r="G115" s="25"/>
      <c r="H115" s="25"/>
      <c r="I115" s="46">
        <v>82612</v>
      </c>
      <c r="J115" s="46"/>
      <c r="K115" s="46"/>
      <c r="L115" s="46"/>
      <c r="M115" s="46"/>
      <c r="N115" s="46">
        <v>82612</v>
      </c>
      <c r="O115" s="46"/>
      <c r="P115" s="46"/>
      <c r="Q115" s="46"/>
      <c r="R115" s="46"/>
      <c r="S115" s="46"/>
      <c r="T115" s="46"/>
      <c r="U115" s="46"/>
      <c r="V115" s="46"/>
      <c r="W115" s="46"/>
    </row>
    <row r="116" ht="32.9" customHeight="1" spans="1:23">
      <c r="A116" s="25" t="s">
        <v>387</v>
      </c>
      <c r="B116" s="165" t="s">
        <v>440</v>
      </c>
      <c r="C116" s="25" t="s">
        <v>439</v>
      </c>
      <c r="D116" s="25" t="s">
        <v>71</v>
      </c>
      <c r="E116" s="25" t="s">
        <v>101</v>
      </c>
      <c r="F116" s="25" t="s">
        <v>441</v>
      </c>
      <c r="G116" s="25" t="s">
        <v>238</v>
      </c>
      <c r="H116" s="25" t="s">
        <v>239</v>
      </c>
      <c r="I116" s="46">
        <v>82612</v>
      </c>
      <c r="J116" s="46"/>
      <c r="K116" s="46"/>
      <c r="L116" s="46"/>
      <c r="M116" s="46"/>
      <c r="N116" s="46">
        <v>82612</v>
      </c>
      <c r="O116" s="46"/>
      <c r="P116" s="46"/>
      <c r="Q116" s="46"/>
      <c r="R116" s="46"/>
      <c r="S116" s="46"/>
      <c r="T116" s="46"/>
      <c r="U116" s="46"/>
      <c r="V116" s="46"/>
      <c r="W116" s="46"/>
    </row>
    <row r="117" ht="32.9" customHeight="1" spans="1:23">
      <c r="A117" s="25"/>
      <c r="B117" s="25"/>
      <c r="C117" s="25" t="s">
        <v>442</v>
      </c>
      <c r="D117" s="25"/>
      <c r="E117" s="25"/>
      <c r="F117" s="25"/>
      <c r="G117" s="25"/>
      <c r="H117" s="25"/>
      <c r="I117" s="46">
        <v>188700</v>
      </c>
      <c r="J117" s="46"/>
      <c r="K117" s="46"/>
      <c r="L117" s="46"/>
      <c r="M117" s="46"/>
      <c r="N117" s="46">
        <v>188700</v>
      </c>
      <c r="O117" s="46"/>
      <c r="P117" s="46"/>
      <c r="Q117" s="46"/>
      <c r="R117" s="46"/>
      <c r="S117" s="46"/>
      <c r="T117" s="46"/>
      <c r="U117" s="46"/>
      <c r="V117" s="46"/>
      <c r="W117" s="46"/>
    </row>
    <row r="118" ht="32.9" customHeight="1" spans="1:23">
      <c r="A118" s="25" t="s">
        <v>387</v>
      </c>
      <c r="B118" s="165" t="s">
        <v>443</v>
      </c>
      <c r="C118" s="25" t="s">
        <v>442</v>
      </c>
      <c r="D118" s="25" t="s">
        <v>71</v>
      </c>
      <c r="E118" s="25" t="s">
        <v>93</v>
      </c>
      <c r="F118" s="25" t="s">
        <v>444</v>
      </c>
      <c r="G118" s="25" t="s">
        <v>236</v>
      </c>
      <c r="H118" s="25" t="s">
        <v>237</v>
      </c>
      <c r="I118" s="46">
        <v>20200</v>
      </c>
      <c r="J118" s="46"/>
      <c r="K118" s="46"/>
      <c r="L118" s="46"/>
      <c r="M118" s="46"/>
      <c r="N118" s="46">
        <v>20200</v>
      </c>
      <c r="O118" s="46"/>
      <c r="P118" s="46"/>
      <c r="Q118" s="46"/>
      <c r="R118" s="46"/>
      <c r="S118" s="46"/>
      <c r="T118" s="46"/>
      <c r="U118" s="46"/>
      <c r="V118" s="46"/>
      <c r="W118" s="46"/>
    </row>
    <row r="119" ht="32.9" customHeight="1" spans="1:23">
      <c r="A119" s="25" t="s">
        <v>387</v>
      </c>
      <c r="B119" s="165" t="s">
        <v>443</v>
      </c>
      <c r="C119" s="25" t="s">
        <v>442</v>
      </c>
      <c r="D119" s="25" t="s">
        <v>71</v>
      </c>
      <c r="E119" s="25" t="s">
        <v>93</v>
      </c>
      <c r="F119" s="25" t="s">
        <v>444</v>
      </c>
      <c r="G119" s="25" t="s">
        <v>445</v>
      </c>
      <c r="H119" s="25" t="s">
        <v>446</v>
      </c>
      <c r="I119" s="46">
        <v>65000</v>
      </c>
      <c r="J119" s="46"/>
      <c r="K119" s="46"/>
      <c r="L119" s="46"/>
      <c r="M119" s="46"/>
      <c r="N119" s="46">
        <v>65000</v>
      </c>
      <c r="O119" s="46"/>
      <c r="P119" s="46"/>
      <c r="Q119" s="46"/>
      <c r="R119" s="46"/>
      <c r="S119" s="46"/>
      <c r="T119" s="46"/>
      <c r="U119" s="46"/>
      <c r="V119" s="46"/>
      <c r="W119" s="46"/>
    </row>
    <row r="120" ht="32.9" customHeight="1" spans="1:23">
      <c r="A120" s="25" t="s">
        <v>387</v>
      </c>
      <c r="B120" s="165" t="s">
        <v>443</v>
      </c>
      <c r="C120" s="25" t="s">
        <v>442</v>
      </c>
      <c r="D120" s="25" t="s">
        <v>71</v>
      </c>
      <c r="E120" s="25" t="s">
        <v>93</v>
      </c>
      <c r="F120" s="25" t="s">
        <v>444</v>
      </c>
      <c r="G120" s="25" t="s">
        <v>249</v>
      </c>
      <c r="H120" s="25" t="s">
        <v>250</v>
      </c>
      <c r="I120" s="46">
        <v>30100</v>
      </c>
      <c r="J120" s="46"/>
      <c r="K120" s="46"/>
      <c r="L120" s="46"/>
      <c r="M120" s="46"/>
      <c r="N120" s="46">
        <v>30100</v>
      </c>
      <c r="O120" s="46"/>
      <c r="P120" s="46"/>
      <c r="Q120" s="46"/>
      <c r="R120" s="46"/>
      <c r="S120" s="46"/>
      <c r="T120" s="46"/>
      <c r="U120" s="46"/>
      <c r="V120" s="46"/>
      <c r="W120" s="46"/>
    </row>
    <row r="121" ht="32.9" customHeight="1" spans="1:23">
      <c r="A121" s="25" t="s">
        <v>387</v>
      </c>
      <c r="B121" s="165" t="s">
        <v>443</v>
      </c>
      <c r="C121" s="25" t="s">
        <v>442</v>
      </c>
      <c r="D121" s="25" t="s">
        <v>71</v>
      </c>
      <c r="E121" s="25" t="s">
        <v>93</v>
      </c>
      <c r="F121" s="25" t="s">
        <v>444</v>
      </c>
      <c r="G121" s="25" t="s">
        <v>238</v>
      </c>
      <c r="H121" s="25" t="s">
        <v>239</v>
      </c>
      <c r="I121" s="46">
        <v>73400</v>
      </c>
      <c r="J121" s="46"/>
      <c r="K121" s="46"/>
      <c r="L121" s="46"/>
      <c r="M121" s="46"/>
      <c r="N121" s="46">
        <v>73400</v>
      </c>
      <c r="O121" s="46"/>
      <c r="P121" s="46"/>
      <c r="Q121" s="46"/>
      <c r="R121" s="46"/>
      <c r="S121" s="46"/>
      <c r="T121" s="46"/>
      <c r="U121" s="46"/>
      <c r="V121" s="46"/>
      <c r="W121" s="46"/>
    </row>
    <row r="122" ht="32.9" customHeight="1" spans="1:23">
      <c r="A122" s="25"/>
      <c r="B122" s="25"/>
      <c r="C122" s="25" t="s">
        <v>447</v>
      </c>
      <c r="D122" s="25"/>
      <c r="E122" s="25"/>
      <c r="F122" s="25"/>
      <c r="G122" s="25"/>
      <c r="H122" s="25"/>
      <c r="I122" s="46">
        <v>82267</v>
      </c>
      <c r="J122" s="46"/>
      <c r="K122" s="46"/>
      <c r="L122" s="46"/>
      <c r="M122" s="46"/>
      <c r="N122" s="46">
        <v>82267</v>
      </c>
      <c r="O122" s="46"/>
      <c r="P122" s="46"/>
      <c r="Q122" s="46"/>
      <c r="R122" s="46"/>
      <c r="S122" s="46"/>
      <c r="T122" s="46"/>
      <c r="U122" s="46"/>
      <c r="V122" s="46"/>
      <c r="W122" s="46"/>
    </row>
    <row r="123" ht="32.9" customHeight="1" spans="1:23">
      <c r="A123" s="25" t="s">
        <v>387</v>
      </c>
      <c r="B123" s="165" t="s">
        <v>448</v>
      </c>
      <c r="C123" s="25" t="s">
        <v>447</v>
      </c>
      <c r="D123" s="25" t="s">
        <v>71</v>
      </c>
      <c r="E123" s="25" t="s">
        <v>92</v>
      </c>
      <c r="F123" s="25" t="s">
        <v>317</v>
      </c>
      <c r="G123" s="25" t="s">
        <v>238</v>
      </c>
      <c r="H123" s="25" t="s">
        <v>239</v>
      </c>
      <c r="I123" s="46">
        <v>82267</v>
      </c>
      <c r="J123" s="46"/>
      <c r="K123" s="46"/>
      <c r="L123" s="46"/>
      <c r="M123" s="46"/>
      <c r="N123" s="46">
        <v>82267</v>
      </c>
      <c r="O123" s="46"/>
      <c r="P123" s="46"/>
      <c r="Q123" s="46"/>
      <c r="R123" s="46"/>
      <c r="S123" s="46"/>
      <c r="T123" s="46"/>
      <c r="U123" s="46"/>
      <c r="V123" s="46"/>
      <c r="W123" s="46"/>
    </row>
    <row r="124" ht="32.9" customHeight="1" spans="1:23">
      <c r="A124" s="25"/>
      <c r="B124" s="25"/>
      <c r="C124" s="25" t="s">
        <v>449</v>
      </c>
      <c r="D124" s="25"/>
      <c r="E124" s="25"/>
      <c r="F124" s="25"/>
      <c r="G124" s="25"/>
      <c r="H124" s="25"/>
      <c r="I124" s="46">
        <v>756940</v>
      </c>
      <c r="J124" s="46"/>
      <c r="K124" s="46"/>
      <c r="L124" s="46"/>
      <c r="M124" s="46"/>
      <c r="N124" s="46">
        <v>756940</v>
      </c>
      <c r="O124" s="46"/>
      <c r="P124" s="46"/>
      <c r="Q124" s="46"/>
      <c r="R124" s="46"/>
      <c r="S124" s="46"/>
      <c r="T124" s="46"/>
      <c r="U124" s="46"/>
      <c r="V124" s="46"/>
      <c r="W124" s="46"/>
    </row>
    <row r="125" ht="32.9" customHeight="1" spans="1:23">
      <c r="A125" s="25" t="s">
        <v>387</v>
      </c>
      <c r="B125" s="165" t="s">
        <v>450</v>
      </c>
      <c r="C125" s="25" t="s">
        <v>449</v>
      </c>
      <c r="D125" s="25" t="s">
        <v>71</v>
      </c>
      <c r="E125" s="25" t="s">
        <v>92</v>
      </c>
      <c r="F125" s="25" t="s">
        <v>317</v>
      </c>
      <c r="G125" s="25" t="s">
        <v>238</v>
      </c>
      <c r="H125" s="25" t="s">
        <v>239</v>
      </c>
      <c r="I125" s="46">
        <v>756940</v>
      </c>
      <c r="J125" s="46"/>
      <c r="K125" s="46"/>
      <c r="L125" s="46"/>
      <c r="M125" s="46"/>
      <c r="N125" s="46">
        <v>756940</v>
      </c>
      <c r="O125" s="46"/>
      <c r="P125" s="46"/>
      <c r="Q125" s="46"/>
      <c r="R125" s="46"/>
      <c r="S125" s="46"/>
      <c r="T125" s="46"/>
      <c r="U125" s="46"/>
      <c r="V125" s="46"/>
      <c r="W125" s="46"/>
    </row>
    <row r="126" ht="32.9" customHeight="1" spans="1:23">
      <c r="A126" s="25"/>
      <c r="B126" s="25"/>
      <c r="C126" s="25" t="s">
        <v>451</v>
      </c>
      <c r="D126" s="25"/>
      <c r="E126" s="25"/>
      <c r="F126" s="25"/>
      <c r="G126" s="25"/>
      <c r="H126" s="25"/>
      <c r="I126" s="46">
        <v>200000</v>
      </c>
      <c r="J126" s="46"/>
      <c r="K126" s="46"/>
      <c r="L126" s="46"/>
      <c r="M126" s="46"/>
      <c r="N126" s="46">
        <v>200000</v>
      </c>
      <c r="O126" s="46"/>
      <c r="P126" s="46"/>
      <c r="Q126" s="46"/>
      <c r="R126" s="46"/>
      <c r="S126" s="46"/>
      <c r="T126" s="46"/>
      <c r="U126" s="46"/>
      <c r="V126" s="46"/>
      <c r="W126" s="46"/>
    </row>
    <row r="127" ht="32.9" customHeight="1" spans="1:23">
      <c r="A127" s="25" t="s">
        <v>387</v>
      </c>
      <c r="B127" s="165" t="s">
        <v>452</v>
      </c>
      <c r="C127" s="25" t="s">
        <v>451</v>
      </c>
      <c r="D127" s="25" t="s">
        <v>71</v>
      </c>
      <c r="E127" s="25" t="s">
        <v>92</v>
      </c>
      <c r="F127" s="25" t="s">
        <v>317</v>
      </c>
      <c r="G127" s="25" t="s">
        <v>232</v>
      </c>
      <c r="H127" s="25" t="s">
        <v>233</v>
      </c>
      <c r="I127" s="46">
        <v>125000</v>
      </c>
      <c r="J127" s="46"/>
      <c r="K127" s="46"/>
      <c r="L127" s="46"/>
      <c r="M127" s="46"/>
      <c r="N127" s="46">
        <v>125000</v>
      </c>
      <c r="O127" s="46"/>
      <c r="P127" s="46"/>
      <c r="Q127" s="46"/>
      <c r="R127" s="46"/>
      <c r="S127" s="46"/>
      <c r="T127" s="46"/>
      <c r="U127" s="46"/>
      <c r="V127" s="46"/>
      <c r="W127" s="46"/>
    </row>
    <row r="128" ht="32.9" customHeight="1" spans="1:23">
      <c r="A128" s="25" t="s">
        <v>387</v>
      </c>
      <c r="B128" s="165" t="s">
        <v>452</v>
      </c>
      <c r="C128" s="25" t="s">
        <v>451</v>
      </c>
      <c r="D128" s="25" t="s">
        <v>71</v>
      </c>
      <c r="E128" s="25" t="s">
        <v>92</v>
      </c>
      <c r="F128" s="25" t="s">
        <v>317</v>
      </c>
      <c r="G128" s="25" t="s">
        <v>453</v>
      </c>
      <c r="H128" s="25" t="s">
        <v>454</v>
      </c>
      <c r="I128" s="46">
        <v>75000</v>
      </c>
      <c r="J128" s="46"/>
      <c r="K128" s="46"/>
      <c r="L128" s="46"/>
      <c r="M128" s="46"/>
      <c r="N128" s="46">
        <v>75000</v>
      </c>
      <c r="O128" s="46"/>
      <c r="P128" s="46"/>
      <c r="Q128" s="46"/>
      <c r="R128" s="46"/>
      <c r="S128" s="46"/>
      <c r="T128" s="46"/>
      <c r="U128" s="46"/>
      <c r="V128" s="46"/>
      <c r="W128" s="46"/>
    </row>
    <row r="129" ht="32.9" customHeight="1" spans="1:23">
      <c r="A129" s="25"/>
      <c r="B129" s="25"/>
      <c r="C129" s="25" t="s">
        <v>455</v>
      </c>
      <c r="D129" s="25"/>
      <c r="E129" s="25"/>
      <c r="F129" s="25"/>
      <c r="G129" s="25"/>
      <c r="H129" s="25"/>
      <c r="I129" s="46">
        <v>1454200</v>
      </c>
      <c r="J129" s="46"/>
      <c r="K129" s="46"/>
      <c r="L129" s="46"/>
      <c r="M129" s="46"/>
      <c r="N129" s="46"/>
      <c r="O129" s="46"/>
      <c r="P129" s="46"/>
      <c r="Q129" s="46"/>
      <c r="R129" s="46">
        <v>1454200</v>
      </c>
      <c r="S129" s="46"/>
      <c r="T129" s="46"/>
      <c r="U129" s="46"/>
      <c r="V129" s="46"/>
      <c r="W129" s="46">
        <v>1454200</v>
      </c>
    </row>
    <row r="130" ht="32.9" customHeight="1" spans="1:23">
      <c r="A130" s="25" t="s">
        <v>366</v>
      </c>
      <c r="B130" s="165" t="s">
        <v>456</v>
      </c>
      <c r="C130" s="25" t="s">
        <v>455</v>
      </c>
      <c r="D130" s="25" t="s">
        <v>73</v>
      </c>
      <c r="E130" s="25" t="s">
        <v>99</v>
      </c>
      <c r="F130" s="25" t="s">
        <v>340</v>
      </c>
      <c r="G130" s="25" t="s">
        <v>222</v>
      </c>
      <c r="H130" s="25" t="s">
        <v>223</v>
      </c>
      <c r="I130" s="46">
        <v>40000</v>
      </c>
      <c r="J130" s="46"/>
      <c r="K130" s="46"/>
      <c r="L130" s="46"/>
      <c r="M130" s="46"/>
      <c r="N130" s="46"/>
      <c r="O130" s="46"/>
      <c r="P130" s="46"/>
      <c r="Q130" s="46"/>
      <c r="R130" s="46">
        <v>40000</v>
      </c>
      <c r="S130" s="46"/>
      <c r="T130" s="46"/>
      <c r="U130" s="46"/>
      <c r="V130" s="46"/>
      <c r="W130" s="46">
        <v>40000</v>
      </c>
    </row>
    <row r="131" ht="32.9" customHeight="1" spans="1:23">
      <c r="A131" s="25" t="s">
        <v>366</v>
      </c>
      <c r="B131" s="165" t="s">
        <v>456</v>
      </c>
      <c r="C131" s="25" t="s">
        <v>455</v>
      </c>
      <c r="D131" s="25" t="s">
        <v>73</v>
      </c>
      <c r="E131" s="25" t="s">
        <v>99</v>
      </c>
      <c r="F131" s="25" t="s">
        <v>340</v>
      </c>
      <c r="G131" s="25" t="s">
        <v>230</v>
      </c>
      <c r="H131" s="25" t="s">
        <v>231</v>
      </c>
      <c r="I131" s="46">
        <v>424200</v>
      </c>
      <c r="J131" s="46"/>
      <c r="K131" s="46"/>
      <c r="L131" s="46"/>
      <c r="M131" s="46"/>
      <c r="N131" s="46"/>
      <c r="O131" s="46"/>
      <c r="P131" s="46"/>
      <c r="Q131" s="46"/>
      <c r="R131" s="46">
        <v>424200</v>
      </c>
      <c r="S131" s="46"/>
      <c r="T131" s="46"/>
      <c r="U131" s="46"/>
      <c r="V131" s="46"/>
      <c r="W131" s="46">
        <v>424200</v>
      </c>
    </row>
    <row r="132" ht="32.9" customHeight="1" spans="1:23">
      <c r="A132" s="25" t="s">
        <v>366</v>
      </c>
      <c r="B132" s="165" t="s">
        <v>456</v>
      </c>
      <c r="C132" s="25" t="s">
        <v>455</v>
      </c>
      <c r="D132" s="25" t="s">
        <v>73</v>
      </c>
      <c r="E132" s="25" t="s">
        <v>99</v>
      </c>
      <c r="F132" s="25" t="s">
        <v>340</v>
      </c>
      <c r="G132" s="25" t="s">
        <v>445</v>
      </c>
      <c r="H132" s="25" t="s">
        <v>446</v>
      </c>
      <c r="I132" s="46">
        <v>50000</v>
      </c>
      <c r="J132" s="46"/>
      <c r="K132" s="46"/>
      <c r="L132" s="46"/>
      <c r="M132" s="46"/>
      <c r="N132" s="46"/>
      <c r="O132" s="46"/>
      <c r="P132" s="46"/>
      <c r="Q132" s="46"/>
      <c r="R132" s="46">
        <v>50000</v>
      </c>
      <c r="S132" s="46"/>
      <c r="T132" s="46"/>
      <c r="U132" s="46"/>
      <c r="V132" s="46"/>
      <c r="W132" s="46">
        <v>50000</v>
      </c>
    </row>
    <row r="133" ht="32.9" customHeight="1" spans="1:23">
      <c r="A133" s="25" t="s">
        <v>366</v>
      </c>
      <c r="B133" s="165" t="s">
        <v>456</v>
      </c>
      <c r="C133" s="25" t="s">
        <v>455</v>
      </c>
      <c r="D133" s="25" t="s">
        <v>73</v>
      </c>
      <c r="E133" s="25" t="s">
        <v>99</v>
      </c>
      <c r="F133" s="25" t="s">
        <v>340</v>
      </c>
      <c r="G133" s="25" t="s">
        <v>249</v>
      </c>
      <c r="H133" s="25" t="s">
        <v>250</v>
      </c>
      <c r="I133" s="46">
        <v>620000</v>
      </c>
      <c r="J133" s="46"/>
      <c r="K133" s="46"/>
      <c r="L133" s="46"/>
      <c r="M133" s="46"/>
      <c r="N133" s="46"/>
      <c r="O133" s="46"/>
      <c r="P133" s="46"/>
      <c r="Q133" s="46"/>
      <c r="R133" s="46">
        <v>620000</v>
      </c>
      <c r="S133" s="46"/>
      <c r="T133" s="46"/>
      <c r="U133" s="46"/>
      <c r="V133" s="46"/>
      <c r="W133" s="46">
        <v>620000</v>
      </c>
    </row>
    <row r="134" ht="32.9" customHeight="1" spans="1:23">
      <c r="A134" s="25" t="s">
        <v>366</v>
      </c>
      <c r="B134" s="165" t="s">
        <v>456</v>
      </c>
      <c r="C134" s="25" t="s">
        <v>455</v>
      </c>
      <c r="D134" s="25" t="s">
        <v>73</v>
      </c>
      <c r="E134" s="25" t="s">
        <v>99</v>
      </c>
      <c r="F134" s="25" t="s">
        <v>340</v>
      </c>
      <c r="G134" s="25" t="s">
        <v>238</v>
      </c>
      <c r="H134" s="25" t="s">
        <v>239</v>
      </c>
      <c r="I134" s="46">
        <v>150000</v>
      </c>
      <c r="J134" s="46"/>
      <c r="K134" s="46"/>
      <c r="L134" s="46"/>
      <c r="M134" s="46"/>
      <c r="N134" s="46"/>
      <c r="O134" s="46"/>
      <c r="P134" s="46"/>
      <c r="Q134" s="46"/>
      <c r="R134" s="46">
        <v>150000</v>
      </c>
      <c r="S134" s="46"/>
      <c r="T134" s="46"/>
      <c r="U134" s="46"/>
      <c r="V134" s="46"/>
      <c r="W134" s="46">
        <v>150000</v>
      </c>
    </row>
    <row r="135" ht="32.9" customHeight="1" spans="1:23">
      <c r="A135" s="25" t="s">
        <v>366</v>
      </c>
      <c r="B135" s="165" t="s">
        <v>456</v>
      </c>
      <c r="C135" s="25" t="s">
        <v>455</v>
      </c>
      <c r="D135" s="25" t="s">
        <v>73</v>
      </c>
      <c r="E135" s="25" t="s">
        <v>99</v>
      </c>
      <c r="F135" s="25" t="s">
        <v>340</v>
      </c>
      <c r="G135" s="25" t="s">
        <v>457</v>
      </c>
      <c r="H135" s="25" t="s">
        <v>458</v>
      </c>
      <c r="I135" s="46">
        <v>110000</v>
      </c>
      <c r="J135" s="46"/>
      <c r="K135" s="46"/>
      <c r="L135" s="46"/>
      <c r="M135" s="46"/>
      <c r="N135" s="46"/>
      <c r="O135" s="46"/>
      <c r="P135" s="46"/>
      <c r="Q135" s="46"/>
      <c r="R135" s="46">
        <v>110000</v>
      </c>
      <c r="S135" s="46"/>
      <c r="T135" s="46"/>
      <c r="U135" s="46"/>
      <c r="V135" s="46"/>
      <c r="W135" s="46">
        <v>110000</v>
      </c>
    </row>
    <row r="136" ht="32.9" customHeight="1" spans="1:23">
      <c r="A136" s="25" t="s">
        <v>366</v>
      </c>
      <c r="B136" s="165" t="s">
        <v>456</v>
      </c>
      <c r="C136" s="25" t="s">
        <v>455</v>
      </c>
      <c r="D136" s="25" t="s">
        <v>73</v>
      </c>
      <c r="E136" s="25" t="s">
        <v>99</v>
      </c>
      <c r="F136" s="25" t="s">
        <v>340</v>
      </c>
      <c r="G136" s="25" t="s">
        <v>242</v>
      </c>
      <c r="H136" s="25" t="s">
        <v>243</v>
      </c>
      <c r="I136" s="46">
        <v>60000</v>
      </c>
      <c r="J136" s="46"/>
      <c r="K136" s="46"/>
      <c r="L136" s="46"/>
      <c r="M136" s="46"/>
      <c r="N136" s="46"/>
      <c r="O136" s="46"/>
      <c r="P136" s="46"/>
      <c r="Q136" s="46"/>
      <c r="R136" s="46">
        <v>60000</v>
      </c>
      <c r="S136" s="46"/>
      <c r="T136" s="46"/>
      <c r="U136" s="46"/>
      <c r="V136" s="46"/>
      <c r="W136" s="46">
        <v>60000</v>
      </c>
    </row>
    <row r="137" ht="32.9" customHeight="1" spans="1:23">
      <c r="A137" s="25"/>
      <c r="B137" s="25"/>
      <c r="C137" s="25" t="s">
        <v>459</v>
      </c>
      <c r="D137" s="25"/>
      <c r="E137" s="25"/>
      <c r="F137" s="25"/>
      <c r="G137" s="25"/>
      <c r="H137" s="25"/>
      <c r="I137" s="46">
        <v>126976.17</v>
      </c>
      <c r="J137" s="46"/>
      <c r="K137" s="46"/>
      <c r="L137" s="46"/>
      <c r="M137" s="46"/>
      <c r="N137" s="46">
        <v>126976.17</v>
      </c>
      <c r="O137" s="46"/>
      <c r="P137" s="46"/>
      <c r="Q137" s="46"/>
      <c r="R137" s="46"/>
      <c r="S137" s="46"/>
      <c r="T137" s="46"/>
      <c r="U137" s="46"/>
      <c r="V137" s="46"/>
      <c r="W137" s="46"/>
    </row>
    <row r="138" ht="32.9" customHeight="1" spans="1:23">
      <c r="A138" s="25" t="s">
        <v>366</v>
      </c>
      <c r="B138" s="165" t="s">
        <v>460</v>
      </c>
      <c r="C138" s="25" t="s">
        <v>459</v>
      </c>
      <c r="D138" s="25" t="s">
        <v>73</v>
      </c>
      <c r="E138" s="25" t="s">
        <v>90</v>
      </c>
      <c r="F138" s="25" t="s">
        <v>248</v>
      </c>
      <c r="G138" s="25" t="s">
        <v>232</v>
      </c>
      <c r="H138" s="25" t="s">
        <v>233</v>
      </c>
      <c r="I138" s="46">
        <v>364.51</v>
      </c>
      <c r="J138" s="46"/>
      <c r="K138" s="46"/>
      <c r="L138" s="46"/>
      <c r="M138" s="46"/>
      <c r="N138" s="46">
        <v>364.51</v>
      </c>
      <c r="O138" s="46"/>
      <c r="P138" s="46"/>
      <c r="Q138" s="46"/>
      <c r="R138" s="46"/>
      <c r="S138" s="46"/>
      <c r="T138" s="46"/>
      <c r="U138" s="46"/>
      <c r="V138" s="46"/>
      <c r="W138" s="46"/>
    </row>
    <row r="139" ht="32.9" customHeight="1" spans="1:23">
      <c r="A139" s="25" t="s">
        <v>366</v>
      </c>
      <c r="B139" s="165" t="s">
        <v>460</v>
      </c>
      <c r="C139" s="25" t="s">
        <v>459</v>
      </c>
      <c r="D139" s="25" t="s">
        <v>73</v>
      </c>
      <c r="E139" s="25" t="s">
        <v>97</v>
      </c>
      <c r="F139" s="25" t="s">
        <v>461</v>
      </c>
      <c r="G139" s="25" t="s">
        <v>238</v>
      </c>
      <c r="H139" s="25" t="s">
        <v>239</v>
      </c>
      <c r="I139" s="46">
        <v>21533.3</v>
      </c>
      <c r="J139" s="46"/>
      <c r="K139" s="46"/>
      <c r="L139" s="46"/>
      <c r="M139" s="46"/>
      <c r="N139" s="46">
        <v>21533.3</v>
      </c>
      <c r="O139" s="46"/>
      <c r="P139" s="46"/>
      <c r="Q139" s="46"/>
      <c r="R139" s="46"/>
      <c r="S139" s="46"/>
      <c r="T139" s="46"/>
      <c r="U139" s="46"/>
      <c r="V139" s="46"/>
      <c r="W139" s="46"/>
    </row>
    <row r="140" ht="32.9" customHeight="1" spans="1:23">
      <c r="A140" s="25" t="s">
        <v>366</v>
      </c>
      <c r="B140" s="165" t="s">
        <v>460</v>
      </c>
      <c r="C140" s="25" t="s">
        <v>459</v>
      </c>
      <c r="D140" s="25" t="s">
        <v>73</v>
      </c>
      <c r="E140" s="25" t="s">
        <v>99</v>
      </c>
      <c r="F140" s="25" t="s">
        <v>340</v>
      </c>
      <c r="G140" s="25" t="s">
        <v>238</v>
      </c>
      <c r="H140" s="25" t="s">
        <v>239</v>
      </c>
      <c r="I140" s="46">
        <v>105078.36</v>
      </c>
      <c r="J140" s="46"/>
      <c r="K140" s="46"/>
      <c r="L140" s="46"/>
      <c r="M140" s="46"/>
      <c r="N140" s="46">
        <v>105078.36</v>
      </c>
      <c r="O140" s="46"/>
      <c r="P140" s="46"/>
      <c r="Q140" s="46"/>
      <c r="R140" s="46"/>
      <c r="S140" s="46"/>
      <c r="T140" s="46"/>
      <c r="U140" s="46"/>
      <c r="V140" s="46"/>
      <c r="W140" s="46"/>
    </row>
    <row r="141" ht="18.75" customHeight="1" spans="1:23">
      <c r="A141" s="47" t="s">
        <v>462</v>
      </c>
      <c r="B141" s="48"/>
      <c r="C141" s="48"/>
      <c r="D141" s="48"/>
      <c r="E141" s="48"/>
      <c r="F141" s="48"/>
      <c r="G141" s="48"/>
      <c r="H141" s="49"/>
      <c r="I141" s="46">
        <v>21295897.81</v>
      </c>
      <c r="J141" s="46">
        <v>7762000</v>
      </c>
      <c r="K141" s="46">
        <v>7762000</v>
      </c>
      <c r="L141" s="46"/>
      <c r="M141" s="46"/>
      <c r="N141" s="46">
        <v>11079697.81</v>
      </c>
      <c r="O141" s="46"/>
      <c r="P141" s="46"/>
      <c r="Q141" s="46"/>
      <c r="R141" s="46">
        <v>2454200</v>
      </c>
      <c r="S141" s="46"/>
      <c r="T141" s="46"/>
      <c r="U141" s="46">
        <v>1000000</v>
      </c>
      <c r="V141" s="46"/>
      <c r="W141" s="46">
        <v>1454200</v>
      </c>
    </row>
  </sheetData>
  <mergeCells count="28">
    <mergeCell ref="A2:W2"/>
    <mergeCell ref="A3:I3"/>
    <mergeCell ref="J4:M4"/>
    <mergeCell ref="N4:P4"/>
    <mergeCell ref="R4:W4"/>
    <mergeCell ref="J5:K5"/>
    <mergeCell ref="A141:H141"/>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1.53541666666667" right="0.75" top="0.354166666666667" bottom="0.196527777777778" header="0.393055555555556" footer="0.118055555555556"/>
  <pageSetup paperSize="9" scale="1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2"/>
  <sheetViews>
    <sheetView showZeros="0" topLeftCell="A71" workbookViewId="0">
      <selection activeCell="B75" sqref="B75:B79"/>
    </sheetView>
  </sheetViews>
  <sheetFormatPr defaultColWidth="9.14545454545454" defaultRowHeight="12" customHeight="1"/>
  <cols>
    <col min="1" max="1" width="48.7181818181818" customWidth="1"/>
    <col min="2" max="2" width="80.2181818181818" customWidth="1"/>
    <col min="3" max="3" width="25.6272727272727" style="149" customWidth="1"/>
    <col min="4" max="9" width="30.6272727272727" style="149" customWidth="1"/>
    <col min="10" max="10" width="67.7181818181818" customWidth="1"/>
  </cols>
  <sheetData>
    <row r="1" customHeight="1" spans="1:10">
      <c r="A1" s="74"/>
      <c r="B1" s="74"/>
      <c r="C1" s="150"/>
      <c r="D1" s="150"/>
      <c r="J1" s="155" t="s">
        <v>463</v>
      </c>
    </row>
    <row r="2" ht="28.5" customHeight="1" spans="1:10">
      <c r="A2" s="151" t="s">
        <v>464</v>
      </c>
      <c r="B2" s="31"/>
      <c r="C2" s="31"/>
      <c r="D2" s="31"/>
      <c r="E2" s="31"/>
      <c r="F2" s="113"/>
      <c r="G2" s="31"/>
      <c r="H2" s="113"/>
      <c r="I2" s="113"/>
      <c r="J2" s="31"/>
    </row>
    <row r="3" ht="15" customHeight="1" spans="1:4">
      <c r="A3" s="5" t="str">
        <f>"单位名称："&amp;"玉溪市文化和旅游局"</f>
        <v>单位名称：玉溪市文化和旅游局</v>
      </c>
      <c r="B3" s="74"/>
      <c r="C3" s="150"/>
      <c r="D3" s="150"/>
    </row>
    <row r="4" ht="14.25" customHeight="1" spans="1:10">
      <c r="A4" s="33" t="s">
        <v>465</v>
      </c>
      <c r="B4" s="33" t="s">
        <v>466</v>
      </c>
      <c r="C4" s="33" t="s">
        <v>467</v>
      </c>
      <c r="D4" s="33" t="s">
        <v>468</v>
      </c>
      <c r="E4" s="75" t="s">
        <v>469</v>
      </c>
      <c r="F4" s="55" t="s">
        <v>470</v>
      </c>
      <c r="G4" s="76" t="s">
        <v>471</v>
      </c>
      <c r="H4" s="55" t="s">
        <v>472</v>
      </c>
      <c r="I4" s="55" t="s">
        <v>473</v>
      </c>
      <c r="J4" s="76" t="s">
        <v>474</v>
      </c>
    </row>
    <row r="5" ht="14.25" customHeight="1" spans="1:10">
      <c r="A5" s="33">
        <v>1</v>
      </c>
      <c r="B5" s="33">
        <v>2</v>
      </c>
      <c r="C5" s="33">
        <v>3</v>
      </c>
      <c r="D5" s="33">
        <v>4</v>
      </c>
      <c r="E5" s="75">
        <v>5</v>
      </c>
      <c r="F5" s="55">
        <v>6</v>
      </c>
      <c r="G5" s="76">
        <v>7</v>
      </c>
      <c r="H5" s="55">
        <v>8</v>
      </c>
      <c r="I5" s="55">
        <v>9</v>
      </c>
      <c r="J5" s="76">
        <v>10</v>
      </c>
    </row>
    <row r="6" ht="15" customHeight="1" spans="1:10">
      <c r="A6" s="77" t="s">
        <v>64</v>
      </c>
      <c r="B6" s="78"/>
      <c r="C6" s="152"/>
      <c r="D6" s="152"/>
      <c r="E6" s="79"/>
      <c r="F6" s="80"/>
      <c r="G6" s="81"/>
      <c r="H6" s="80"/>
      <c r="I6" s="80"/>
      <c r="J6" s="81"/>
    </row>
    <row r="7" ht="33.75" customHeight="1" spans="1:10">
      <c r="A7" s="82" t="s">
        <v>64</v>
      </c>
      <c r="B7" s="83"/>
      <c r="C7" s="153"/>
      <c r="D7" s="153"/>
      <c r="E7" s="154"/>
      <c r="F7" s="154"/>
      <c r="G7" s="81"/>
      <c r="H7" s="154"/>
      <c r="I7" s="154"/>
      <c r="J7" s="25"/>
    </row>
    <row r="8" ht="33.75" customHeight="1" spans="1:10">
      <c r="A8" s="25" t="s">
        <v>378</v>
      </c>
      <c r="B8" s="25" t="s">
        <v>475</v>
      </c>
      <c r="C8" s="154" t="s">
        <v>476</v>
      </c>
      <c r="D8" s="154" t="s">
        <v>477</v>
      </c>
      <c r="E8" s="154" t="s">
        <v>478</v>
      </c>
      <c r="F8" s="154" t="s">
        <v>479</v>
      </c>
      <c r="G8" s="81" t="s">
        <v>55</v>
      </c>
      <c r="H8" s="154" t="s">
        <v>480</v>
      </c>
      <c r="I8" s="154" t="s">
        <v>481</v>
      </c>
      <c r="J8" s="25" t="s">
        <v>482</v>
      </c>
    </row>
    <row r="9" ht="33.75" customHeight="1" spans="1:10">
      <c r="A9" s="25" t="s">
        <v>378</v>
      </c>
      <c r="B9" s="25" t="s">
        <v>475</v>
      </c>
      <c r="C9" s="154" t="s">
        <v>476</v>
      </c>
      <c r="D9" s="154" t="s">
        <v>477</v>
      </c>
      <c r="E9" s="154" t="s">
        <v>483</v>
      </c>
      <c r="F9" s="154" t="s">
        <v>479</v>
      </c>
      <c r="G9" s="81" t="s">
        <v>46</v>
      </c>
      <c r="H9" s="154" t="s">
        <v>480</v>
      </c>
      <c r="I9" s="154" t="s">
        <v>481</v>
      </c>
      <c r="J9" s="25" t="s">
        <v>484</v>
      </c>
    </row>
    <row r="10" ht="33.75" customHeight="1" spans="1:10">
      <c r="A10" s="25" t="s">
        <v>378</v>
      </c>
      <c r="B10" s="25" t="s">
        <v>475</v>
      </c>
      <c r="C10" s="154" t="s">
        <v>476</v>
      </c>
      <c r="D10" s="154" t="s">
        <v>485</v>
      </c>
      <c r="E10" s="154" t="s">
        <v>486</v>
      </c>
      <c r="F10" s="154" t="s">
        <v>479</v>
      </c>
      <c r="G10" s="81" t="s">
        <v>55</v>
      </c>
      <c r="H10" s="154" t="s">
        <v>487</v>
      </c>
      <c r="I10" s="154" t="s">
        <v>481</v>
      </c>
      <c r="J10" s="25" t="s">
        <v>488</v>
      </c>
    </row>
    <row r="11" ht="33.75" customHeight="1" spans="1:10">
      <c r="A11" s="25" t="s">
        <v>378</v>
      </c>
      <c r="B11" s="25" t="s">
        <v>475</v>
      </c>
      <c r="C11" s="154" t="s">
        <v>476</v>
      </c>
      <c r="D11" s="154" t="s">
        <v>485</v>
      </c>
      <c r="E11" s="154" t="s">
        <v>489</v>
      </c>
      <c r="F11" s="154" t="s">
        <v>479</v>
      </c>
      <c r="G11" s="81" t="s">
        <v>46</v>
      </c>
      <c r="H11" s="154" t="s">
        <v>490</v>
      </c>
      <c r="I11" s="154" t="s">
        <v>481</v>
      </c>
      <c r="J11" s="25" t="s">
        <v>491</v>
      </c>
    </row>
    <row r="12" ht="33.75" customHeight="1" spans="1:10">
      <c r="A12" s="25" t="s">
        <v>378</v>
      </c>
      <c r="B12" s="25" t="s">
        <v>475</v>
      </c>
      <c r="C12" s="154" t="s">
        <v>476</v>
      </c>
      <c r="D12" s="154" t="s">
        <v>485</v>
      </c>
      <c r="E12" s="154" t="s">
        <v>492</v>
      </c>
      <c r="F12" s="154" t="s">
        <v>479</v>
      </c>
      <c r="G12" s="81" t="s">
        <v>493</v>
      </c>
      <c r="H12" s="154" t="s">
        <v>494</v>
      </c>
      <c r="I12" s="154" t="s">
        <v>481</v>
      </c>
      <c r="J12" s="25" t="s">
        <v>495</v>
      </c>
    </row>
    <row r="13" ht="33.75" customHeight="1" spans="1:10">
      <c r="A13" s="25" t="s">
        <v>378</v>
      </c>
      <c r="B13" s="25" t="s">
        <v>475</v>
      </c>
      <c r="C13" s="154" t="s">
        <v>496</v>
      </c>
      <c r="D13" s="154" t="s">
        <v>497</v>
      </c>
      <c r="E13" s="154" t="s">
        <v>498</v>
      </c>
      <c r="F13" s="154" t="s">
        <v>479</v>
      </c>
      <c r="G13" s="81" t="s">
        <v>499</v>
      </c>
      <c r="H13" s="154" t="s">
        <v>500</v>
      </c>
      <c r="I13" s="154" t="s">
        <v>481</v>
      </c>
      <c r="J13" s="25" t="s">
        <v>501</v>
      </c>
    </row>
    <row r="14" ht="33.75" customHeight="1" spans="1:10">
      <c r="A14" s="25" t="s">
        <v>378</v>
      </c>
      <c r="B14" s="25" t="s">
        <v>475</v>
      </c>
      <c r="C14" s="154" t="s">
        <v>496</v>
      </c>
      <c r="D14" s="154" t="s">
        <v>497</v>
      </c>
      <c r="E14" s="154" t="s">
        <v>502</v>
      </c>
      <c r="F14" s="154" t="s">
        <v>479</v>
      </c>
      <c r="G14" s="81" t="s">
        <v>493</v>
      </c>
      <c r="H14" s="154" t="s">
        <v>494</v>
      </c>
      <c r="I14" s="154" t="s">
        <v>503</v>
      </c>
      <c r="J14" s="25" t="s">
        <v>504</v>
      </c>
    </row>
    <row r="15" ht="33.75" customHeight="1" spans="1:10">
      <c r="A15" s="25" t="s">
        <v>378</v>
      </c>
      <c r="B15" s="25" t="s">
        <v>475</v>
      </c>
      <c r="C15" s="154" t="s">
        <v>505</v>
      </c>
      <c r="D15" s="154" t="s">
        <v>506</v>
      </c>
      <c r="E15" s="154" t="s">
        <v>507</v>
      </c>
      <c r="F15" s="154" t="s">
        <v>479</v>
      </c>
      <c r="G15" s="81" t="s">
        <v>508</v>
      </c>
      <c r="H15" s="154" t="s">
        <v>494</v>
      </c>
      <c r="I15" s="154" t="s">
        <v>481</v>
      </c>
      <c r="J15" s="25" t="s">
        <v>509</v>
      </c>
    </row>
    <row r="16" ht="33.75" customHeight="1" spans="1:10">
      <c r="A16" s="25" t="s">
        <v>390</v>
      </c>
      <c r="B16" s="25" t="s">
        <v>510</v>
      </c>
      <c r="C16" s="154" t="s">
        <v>476</v>
      </c>
      <c r="D16" s="154" t="s">
        <v>477</v>
      </c>
      <c r="E16" s="154" t="s">
        <v>511</v>
      </c>
      <c r="F16" s="154" t="s">
        <v>479</v>
      </c>
      <c r="G16" s="81" t="s">
        <v>164</v>
      </c>
      <c r="H16" s="154" t="s">
        <v>512</v>
      </c>
      <c r="I16" s="154" t="s">
        <v>481</v>
      </c>
      <c r="J16" s="25" t="s">
        <v>513</v>
      </c>
    </row>
    <row r="17" ht="33.75" customHeight="1" spans="1:10">
      <c r="A17" s="25" t="s">
        <v>390</v>
      </c>
      <c r="B17" s="25" t="s">
        <v>510</v>
      </c>
      <c r="C17" s="154" t="s">
        <v>476</v>
      </c>
      <c r="D17" s="154" t="s">
        <v>477</v>
      </c>
      <c r="E17" s="154" t="s">
        <v>514</v>
      </c>
      <c r="F17" s="154" t="s">
        <v>479</v>
      </c>
      <c r="G17" s="81" t="s">
        <v>515</v>
      </c>
      <c r="H17" s="154" t="s">
        <v>490</v>
      </c>
      <c r="I17" s="154" t="s">
        <v>481</v>
      </c>
      <c r="J17" s="25" t="s">
        <v>516</v>
      </c>
    </row>
    <row r="18" ht="33.75" customHeight="1" spans="1:10">
      <c r="A18" s="25" t="s">
        <v>390</v>
      </c>
      <c r="B18" s="25" t="s">
        <v>510</v>
      </c>
      <c r="C18" s="154" t="s">
        <v>476</v>
      </c>
      <c r="D18" s="154" t="s">
        <v>477</v>
      </c>
      <c r="E18" s="154" t="s">
        <v>517</v>
      </c>
      <c r="F18" s="154" t="s">
        <v>479</v>
      </c>
      <c r="G18" s="81" t="s">
        <v>518</v>
      </c>
      <c r="H18" s="154" t="s">
        <v>519</v>
      </c>
      <c r="I18" s="154" t="s">
        <v>481</v>
      </c>
      <c r="J18" s="25" t="s">
        <v>520</v>
      </c>
    </row>
    <row r="19" ht="33.75" customHeight="1" spans="1:10">
      <c r="A19" s="25" t="s">
        <v>390</v>
      </c>
      <c r="B19" s="25" t="s">
        <v>510</v>
      </c>
      <c r="C19" s="154" t="s">
        <v>476</v>
      </c>
      <c r="D19" s="154" t="s">
        <v>485</v>
      </c>
      <c r="E19" s="154" t="s">
        <v>521</v>
      </c>
      <c r="F19" s="154" t="s">
        <v>479</v>
      </c>
      <c r="G19" s="81" t="s">
        <v>493</v>
      </c>
      <c r="H19" s="154" t="s">
        <v>494</v>
      </c>
      <c r="I19" s="154" t="s">
        <v>481</v>
      </c>
      <c r="J19" s="25" t="s">
        <v>522</v>
      </c>
    </row>
    <row r="20" ht="33.75" customHeight="1" spans="1:10">
      <c r="A20" s="25" t="s">
        <v>390</v>
      </c>
      <c r="B20" s="25" t="s">
        <v>510</v>
      </c>
      <c r="C20" s="154" t="s">
        <v>476</v>
      </c>
      <c r="D20" s="154" t="s">
        <v>485</v>
      </c>
      <c r="E20" s="154" t="s">
        <v>523</v>
      </c>
      <c r="F20" s="154" t="s">
        <v>479</v>
      </c>
      <c r="G20" s="81" t="s">
        <v>524</v>
      </c>
      <c r="H20" s="154" t="s">
        <v>494</v>
      </c>
      <c r="I20" s="154" t="s">
        <v>481</v>
      </c>
      <c r="J20" s="25" t="s">
        <v>525</v>
      </c>
    </row>
    <row r="21" ht="33.75" customHeight="1" spans="1:10">
      <c r="A21" s="25" t="s">
        <v>390</v>
      </c>
      <c r="B21" s="25" t="s">
        <v>510</v>
      </c>
      <c r="C21" s="154" t="s">
        <v>496</v>
      </c>
      <c r="D21" s="154" t="s">
        <v>497</v>
      </c>
      <c r="E21" s="154" t="s">
        <v>526</v>
      </c>
      <c r="F21" s="154" t="s">
        <v>479</v>
      </c>
      <c r="G21" s="81" t="s">
        <v>527</v>
      </c>
      <c r="H21" s="154" t="s">
        <v>494</v>
      </c>
      <c r="I21" s="154" t="s">
        <v>503</v>
      </c>
      <c r="J21" s="25" t="s">
        <v>528</v>
      </c>
    </row>
    <row r="22" ht="33.75" customHeight="1" spans="1:10">
      <c r="A22" s="25" t="s">
        <v>390</v>
      </c>
      <c r="B22" s="25" t="s">
        <v>510</v>
      </c>
      <c r="C22" s="154" t="s">
        <v>505</v>
      </c>
      <c r="D22" s="154" t="s">
        <v>506</v>
      </c>
      <c r="E22" s="154" t="s">
        <v>529</v>
      </c>
      <c r="F22" s="154" t="s">
        <v>479</v>
      </c>
      <c r="G22" s="81" t="s">
        <v>530</v>
      </c>
      <c r="H22" s="154" t="s">
        <v>494</v>
      </c>
      <c r="I22" s="154" t="s">
        <v>481</v>
      </c>
      <c r="J22" s="25" t="s">
        <v>531</v>
      </c>
    </row>
    <row r="23" ht="33.75" customHeight="1" spans="1:10">
      <c r="A23" s="25" t="s">
        <v>380</v>
      </c>
      <c r="B23" s="25" t="s">
        <v>532</v>
      </c>
      <c r="C23" s="154" t="s">
        <v>476</v>
      </c>
      <c r="D23" s="154" t="s">
        <v>477</v>
      </c>
      <c r="E23" s="154" t="s">
        <v>533</v>
      </c>
      <c r="F23" s="154" t="s">
        <v>479</v>
      </c>
      <c r="G23" s="81" t="s">
        <v>534</v>
      </c>
      <c r="H23" s="154" t="s">
        <v>490</v>
      </c>
      <c r="I23" s="154" t="s">
        <v>481</v>
      </c>
      <c r="J23" s="25" t="s">
        <v>535</v>
      </c>
    </row>
    <row r="24" ht="33.75" customHeight="1" spans="1:10">
      <c r="A24" s="25" t="s">
        <v>380</v>
      </c>
      <c r="B24" s="25" t="s">
        <v>532</v>
      </c>
      <c r="C24" s="154" t="s">
        <v>476</v>
      </c>
      <c r="D24" s="154" t="s">
        <v>485</v>
      </c>
      <c r="E24" s="154" t="s">
        <v>486</v>
      </c>
      <c r="F24" s="154" t="s">
        <v>479</v>
      </c>
      <c r="G24" s="81" t="s">
        <v>48</v>
      </c>
      <c r="H24" s="154" t="s">
        <v>487</v>
      </c>
      <c r="I24" s="154" t="s">
        <v>481</v>
      </c>
      <c r="J24" s="25" t="s">
        <v>488</v>
      </c>
    </row>
    <row r="25" ht="33.75" customHeight="1" spans="1:10">
      <c r="A25" s="25" t="s">
        <v>380</v>
      </c>
      <c r="B25" s="25" t="s">
        <v>532</v>
      </c>
      <c r="C25" s="154" t="s">
        <v>476</v>
      </c>
      <c r="D25" s="154" t="s">
        <v>536</v>
      </c>
      <c r="E25" s="154" t="s">
        <v>537</v>
      </c>
      <c r="F25" s="154" t="s">
        <v>479</v>
      </c>
      <c r="G25" s="81" t="s">
        <v>538</v>
      </c>
      <c r="H25" s="154" t="s">
        <v>539</v>
      </c>
      <c r="I25" s="154" t="s">
        <v>481</v>
      </c>
      <c r="J25" s="25" t="s">
        <v>540</v>
      </c>
    </row>
    <row r="26" ht="33.75" customHeight="1" spans="1:10">
      <c r="A26" s="25" t="s">
        <v>380</v>
      </c>
      <c r="B26" s="25" t="s">
        <v>532</v>
      </c>
      <c r="C26" s="154" t="s">
        <v>496</v>
      </c>
      <c r="D26" s="154" t="s">
        <v>497</v>
      </c>
      <c r="E26" s="154" t="s">
        <v>541</v>
      </c>
      <c r="F26" s="154" t="s">
        <v>479</v>
      </c>
      <c r="G26" s="81" t="s">
        <v>164</v>
      </c>
      <c r="H26" s="154" t="s">
        <v>542</v>
      </c>
      <c r="I26" s="154" t="s">
        <v>481</v>
      </c>
      <c r="J26" s="25" t="s">
        <v>543</v>
      </c>
    </row>
    <row r="27" ht="33.75" customHeight="1" spans="1:10">
      <c r="A27" s="25" t="s">
        <v>380</v>
      </c>
      <c r="B27" s="25" t="s">
        <v>532</v>
      </c>
      <c r="C27" s="154" t="s">
        <v>505</v>
      </c>
      <c r="D27" s="154" t="s">
        <v>506</v>
      </c>
      <c r="E27" s="154" t="s">
        <v>544</v>
      </c>
      <c r="F27" s="154" t="s">
        <v>545</v>
      </c>
      <c r="G27" s="81" t="s">
        <v>530</v>
      </c>
      <c r="H27" s="154" t="s">
        <v>494</v>
      </c>
      <c r="I27" s="154" t="s">
        <v>503</v>
      </c>
      <c r="J27" s="25" t="s">
        <v>546</v>
      </c>
    </row>
    <row r="28" ht="33.75" customHeight="1" spans="1:10">
      <c r="A28" s="25" t="s">
        <v>360</v>
      </c>
      <c r="B28" s="25" t="s">
        <v>547</v>
      </c>
      <c r="C28" s="154" t="s">
        <v>476</v>
      </c>
      <c r="D28" s="154" t="s">
        <v>477</v>
      </c>
      <c r="E28" s="154" t="s">
        <v>537</v>
      </c>
      <c r="F28" s="154" t="s">
        <v>479</v>
      </c>
      <c r="G28" s="81" t="s">
        <v>538</v>
      </c>
      <c r="H28" s="154" t="s">
        <v>539</v>
      </c>
      <c r="I28" s="154" t="s">
        <v>481</v>
      </c>
      <c r="J28" s="25" t="s">
        <v>548</v>
      </c>
    </row>
    <row r="29" ht="33.75" customHeight="1" spans="1:10">
      <c r="A29" s="25" t="s">
        <v>360</v>
      </c>
      <c r="B29" s="25" t="s">
        <v>547</v>
      </c>
      <c r="C29" s="154" t="s">
        <v>476</v>
      </c>
      <c r="D29" s="154" t="s">
        <v>477</v>
      </c>
      <c r="E29" s="154" t="s">
        <v>549</v>
      </c>
      <c r="F29" s="154" t="s">
        <v>479</v>
      </c>
      <c r="G29" s="81" t="s">
        <v>550</v>
      </c>
      <c r="H29" s="154" t="s">
        <v>542</v>
      </c>
      <c r="I29" s="154" t="s">
        <v>481</v>
      </c>
      <c r="J29" s="25" t="s">
        <v>551</v>
      </c>
    </row>
    <row r="30" ht="33.75" customHeight="1" spans="1:10">
      <c r="A30" s="25" t="s">
        <v>360</v>
      </c>
      <c r="B30" s="25" t="s">
        <v>547</v>
      </c>
      <c r="C30" s="154" t="s">
        <v>476</v>
      </c>
      <c r="D30" s="154" t="s">
        <v>477</v>
      </c>
      <c r="E30" s="154" t="s">
        <v>552</v>
      </c>
      <c r="F30" s="154" t="s">
        <v>545</v>
      </c>
      <c r="G30" s="81" t="s">
        <v>52</v>
      </c>
      <c r="H30" s="154" t="s">
        <v>490</v>
      </c>
      <c r="I30" s="154" t="s">
        <v>481</v>
      </c>
      <c r="J30" s="25" t="s">
        <v>552</v>
      </c>
    </row>
    <row r="31" ht="33.75" customHeight="1" spans="1:10">
      <c r="A31" s="25" t="s">
        <v>360</v>
      </c>
      <c r="B31" s="25" t="s">
        <v>547</v>
      </c>
      <c r="C31" s="154" t="s">
        <v>476</v>
      </c>
      <c r="D31" s="154" t="s">
        <v>477</v>
      </c>
      <c r="E31" s="154" t="s">
        <v>553</v>
      </c>
      <c r="F31" s="154" t="s">
        <v>545</v>
      </c>
      <c r="G31" s="81" t="s">
        <v>52</v>
      </c>
      <c r="H31" s="154" t="s">
        <v>490</v>
      </c>
      <c r="I31" s="154" t="s">
        <v>481</v>
      </c>
      <c r="J31" s="25" t="s">
        <v>553</v>
      </c>
    </row>
    <row r="32" ht="33.75" customHeight="1" spans="1:10">
      <c r="A32" s="25" t="s">
        <v>360</v>
      </c>
      <c r="B32" s="25" t="s">
        <v>547</v>
      </c>
      <c r="C32" s="154" t="s">
        <v>476</v>
      </c>
      <c r="D32" s="154" t="s">
        <v>477</v>
      </c>
      <c r="E32" s="154" t="s">
        <v>554</v>
      </c>
      <c r="F32" s="154" t="s">
        <v>545</v>
      </c>
      <c r="G32" s="81" t="s">
        <v>555</v>
      </c>
      <c r="H32" s="154" t="s">
        <v>490</v>
      </c>
      <c r="I32" s="154" t="s">
        <v>481</v>
      </c>
      <c r="J32" s="25" t="s">
        <v>554</v>
      </c>
    </row>
    <row r="33" ht="33.75" customHeight="1" spans="1:10">
      <c r="A33" s="25" t="s">
        <v>360</v>
      </c>
      <c r="B33" s="25" t="s">
        <v>547</v>
      </c>
      <c r="C33" s="154" t="s">
        <v>476</v>
      </c>
      <c r="D33" s="154" t="s">
        <v>485</v>
      </c>
      <c r="E33" s="154" t="s">
        <v>556</v>
      </c>
      <c r="F33" s="154" t="s">
        <v>479</v>
      </c>
      <c r="G33" s="81" t="s">
        <v>557</v>
      </c>
      <c r="H33" s="154" t="s">
        <v>558</v>
      </c>
      <c r="I33" s="154" t="s">
        <v>481</v>
      </c>
      <c r="J33" s="25" t="s">
        <v>556</v>
      </c>
    </row>
    <row r="34" ht="33.75" customHeight="1" spans="1:10">
      <c r="A34" s="25" t="s">
        <v>360</v>
      </c>
      <c r="B34" s="25" t="s">
        <v>547</v>
      </c>
      <c r="C34" s="154" t="s">
        <v>476</v>
      </c>
      <c r="D34" s="154" t="s">
        <v>485</v>
      </c>
      <c r="E34" s="154" t="s">
        <v>559</v>
      </c>
      <c r="F34" s="154" t="s">
        <v>479</v>
      </c>
      <c r="G34" s="81" t="s">
        <v>560</v>
      </c>
      <c r="H34" s="154" t="s">
        <v>558</v>
      </c>
      <c r="I34" s="154" t="s">
        <v>481</v>
      </c>
      <c r="J34" s="25" t="s">
        <v>559</v>
      </c>
    </row>
    <row r="35" ht="33.75" customHeight="1" spans="1:10">
      <c r="A35" s="25" t="s">
        <v>360</v>
      </c>
      <c r="B35" s="25" t="s">
        <v>547</v>
      </c>
      <c r="C35" s="154" t="s">
        <v>496</v>
      </c>
      <c r="D35" s="154" t="s">
        <v>497</v>
      </c>
      <c r="E35" s="154" t="s">
        <v>561</v>
      </c>
      <c r="F35" s="154" t="s">
        <v>479</v>
      </c>
      <c r="G35" s="81" t="s">
        <v>53</v>
      </c>
      <c r="H35" s="154" t="s">
        <v>494</v>
      </c>
      <c r="I35" s="154" t="s">
        <v>481</v>
      </c>
      <c r="J35" s="25" t="s">
        <v>562</v>
      </c>
    </row>
    <row r="36" ht="33.75" customHeight="1" spans="1:10">
      <c r="A36" s="25" t="s">
        <v>360</v>
      </c>
      <c r="B36" s="25" t="s">
        <v>547</v>
      </c>
      <c r="C36" s="154" t="s">
        <v>505</v>
      </c>
      <c r="D36" s="154" t="s">
        <v>506</v>
      </c>
      <c r="E36" s="154" t="s">
        <v>544</v>
      </c>
      <c r="F36" s="154" t="s">
        <v>479</v>
      </c>
      <c r="G36" s="81" t="s">
        <v>508</v>
      </c>
      <c r="H36" s="154" t="s">
        <v>494</v>
      </c>
      <c r="I36" s="154" t="s">
        <v>481</v>
      </c>
      <c r="J36" s="25" t="s">
        <v>546</v>
      </c>
    </row>
    <row r="37" ht="33.75" customHeight="1" spans="1:10">
      <c r="A37" s="25" t="s">
        <v>386</v>
      </c>
      <c r="B37" s="25" t="s">
        <v>563</v>
      </c>
      <c r="C37" s="154" t="s">
        <v>476</v>
      </c>
      <c r="D37" s="154" t="s">
        <v>477</v>
      </c>
      <c r="E37" s="154" t="s">
        <v>564</v>
      </c>
      <c r="F37" s="154" t="s">
        <v>479</v>
      </c>
      <c r="G37" s="81" t="s">
        <v>565</v>
      </c>
      <c r="H37" s="154" t="s">
        <v>566</v>
      </c>
      <c r="I37" s="154" t="s">
        <v>481</v>
      </c>
      <c r="J37" s="25" t="s">
        <v>567</v>
      </c>
    </row>
    <row r="38" ht="33.75" customHeight="1" spans="1:10">
      <c r="A38" s="25" t="s">
        <v>386</v>
      </c>
      <c r="B38" s="25" t="s">
        <v>563</v>
      </c>
      <c r="C38" s="154" t="s">
        <v>476</v>
      </c>
      <c r="D38" s="154" t="s">
        <v>477</v>
      </c>
      <c r="E38" s="154" t="s">
        <v>564</v>
      </c>
      <c r="F38" s="154" t="s">
        <v>479</v>
      </c>
      <c r="G38" s="81" t="s">
        <v>493</v>
      </c>
      <c r="H38" s="154" t="s">
        <v>566</v>
      </c>
      <c r="I38" s="154" t="s">
        <v>481</v>
      </c>
      <c r="J38" s="25" t="s">
        <v>568</v>
      </c>
    </row>
    <row r="39" ht="33.75" customHeight="1" spans="1:10">
      <c r="A39" s="25" t="s">
        <v>386</v>
      </c>
      <c r="B39" s="25" t="s">
        <v>563</v>
      </c>
      <c r="C39" s="154" t="s">
        <v>476</v>
      </c>
      <c r="D39" s="154" t="s">
        <v>477</v>
      </c>
      <c r="E39" s="154" t="s">
        <v>569</v>
      </c>
      <c r="F39" s="154" t="s">
        <v>479</v>
      </c>
      <c r="G39" s="81" t="s">
        <v>50</v>
      </c>
      <c r="H39" s="154" t="s">
        <v>480</v>
      </c>
      <c r="I39" s="154" t="s">
        <v>481</v>
      </c>
      <c r="J39" s="25" t="s">
        <v>570</v>
      </c>
    </row>
    <row r="40" ht="33.75" customHeight="1" spans="1:10">
      <c r="A40" s="25" t="s">
        <v>386</v>
      </c>
      <c r="B40" s="25" t="s">
        <v>563</v>
      </c>
      <c r="C40" s="154" t="s">
        <v>476</v>
      </c>
      <c r="D40" s="154" t="s">
        <v>477</v>
      </c>
      <c r="E40" s="154" t="s">
        <v>571</v>
      </c>
      <c r="F40" s="154" t="s">
        <v>479</v>
      </c>
      <c r="G40" s="81" t="s">
        <v>572</v>
      </c>
      <c r="H40" s="154" t="s">
        <v>490</v>
      </c>
      <c r="I40" s="154" t="s">
        <v>481</v>
      </c>
      <c r="J40" s="25" t="s">
        <v>573</v>
      </c>
    </row>
    <row r="41" ht="33.75" customHeight="1" spans="1:10">
      <c r="A41" s="25" t="s">
        <v>386</v>
      </c>
      <c r="B41" s="25" t="s">
        <v>563</v>
      </c>
      <c r="C41" s="154" t="s">
        <v>476</v>
      </c>
      <c r="D41" s="154" t="s">
        <v>477</v>
      </c>
      <c r="E41" s="154" t="s">
        <v>564</v>
      </c>
      <c r="F41" s="154" t="s">
        <v>479</v>
      </c>
      <c r="G41" s="81" t="s">
        <v>574</v>
      </c>
      <c r="H41" s="154" t="s">
        <v>566</v>
      </c>
      <c r="I41" s="154" t="s">
        <v>481</v>
      </c>
      <c r="J41" s="25" t="s">
        <v>575</v>
      </c>
    </row>
    <row r="42" ht="33.75" customHeight="1" spans="1:10">
      <c r="A42" s="25" t="s">
        <v>386</v>
      </c>
      <c r="B42" s="25" t="s">
        <v>563</v>
      </c>
      <c r="C42" s="154" t="s">
        <v>476</v>
      </c>
      <c r="D42" s="154" t="s">
        <v>477</v>
      </c>
      <c r="E42" s="154" t="s">
        <v>564</v>
      </c>
      <c r="F42" s="154" t="s">
        <v>479</v>
      </c>
      <c r="G42" s="81" t="s">
        <v>576</v>
      </c>
      <c r="H42" s="154" t="s">
        <v>566</v>
      </c>
      <c r="I42" s="154" t="s">
        <v>481</v>
      </c>
      <c r="J42" s="25" t="s">
        <v>577</v>
      </c>
    </row>
    <row r="43" ht="33.75" customHeight="1" spans="1:10">
      <c r="A43" s="25" t="s">
        <v>386</v>
      </c>
      <c r="B43" s="25" t="s">
        <v>563</v>
      </c>
      <c r="C43" s="154" t="s">
        <v>476</v>
      </c>
      <c r="D43" s="154" t="s">
        <v>477</v>
      </c>
      <c r="E43" s="154" t="s">
        <v>578</v>
      </c>
      <c r="F43" s="154" t="s">
        <v>479</v>
      </c>
      <c r="G43" s="81" t="s">
        <v>45</v>
      </c>
      <c r="H43" s="154" t="s">
        <v>480</v>
      </c>
      <c r="I43" s="154" t="s">
        <v>481</v>
      </c>
      <c r="J43" s="25" t="s">
        <v>579</v>
      </c>
    </row>
    <row r="44" ht="33.75" customHeight="1" spans="1:10">
      <c r="A44" s="25" t="s">
        <v>386</v>
      </c>
      <c r="B44" s="25" t="s">
        <v>563</v>
      </c>
      <c r="C44" s="154" t="s">
        <v>476</v>
      </c>
      <c r="D44" s="154" t="s">
        <v>485</v>
      </c>
      <c r="E44" s="154" t="s">
        <v>580</v>
      </c>
      <c r="F44" s="154" t="s">
        <v>479</v>
      </c>
      <c r="G44" s="81" t="s">
        <v>57</v>
      </c>
      <c r="H44" s="154" t="s">
        <v>494</v>
      </c>
      <c r="I44" s="154" t="s">
        <v>481</v>
      </c>
      <c r="J44" s="25" t="s">
        <v>581</v>
      </c>
    </row>
    <row r="45" ht="33.75" customHeight="1" spans="1:10">
      <c r="A45" s="25" t="s">
        <v>386</v>
      </c>
      <c r="B45" s="25" t="s">
        <v>563</v>
      </c>
      <c r="C45" s="154" t="s">
        <v>496</v>
      </c>
      <c r="D45" s="154" t="s">
        <v>497</v>
      </c>
      <c r="E45" s="154" t="s">
        <v>582</v>
      </c>
      <c r="F45" s="154" t="s">
        <v>479</v>
      </c>
      <c r="G45" s="81" t="s">
        <v>583</v>
      </c>
      <c r="H45" s="154" t="s">
        <v>500</v>
      </c>
      <c r="I45" s="154" t="s">
        <v>481</v>
      </c>
      <c r="J45" s="25" t="s">
        <v>584</v>
      </c>
    </row>
    <row r="46" ht="33.75" customHeight="1" spans="1:10">
      <c r="A46" s="25" t="s">
        <v>386</v>
      </c>
      <c r="B46" s="25" t="s">
        <v>563</v>
      </c>
      <c r="C46" s="154" t="s">
        <v>496</v>
      </c>
      <c r="D46" s="154" t="s">
        <v>497</v>
      </c>
      <c r="E46" s="154" t="s">
        <v>582</v>
      </c>
      <c r="F46" s="154" t="s">
        <v>479</v>
      </c>
      <c r="G46" s="81" t="s">
        <v>585</v>
      </c>
      <c r="H46" s="154" t="s">
        <v>480</v>
      </c>
      <c r="I46" s="154" t="s">
        <v>481</v>
      </c>
      <c r="J46" s="25" t="s">
        <v>586</v>
      </c>
    </row>
    <row r="47" ht="33.75" customHeight="1" spans="1:10">
      <c r="A47" s="25" t="s">
        <v>386</v>
      </c>
      <c r="B47" s="25" t="s">
        <v>563</v>
      </c>
      <c r="C47" s="154" t="s">
        <v>505</v>
      </c>
      <c r="D47" s="154" t="s">
        <v>506</v>
      </c>
      <c r="E47" s="154" t="s">
        <v>507</v>
      </c>
      <c r="F47" s="154" t="s">
        <v>479</v>
      </c>
      <c r="G47" s="81" t="s">
        <v>530</v>
      </c>
      <c r="H47" s="154" t="s">
        <v>494</v>
      </c>
      <c r="I47" s="154" t="s">
        <v>481</v>
      </c>
      <c r="J47" s="25" t="s">
        <v>587</v>
      </c>
    </row>
    <row r="48" ht="33.75" customHeight="1" spans="1:10">
      <c r="A48" s="25" t="s">
        <v>392</v>
      </c>
      <c r="B48" s="25" t="s">
        <v>588</v>
      </c>
      <c r="C48" s="154" t="s">
        <v>476</v>
      </c>
      <c r="D48" s="154" t="s">
        <v>477</v>
      </c>
      <c r="E48" s="154" t="s">
        <v>517</v>
      </c>
      <c r="F48" s="154" t="s">
        <v>479</v>
      </c>
      <c r="G48" s="81" t="s">
        <v>515</v>
      </c>
      <c r="H48" s="154" t="s">
        <v>519</v>
      </c>
      <c r="I48" s="154" t="s">
        <v>481</v>
      </c>
      <c r="J48" s="25" t="s">
        <v>589</v>
      </c>
    </row>
    <row r="49" ht="33.75" customHeight="1" spans="1:10">
      <c r="A49" s="25" t="s">
        <v>392</v>
      </c>
      <c r="B49" s="25" t="s">
        <v>588</v>
      </c>
      <c r="C49" s="154" t="s">
        <v>476</v>
      </c>
      <c r="D49" s="154" t="s">
        <v>477</v>
      </c>
      <c r="E49" s="154" t="s">
        <v>590</v>
      </c>
      <c r="F49" s="154" t="s">
        <v>479</v>
      </c>
      <c r="G49" s="81" t="s">
        <v>45</v>
      </c>
      <c r="H49" s="154" t="s">
        <v>591</v>
      </c>
      <c r="I49" s="154" t="s">
        <v>481</v>
      </c>
      <c r="J49" s="25" t="s">
        <v>592</v>
      </c>
    </row>
    <row r="50" ht="33.75" customHeight="1" spans="1:10">
      <c r="A50" s="25" t="s">
        <v>392</v>
      </c>
      <c r="B50" s="25" t="s">
        <v>588</v>
      </c>
      <c r="C50" s="154" t="s">
        <v>476</v>
      </c>
      <c r="D50" s="154" t="s">
        <v>485</v>
      </c>
      <c r="E50" s="154" t="s">
        <v>523</v>
      </c>
      <c r="F50" s="154" t="s">
        <v>479</v>
      </c>
      <c r="G50" s="81" t="s">
        <v>524</v>
      </c>
      <c r="H50" s="154" t="s">
        <v>494</v>
      </c>
      <c r="I50" s="154" t="s">
        <v>481</v>
      </c>
      <c r="J50" s="25" t="s">
        <v>593</v>
      </c>
    </row>
    <row r="51" ht="33.75" customHeight="1" spans="1:10">
      <c r="A51" s="25" t="s">
        <v>392</v>
      </c>
      <c r="B51" s="25" t="s">
        <v>588</v>
      </c>
      <c r="C51" s="154" t="s">
        <v>476</v>
      </c>
      <c r="D51" s="154" t="s">
        <v>485</v>
      </c>
      <c r="E51" s="154" t="s">
        <v>594</v>
      </c>
      <c r="F51" s="154" t="s">
        <v>545</v>
      </c>
      <c r="G51" s="81" t="s">
        <v>493</v>
      </c>
      <c r="H51" s="154" t="s">
        <v>494</v>
      </c>
      <c r="I51" s="154" t="s">
        <v>481</v>
      </c>
      <c r="J51" s="25" t="s">
        <v>595</v>
      </c>
    </row>
    <row r="52" ht="33.75" customHeight="1" spans="1:10">
      <c r="A52" s="25" t="s">
        <v>392</v>
      </c>
      <c r="B52" s="25" t="s">
        <v>588</v>
      </c>
      <c r="C52" s="154" t="s">
        <v>496</v>
      </c>
      <c r="D52" s="154" t="s">
        <v>497</v>
      </c>
      <c r="E52" s="154" t="s">
        <v>596</v>
      </c>
      <c r="F52" s="154" t="s">
        <v>545</v>
      </c>
      <c r="G52" s="81" t="s">
        <v>597</v>
      </c>
      <c r="H52" s="154" t="s">
        <v>494</v>
      </c>
      <c r="I52" s="154" t="s">
        <v>503</v>
      </c>
      <c r="J52" s="25" t="s">
        <v>598</v>
      </c>
    </row>
    <row r="53" ht="33.75" customHeight="1" spans="1:10">
      <c r="A53" s="25" t="s">
        <v>392</v>
      </c>
      <c r="B53" s="25" t="s">
        <v>588</v>
      </c>
      <c r="C53" s="154" t="s">
        <v>505</v>
      </c>
      <c r="D53" s="154" t="s">
        <v>506</v>
      </c>
      <c r="E53" s="154" t="s">
        <v>599</v>
      </c>
      <c r="F53" s="154" t="s">
        <v>479</v>
      </c>
      <c r="G53" s="81" t="s">
        <v>530</v>
      </c>
      <c r="H53" s="154" t="s">
        <v>494</v>
      </c>
      <c r="I53" s="154" t="s">
        <v>481</v>
      </c>
      <c r="J53" s="25" t="s">
        <v>600</v>
      </c>
    </row>
    <row r="54" ht="33.75" customHeight="1" spans="1:10">
      <c r="A54" s="25" t="s">
        <v>368</v>
      </c>
      <c r="B54" s="25" t="s">
        <v>601</v>
      </c>
      <c r="C54" s="154" t="s">
        <v>476</v>
      </c>
      <c r="D54" s="154" t="s">
        <v>477</v>
      </c>
      <c r="E54" s="154" t="s">
        <v>602</v>
      </c>
      <c r="F54" s="154" t="s">
        <v>479</v>
      </c>
      <c r="G54" s="81" t="s">
        <v>603</v>
      </c>
      <c r="H54" s="154" t="s">
        <v>604</v>
      </c>
      <c r="I54" s="154" t="s">
        <v>481</v>
      </c>
      <c r="J54" s="25" t="s">
        <v>605</v>
      </c>
    </row>
    <row r="55" ht="33.75" customHeight="1" spans="1:10">
      <c r="A55" s="25" t="s">
        <v>368</v>
      </c>
      <c r="B55" s="25" t="s">
        <v>606</v>
      </c>
      <c r="C55" s="154" t="s">
        <v>476</v>
      </c>
      <c r="D55" s="154" t="s">
        <v>485</v>
      </c>
      <c r="E55" s="154" t="s">
        <v>607</v>
      </c>
      <c r="F55" s="154" t="s">
        <v>545</v>
      </c>
      <c r="G55" s="81" t="s">
        <v>608</v>
      </c>
      <c r="H55" s="154" t="s">
        <v>480</v>
      </c>
      <c r="I55" s="154" t="s">
        <v>481</v>
      </c>
      <c r="J55" s="25" t="s">
        <v>609</v>
      </c>
    </row>
    <row r="56" ht="33.75" customHeight="1" spans="1:10">
      <c r="A56" s="25" t="s">
        <v>368</v>
      </c>
      <c r="B56" s="25" t="s">
        <v>606</v>
      </c>
      <c r="C56" s="154" t="s">
        <v>476</v>
      </c>
      <c r="D56" s="154" t="s">
        <v>485</v>
      </c>
      <c r="E56" s="154" t="s">
        <v>610</v>
      </c>
      <c r="F56" s="154" t="s">
        <v>479</v>
      </c>
      <c r="G56" s="81" t="s">
        <v>611</v>
      </c>
      <c r="H56" s="154" t="s">
        <v>494</v>
      </c>
      <c r="I56" s="154" t="s">
        <v>481</v>
      </c>
      <c r="J56" s="25" t="s">
        <v>612</v>
      </c>
    </row>
    <row r="57" ht="33.75" customHeight="1" spans="1:10">
      <c r="A57" s="25" t="s">
        <v>368</v>
      </c>
      <c r="B57" s="25" t="s">
        <v>606</v>
      </c>
      <c r="C57" s="154" t="s">
        <v>476</v>
      </c>
      <c r="D57" s="154" t="s">
        <v>536</v>
      </c>
      <c r="E57" s="154" t="s">
        <v>613</v>
      </c>
      <c r="F57" s="154" t="s">
        <v>479</v>
      </c>
      <c r="G57" s="81" t="s">
        <v>51</v>
      </c>
      <c r="H57" s="154" t="s">
        <v>614</v>
      </c>
      <c r="I57" s="154" t="s">
        <v>481</v>
      </c>
      <c r="J57" s="25" t="s">
        <v>615</v>
      </c>
    </row>
    <row r="58" ht="33.75" customHeight="1" spans="1:10">
      <c r="A58" s="25" t="s">
        <v>368</v>
      </c>
      <c r="B58" s="25" t="s">
        <v>606</v>
      </c>
      <c r="C58" s="154" t="s">
        <v>496</v>
      </c>
      <c r="D58" s="154" t="s">
        <v>497</v>
      </c>
      <c r="E58" s="154" t="s">
        <v>616</v>
      </c>
      <c r="F58" s="154" t="s">
        <v>545</v>
      </c>
      <c r="G58" s="81" t="s">
        <v>527</v>
      </c>
      <c r="H58" s="154" t="s">
        <v>494</v>
      </c>
      <c r="I58" s="154" t="s">
        <v>503</v>
      </c>
      <c r="J58" s="25" t="s">
        <v>617</v>
      </c>
    </row>
    <row r="59" ht="33.75" customHeight="1" spans="1:10">
      <c r="A59" s="25" t="s">
        <v>368</v>
      </c>
      <c r="B59" s="25" t="s">
        <v>606</v>
      </c>
      <c r="C59" s="154" t="s">
        <v>496</v>
      </c>
      <c r="D59" s="154" t="s">
        <v>618</v>
      </c>
      <c r="E59" s="154" t="s">
        <v>619</v>
      </c>
      <c r="F59" s="154" t="s">
        <v>479</v>
      </c>
      <c r="G59" s="81" t="s">
        <v>620</v>
      </c>
      <c r="H59" s="154" t="s">
        <v>539</v>
      </c>
      <c r="I59" s="154" t="s">
        <v>481</v>
      </c>
      <c r="J59" s="25" t="s">
        <v>621</v>
      </c>
    </row>
    <row r="60" ht="33.75" customHeight="1" spans="1:10">
      <c r="A60" s="25" t="s">
        <v>368</v>
      </c>
      <c r="B60" s="25" t="s">
        <v>606</v>
      </c>
      <c r="C60" s="154" t="s">
        <v>505</v>
      </c>
      <c r="D60" s="154" t="s">
        <v>506</v>
      </c>
      <c r="E60" s="154" t="s">
        <v>622</v>
      </c>
      <c r="F60" s="154" t="s">
        <v>479</v>
      </c>
      <c r="G60" s="81" t="s">
        <v>508</v>
      </c>
      <c r="H60" s="154" t="s">
        <v>494</v>
      </c>
      <c r="I60" s="154" t="s">
        <v>481</v>
      </c>
      <c r="J60" s="25" t="s">
        <v>623</v>
      </c>
    </row>
    <row r="61" ht="33.75" customHeight="1" spans="1:10">
      <c r="A61" s="25" t="s">
        <v>365</v>
      </c>
      <c r="B61" s="25" t="s">
        <v>624</v>
      </c>
      <c r="C61" s="154" t="s">
        <v>476</v>
      </c>
      <c r="D61" s="154" t="s">
        <v>477</v>
      </c>
      <c r="E61" s="154" t="s">
        <v>625</v>
      </c>
      <c r="F61" s="154" t="s">
        <v>479</v>
      </c>
      <c r="G61" s="81" t="s">
        <v>53</v>
      </c>
      <c r="H61" s="154" t="s">
        <v>490</v>
      </c>
      <c r="I61" s="154" t="s">
        <v>481</v>
      </c>
      <c r="J61" s="25" t="s">
        <v>626</v>
      </c>
    </row>
    <row r="62" ht="33.75" customHeight="1" spans="1:10">
      <c r="A62" s="25" t="s">
        <v>365</v>
      </c>
      <c r="B62" s="25" t="s">
        <v>624</v>
      </c>
      <c r="C62" s="154" t="s">
        <v>476</v>
      </c>
      <c r="D62" s="154" t="s">
        <v>485</v>
      </c>
      <c r="E62" s="154" t="s">
        <v>627</v>
      </c>
      <c r="F62" s="154" t="s">
        <v>545</v>
      </c>
      <c r="G62" s="81" t="s">
        <v>493</v>
      </c>
      <c r="H62" s="154" t="s">
        <v>494</v>
      </c>
      <c r="I62" s="154" t="s">
        <v>481</v>
      </c>
      <c r="J62" s="25" t="s">
        <v>628</v>
      </c>
    </row>
    <row r="63" ht="33.75" customHeight="1" spans="1:10">
      <c r="A63" s="25" t="s">
        <v>365</v>
      </c>
      <c r="B63" s="25" t="s">
        <v>624</v>
      </c>
      <c r="C63" s="154" t="s">
        <v>476</v>
      </c>
      <c r="D63" s="154" t="s">
        <v>536</v>
      </c>
      <c r="E63" s="154" t="s">
        <v>629</v>
      </c>
      <c r="F63" s="154" t="s">
        <v>545</v>
      </c>
      <c r="G63" s="81" t="s">
        <v>493</v>
      </c>
      <c r="H63" s="154" t="s">
        <v>494</v>
      </c>
      <c r="I63" s="154" t="s">
        <v>481</v>
      </c>
      <c r="J63" s="25" t="s">
        <v>630</v>
      </c>
    </row>
    <row r="64" ht="33.75" customHeight="1" spans="1:10">
      <c r="A64" s="25" t="s">
        <v>365</v>
      </c>
      <c r="B64" s="25" t="s">
        <v>624</v>
      </c>
      <c r="C64" s="154" t="s">
        <v>496</v>
      </c>
      <c r="D64" s="154" t="s">
        <v>497</v>
      </c>
      <c r="E64" s="154" t="s">
        <v>582</v>
      </c>
      <c r="F64" s="154" t="s">
        <v>479</v>
      </c>
      <c r="G64" s="81" t="s">
        <v>45</v>
      </c>
      <c r="H64" s="154" t="s">
        <v>542</v>
      </c>
      <c r="I64" s="154" t="s">
        <v>481</v>
      </c>
      <c r="J64" s="25" t="s">
        <v>631</v>
      </c>
    </row>
    <row r="65" ht="33.75" customHeight="1" spans="1:10">
      <c r="A65" s="25" t="s">
        <v>365</v>
      </c>
      <c r="B65" s="25" t="s">
        <v>624</v>
      </c>
      <c r="C65" s="154" t="s">
        <v>505</v>
      </c>
      <c r="D65" s="154" t="s">
        <v>506</v>
      </c>
      <c r="E65" s="154" t="s">
        <v>632</v>
      </c>
      <c r="F65" s="154" t="s">
        <v>479</v>
      </c>
      <c r="G65" s="81" t="s">
        <v>633</v>
      </c>
      <c r="H65" s="154" t="s">
        <v>494</v>
      </c>
      <c r="I65" s="154" t="s">
        <v>481</v>
      </c>
      <c r="J65" s="25" t="s">
        <v>634</v>
      </c>
    </row>
    <row r="66" ht="33.75" customHeight="1" spans="1:10">
      <c r="A66" s="25" t="s">
        <v>370</v>
      </c>
      <c r="B66" s="25" t="s">
        <v>635</v>
      </c>
      <c r="C66" s="154" t="s">
        <v>476</v>
      </c>
      <c r="D66" s="154" t="s">
        <v>477</v>
      </c>
      <c r="E66" s="154" t="s">
        <v>636</v>
      </c>
      <c r="F66" s="154" t="s">
        <v>545</v>
      </c>
      <c r="G66" s="81" t="s">
        <v>637</v>
      </c>
      <c r="H66" s="154" t="s">
        <v>512</v>
      </c>
      <c r="I66" s="154" t="s">
        <v>481</v>
      </c>
      <c r="J66" s="25" t="s">
        <v>638</v>
      </c>
    </row>
    <row r="67" ht="33.75" customHeight="1" spans="1:10">
      <c r="A67" s="25" t="s">
        <v>370</v>
      </c>
      <c r="B67" s="25" t="s">
        <v>635</v>
      </c>
      <c r="C67" s="154" t="s">
        <v>476</v>
      </c>
      <c r="D67" s="154" t="s">
        <v>477</v>
      </c>
      <c r="E67" s="154" t="s">
        <v>639</v>
      </c>
      <c r="F67" s="154" t="s">
        <v>479</v>
      </c>
      <c r="G67" s="81" t="s">
        <v>48</v>
      </c>
      <c r="H67" s="154" t="s">
        <v>490</v>
      </c>
      <c r="I67" s="154" t="s">
        <v>481</v>
      </c>
      <c r="J67" s="25" t="s">
        <v>640</v>
      </c>
    </row>
    <row r="68" ht="33.75" customHeight="1" spans="1:10">
      <c r="A68" s="25" t="s">
        <v>370</v>
      </c>
      <c r="B68" s="25" t="s">
        <v>635</v>
      </c>
      <c r="C68" s="154" t="s">
        <v>476</v>
      </c>
      <c r="D68" s="154" t="s">
        <v>485</v>
      </c>
      <c r="E68" s="154" t="s">
        <v>641</v>
      </c>
      <c r="F68" s="154" t="s">
        <v>545</v>
      </c>
      <c r="G68" s="81" t="s">
        <v>493</v>
      </c>
      <c r="H68" s="154" t="s">
        <v>494</v>
      </c>
      <c r="I68" s="154" t="s">
        <v>481</v>
      </c>
      <c r="J68" s="25" t="s">
        <v>642</v>
      </c>
    </row>
    <row r="69" ht="33.75" customHeight="1" spans="1:10">
      <c r="A69" s="25" t="s">
        <v>370</v>
      </c>
      <c r="B69" s="25" t="s">
        <v>635</v>
      </c>
      <c r="C69" s="154" t="s">
        <v>496</v>
      </c>
      <c r="D69" s="154" t="s">
        <v>497</v>
      </c>
      <c r="E69" s="154" t="s">
        <v>643</v>
      </c>
      <c r="F69" s="154" t="s">
        <v>479</v>
      </c>
      <c r="G69" s="81" t="s">
        <v>508</v>
      </c>
      <c r="H69" s="154" t="s">
        <v>494</v>
      </c>
      <c r="I69" s="154" t="s">
        <v>481</v>
      </c>
      <c r="J69" s="25" t="s">
        <v>644</v>
      </c>
    </row>
    <row r="70" ht="33.75" customHeight="1" spans="1:10">
      <c r="A70" s="25" t="s">
        <v>370</v>
      </c>
      <c r="B70" s="25" t="s">
        <v>635</v>
      </c>
      <c r="C70" s="154" t="s">
        <v>496</v>
      </c>
      <c r="D70" s="154" t="s">
        <v>497</v>
      </c>
      <c r="E70" s="154" t="s">
        <v>645</v>
      </c>
      <c r="F70" s="154" t="s">
        <v>545</v>
      </c>
      <c r="G70" s="81" t="s">
        <v>646</v>
      </c>
      <c r="H70" s="154"/>
      <c r="I70" s="154" t="s">
        <v>503</v>
      </c>
      <c r="J70" s="25" t="s">
        <v>647</v>
      </c>
    </row>
    <row r="71" ht="33.75" customHeight="1" spans="1:10">
      <c r="A71" s="25" t="s">
        <v>370</v>
      </c>
      <c r="B71" s="25" t="s">
        <v>635</v>
      </c>
      <c r="C71" s="154" t="s">
        <v>496</v>
      </c>
      <c r="D71" s="154" t="s">
        <v>618</v>
      </c>
      <c r="E71" s="154" t="s">
        <v>648</v>
      </c>
      <c r="F71" s="154" t="s">
        <v>545</v>
      </c>
      <c r="G71" s="81" t="s">
        <v>649</v>
      </c>
      <c r="H71" s="154"/>
      <c r="I71" s="154" t="s">
        <v>503</v>
      </c>
      <c r="J71" s="25" t="s">
        <v>650</v>
      </c>
    </row>
    <row r="72" ht="33.75" customHeight="1" spans="1:10">
      <c r="A72" s="25" t="s">
        <v>370</v>
      </c>
      <c r="B72" s="25" t="s">
        <v>635</v>
      </c>
      <c r="C72" s="154" t="s">
        <v>505</v>
      </c>
      <c r="D72" s="154" t="s">
        <v>506</v>
      </c>
      <c r="E72" s="154" t="s">
        <v>651</v>
      </c>
      <c r="F72" s="154" t="s">
        <v>479</v>
      </c>
      <c r="G72" s="81" t="s">
        <v>508</v>
      </c>
      <c r="H72" s="154" t="s">
        <v>494</v>
      </c>
      <c r="I72" s="154" t="s">
        <v>481</v>
      </c>
      <c r="J72" s="25" t="s">
        <v>652</v>
      </c>
    </row>
    <row r="73" ht="33.75" customHeight="1" spans="1:10">
      <c r="A73" s="25" t="s">
        <v>370</v>
      </c>
      <c r="B73" s="25" t="s">
        <v>635</v>
      </c>
      <c r="C73" s="154" t="s">
        <v>505</v>
      </c>
      <c r="D73" s="154" t="s">
        <v>506</v>
      </c>
      <c r="E73" s="154" t="s">
        <v>653</v>
      </c>
      <c r="F73" s="154" t="s">
        <v>479</v>
      </c>
      <c r="G73" s="81" t="s">
        <v>508</v>
      </c>
      <c r="H73" s="154" t="s">
        <v>494</v>
      </c>
      <c r="I73" s="154" t="s">
        <v>481</v>
      </c>
      <c r="J73" s="25" t="s">
        <v>654</v>
      </c>
    </row>
    <row r="74" ht="33.75" customHeight="1" spans="1:10">
      <c r="A74" s="156" t="s">
        <v>67</v>
      </c>
      <c r="B74" s="25"/>
      <c r="C74" s="154"/>
      <c r="D74" s="154"/>
      <c r="E74" s="154"/>
      <c r="F74" s="154"/>
      <c r="G74" s="154"/>
      <c r="H74" s="154"/>
      <c r="I74" s="154"/>
      <c r="J74" s="25"/>
    </row>
    <row r="75" ht="33.75" customHeight="1" spans="1:10">
      <c r="A75" s="25" t="s">
        <v>396</v>
      </c>
      <c r="B75" s="25" t="s">
        <v>655</v>
      </c>
      <c r="C75" s="154" t="s">
        <v>476</v>
      </c>
      <c r="D75" s="154" t="s">
        <v>477</v>
      </c>
      <c r="E75" s="154" t="s">
        <v>656</v>
      </c>
      <c r="F75" s="154" t="s">
        <v>479</v>
      </c>
      <c r="G75" s="81" t="s">
        <v>499</v>
      </c>
      <c r="H75" s="154" t="s">
        <v>604</v>
      </c>
      <c r="I75" s="154" t="s">
        <v>481</v>
      </c>
      <c r="J75" s="25" t="s">
        <v>657</v>
      </c>
    </row>
    <row r="76" ht="33.75" customHeight="1" spans="1:10">
      <c r="A76" s="25" t="s">
        <v>396</v>
      </c>
      <c r="B76" s="25" t="s">
        <v>658</v>
      </c>
      <c r="C76" s="154" t="s">
        <v>476</v>
      </c>
      <c r="D76" s="154" t="s">
        <v>485</v>
      </c>
      <c r="E76" s="154" t="s">
        <v>610</v>
      </c>
      <c r="F76" s="154" t="s">
        <v>545</v>
      </c>
      <c r="G76" s="81" t="s">
        <v>493</v>
      </c>
      <c r="H76" s="154" t="s">
        <v>494</v>
      </c>
      <c r="I76" s="154" t="s">
        <v>481</v>
      </c>
      <c r="J76" s="25" t="s">
        <v>659</v>
      </c>
    </row>
    <row r="77" ht="33.75" customHeight="1" spans="1:10">
      <c r="A77" s="25" t="s">
        <v>396</v>
      </c>
      <c r="B77" s="25" t="s">
        <v>658</v>
      </c>
      <c r="C77" s="154" t="s">
        <v>476</v>
      </c>
      <c r="D77" s="154" t="s">
        <v>536</v>
      </c>
      <c r="E77" s="154" t="s">
        <v>619</v>
      </c>
      <c r="F77" s="154" t="s">
        <v>479</v>
      </c>
      <c r="G77" s="81" t="s">
        <v>620</v>
      </c>
      <c r="H77" s="154" t="s">
        <v>539</v>
      </c>
      <c r="I77" s="154" t="s">
        <v>481</v>
      </c>
      <c r="J77" s="25" t="s">
        <v>660</v>
      </c>
    </row>
    <row r="78" ht="33.75" customHeight="1" spans="1:10">
      <c r="A78" s="25" t="s">
        <v>396</v>
      </c>
      <c r="B78" s="25" t="s">
        <v>658</v>
      </c>
      <c r="C78" s="154" t="s">
        <v>496</v>
      </c>
      <c r="D78" s="154" t="s">
        <v>497</v>
      </c>
      <c r="E78" s="154" t="s">
        <v>661</v>
      </c>
      <c r="F78" s="154" t="s">
        <v>479</v>
      </c>
      <c r="G78" s="81" t="s">
        <v>164</v>
      </c>
      <c r="H78" s="154" t="s">
        <v>542</v>
      </c>
      <c r="I78" s="154" t="s">
        <v>481</v>
      </c>
      <c r="J78" s="25" t="s">
        <v>662</v>
      </c>
    </row>
    <row r="79" ht="33.75" customHeight="1" spans="1:10">
      <c r="A79" s="25" t="s">
        <v>396</v>
      </c>
      <c r="B79" s="25" t="s">
        <v>658</v>
      </c>
      <c r="C79" s="154" t="s">
        <v>505</v>
      </c>
      <c r="D79" s="154" t="s">
        <v>506</v>
      </c>
      <c r="E79" s="154" t="s">
        <v>663</v>
      </c>
      <c r="F79" s="154" t="s">
        <v>479</v>
      </c>
      <c r="G79" s="81" t="s">
        <v>508</v>
      </c>
      <c r="H79" s="154" t="s">
        <v>494</v>
      </c>
      <c r="I79" s="154" t="s">
        <v>481</v>
      </c>
      <c r="J79" s="25" t="s">
        <v>623</v>
      </c>
    </row>
    <row r="80" ht="33.75" customHeight="1" spans="1:10">
      <c r="A80" s="156" t="s">
        <v>69</v>
      </c>
      <c r="B80" s="25"/>
      <c r="C80" s="154"/>
      <c r="D80" s="154"/>
      <c r="E80" s="154"/>
      <c r="F80" s="154"/>
      <c r="G80" s="154"/>
      <c r="H80" s="154"/>
      <c r="I80" s="154"/>
      <c r="J80" s="25"/>
    </row>
    <row r="81" ht="33.75" customHeight="1" spans="1:10">
      <c r="A81" s="25" t="s">
        <v>405</v>
      </c>
      <c r="B81" s="25" t="s">
        <v>664</v>
      </c>
      <c r="C81" s="154" t="s">
        <v>476</v>
      </c>
      <c r="D81" s="154" t="s">
        <v>477</v>
      </c>
      <c r="E81" s="154" t="s">
        <v>665</v>
      </c>
      <c r="F81" s="154" t="s">
        <v>479</v>
      </c>
      <c r="G81" s="81" t="s">
        <v>666</v>
      </c>
      <c r="H81" s="154" t="s">
        <v>667</v>
      </c>
      <c r="I81" s="154" t="s">
        <v>481</v>
      </c>
      <c r="J81" s="25" t="s">
        <v>668</v>
      </c>
    </row>
    <row r="82" ht="33.75" customHeight="1" spans="1:10">
      <c r="A82" s="25" t="s">
        <v>405</v>
      </c>
      <c r="B82" s="25" t="s">
        <v>664</v>
      </c>
      <c r="C82" s="154" t="s">
        <v>476</v>
      </c>
      <c r="D82" s="154" t="s">
        <v>477</v>
      </c>
      <c r="E82" s="154" t="s">
        <v>669</v>
      </c>
      <c r="F82" s="154" t="s">
        <v>545</v>
      </c>
      <c r="G82" s="81" t="s">
        <v>515</v>
      </c>
      <c r="H82" s="154" t="s">
        <v>670</v>
      </c>
      <c r="I82" s="154" t="s">
        <v>481</v>
      </c>
      <c r="J82" s="25" t="s">
        <v>671</v>
      </c>
    </row>
    <row r="83" ht="33.75" customHeight="1" spans="1:10">
      <c r="A83" s="25" t="s">
        <v>405</v>
      </c>
      <c r="B83" s="25" t="s">
        <v>664</v>
      </c>
      <c r="C83" s="154" t="s">
        <v>476</v>
      </c>
      <c r="D83" s="154" t="s">
        <v>477</v>
      </c>
      <c r="E83" s="154" t="s">
        <v>672</v>
      </c>
      <c r="F83" s="154" t="s">
        <v>479</v>
      </c>
      <c r="G83" s="81" t="s">
        <v>515</v>
      </c>
      <c r="H83" s="154" t="s">
        <v>667</v>
      </c>
      <c r="I83" s="154" t="s">
        <v>481</v>
      </c>
      <c r="J83" s="25" t="s">
        <v>673</v>
      </c>
    </row>
    <row r="84" ht="33.75" customHeight="1" spans="1:10">
      <c r="A84" s="25" t="s">
        <v>405</v>
      </c>
      <c r="B84" s="25" t="s">
        <v>664</v>
      </c>
      <c r="C84" s="154" t="s">
        <v>476</v>
      </c>
      <c r="D84" s="154" t="s">
        <v>485</v>
      </c>
      <c r="E84" s="154" t="s">
        <v>674</v>
      </c>
      <c r="F84" s="154" t="s">
        <v>479</v>
      </c>
      <c r="G84" s="81" t="s">
        <v>524</v>
      </c>
      <c r="H84" s="154" t="s">
        <v>494</v>
      </c>
      <c r="I84" s="154" t="s">
        <v>481</v>
      </c>
      <c r="J84" s="25" t="s">
        <v>675</v>
      </c>
    </row>
    <row r="85" ht="33.75" customHeight="1" spans="1:10">
      <c r="A85" s="25" t="s">
        <v>405</v>
      </c>
      <c r="B85" s="25" t="s">
        <v>664</v>
      </c>
      <c r="C85" s="154" t="s">
        <v>476</v>
      </c>
      <c r="D85" s="154" t="s">
        <v>536</v>
      </c>
      <c r="E85" s="154" t="s">
        <v>676</v>
      </c>
      <c r="F85" s="154" t="s">
        <v>479</v>
      </c>
      <c r="G85" s="81" t="s">
        <v>677</v>
      </c>
      <c r="H85" s="154" t="s">
        <v>614</v>
      </c>
      <c r="I85" s="154" t="s">
        <v>481</v>
      </c>
      <c r="J85" s="25" t="s">
        <v>678</v>
      </c>
    </row>
    <row r="86" ht="33.75" customHeight="1" spans="1:10">
      <c r="A86" s="25" t="s">
        <v>405</v>
      </c>
      <c r="B86" s="25" t="s">
        <v>664</v>
      </c>
      <c r="C86" s="154" t="s">
        <v>496</v>
      </c>
      <c r="D86" s="154" t="s">
        <v>497</v>
      </c>
      <c r="E86" s="154" t="s">
        <v>679</v>
      </c>
      <c r="F86" s="154" t="s">
        <v>479</v>
      </c>
      <c r="G86" s="81" t="s">
        <v>680</v>
      </c>
      <c r="H86" s="154" t="s">
        <v>681</v>
      </c>
      <c r="I86" s="154" t="s">
        <v>481</v>
      </c>
      <c r="J86" s="25" t="s">
        <v>682</v>
      </c>
    </row>
    <row r="87" ht="33.75" customHeight="1" spans="1:10">
      <c r="A87" s="25" t="s">
        <v>405</v>
      </c>
      <c r="B87" s="25" t="s">
        <v>664</v>
      </c>
      <c r="C87" s="154" t="s">
        <v>505</v>
      </c>
      <c r="D87" s="154" t="s">
        <v>506</v>
      </c>
      <c r="E87" s="154" t="s">
        <v>683</v>
      </c>
      <c r="F87" s="154" t="s">
        <v>479</v>
      </c>
      <c r="G87" s="81" t="s">
        <v>530</v>
      </c>
      <c r="H87" s="154" t="s">
        <v>494</v>
      </c>
      <c r="I87" s="154" t="s">
        <v>481</v>
      </c>
      <c r="J87" s="25" t="s">
        <v>684</v>
      </c>
    </row>
    <row r="88" ht="33.75" customHeight="1" spans="1:10">
      <c r="A88" s="156" t="s">
        <v>71</v>
      </c>
      <c r="B88" s="25"/>
      <c r="C88" s="154"/>
      <c r="D88" s="154"/>
      <c r="E88" s="154"/>
      <c r="F88" s="154"/>
      <c r="G88" s="154"/>
      <c r="H88" s="154"/>
      <c r="I88" s="154"/>
      <c r="J88" s="25"/>
    </row>
    <row r="89" ht="33.75" customHeight="1" spans="1:10">
      <c r="A89" s="25" t="s">
        <v>425</v>
      </c>
      <c r="B89" s="25" t="s">
        <v>685</v>
      </c>
      <c r="C89" s="154" t="s">
        <v>476</v>
      </c>
      <c r="D89" s="154" t="s">
        <v>477</v>
      </c>
      <c r="E89" s="154" t="s">
        <v>686</v>
      </c>
      <c r="F89" s="154" t="s">
        <v>479</v>
      </c>
      <c r="G89" s="81" t="s">
        <v>518</v>
      </c>
      <c r="H89" s="154" t="s">
        <v>519</v>
      </c>
      <c r="I89" s="154" t="s">
        <v>481</v>
      </c>
      <c r="J89" s="25" t="s">
        <v>687</v>
      </c>
    </row>
    <row r="90" ht="33.75" customHeight="1" spans="1:10">
      <c r="A90" s="25" t="s">
        <v>425</v>
      </c>
      <c r="B90" s="25" t="s">
        <v>685</v>
      </c>
      <c r="C90" s="154" t="s">
        <v>476</v>
      </c>
      <c r="D90" s="154" t="s">
        <v>477</v>
      </c>
      <c r="E90" s="154" t="s">
        <v>688</v>
      </c>
      <c r="F90" s="154" t="s">
        <v>479</v>
      </c>
      <c r="G90" s="81" t="s">
        <v>518</v>
      </c>
      <c r="H90" s="154" t="s">
        <v>519</v>
      </c>
      <c r="I90" s="154" t="s">
        <v>481</v>
      </c>
      <c r="J90" s="25" t="s">
        <v>689</v>
      </c>
    </row>
    <row r="91" ht="33.75" customHeight="1" spans="1:10">
      <c r="A91" s="25" t="s">
        <v>425</v>
      </c>
      <c r="B91" s="25" t="s">
        <v>685</v>
      </c>
      <c r="C91" s="154" t="s">
        <v>476</v>
      </c>
      <c r="D91" s="154" t="s">
        <v>485</v>
      </c>
      <c r="E91" s="154" t="s">
        <v>690</v>
      </c>
      <c r="F91" s="154" t="s">
        <v>479</v>
      </c>
      <c r="G91" s="81" t="s">
        <v>524</v>
      </c>
      <c r="H91" s="154" t="s">
        <v>494</v>
      </c>
      <c r="I91" s="154" t="s">
        <v>481</v>
      </c>
      <c r="J91" s="25" t="s">
        <v>691</v>
      </c>
    </row>
    <row r="92" ht="33.75" customHeight="1" spans="1:10">
      <c r="A92" s="25" t="s">
        <v>425</v>
      </c>
      <c r="B92" s="25" t="s">
        <v>685</v>
      </c>
      <c r="C92" s="154" t="s">
        <v>476</v>
      </c>
      <c r="D92" s="154" t="s">
        <v>536</v>
      </c>
      <c r="E92" s="154" t="s">
        <v>692</v>
      </c>
      <c r="F92" s="154" t="s">
        <v>479</v>
      </c>
      <c r="G92" s="81" t="s">
        <v>50</v>
      </c>
      <c r="H92" s="154" t="s">
        <v>614</v>
      </c>
      <c r="I92" s="154" t="s">
        <v>481</v>
      </c>
      <c r="J92" s="25" t="s">
        <v>693</v>
      </c>
    </row>
    <row r="93" ht="33.75" customHeight="1" spans="1:10">
      <c r="A93" s="25" t="s">
        <v>425</v>
      </c>
      <c r="B93" s="25" t="s">
        <v>685</v>
      </c>
      <c r="C93" s="154" t="s">
        <v>496</v>
      </c>
      <c r="D93" s="154" t="s">
        <v>497</v>
      </c>
      <c r="E93" s="154" t="s">
        <v>694</v>
      </c>
      <c r="F93" s="154" t="s">
        <v>545</v>
      </c>
      <c r="G93" s="81" t="s">
        <v>527</v>
      </c>
      <c r="H93" s="154" t="s">
        <v>494</v>
      </c>
      <c r="I93" s="154" t="s">
        <v>503</v>
      </c>
      <c r="J93" s="25" t="s">
        <v>695</v>
      </c>
    </row>
    <row r="94" ht="33.75" customHeight="1" spans="1:10">
      <c r="A94" s="25" t="s">
        <v>425</v>
      </c>
      <c r="B94" s="25" t="s">
        <v>685</v>
      </c>
      <c r="C94" s="154" t="s">
        <v>496</v>
      </c>
      <c r="D94" s="154" t="s">
        <v>497</v>
      </c>
      <c r="E94" s="154" t="s">
        <v>696</v>
      </c>
      <c r="F94" s="154" t="s">
        <v>479</v>
      </c>
      <c r="G94" s="81" t="s">
        <v>515</v>
      </c>
      <c r="H94" s="154" t="s">
        <v>494</v>
      </c>
      <c r="I94" s="154" t="s">
        <v>481</v>
      </c>
      <c r="J94" s="25" t="s">
        <v>697</v>
      </c>
    </row>
    <row r="95" ht="33.75" customHeight="1" spans="1:10">
      <c r="A95" s="25" t="s">
        <v>425</v>
      </c>
      <c r="B95" s="25" t="s">
        <v>685</v>
      </c>
      <c r="C95" s="154" t="s">
        <v>505</v>
      </c>
      <c r="D95" s="154" t="s">
        <v>506</v>
      </c>
      <c r="E95" s="154" t="s">
        <v>698</v>
      </c>
      <c r="F95" s="154" t="s">
        <v>479</v>
      </c>
      <c r="G95" s="81" t="s">
        <v>508</v>
      </c>
      <c r="H95" s="154" t="s">
        <v>494</v>
      </c>
      <c r="I95" s="154" t="s">
        <v>481</v>
      </c>
      <c r="J95" s="25" t="s">
        <v>699</v>
      </c>
    </row>
    <row r="96" ht="33.75" customHeight="1" spans="1:10">
      <c r="A96" s="156" t="s">
        <v>73</v>
      </c>
      <c r="B96" s="25"/>
      <c r="C96" s="154"/>
      <c r="D96" s="154"/>
      <c r="E96" s="154"/>
      <c r="F96" s="154"/>
      <c r="G96" s="154"/>
      <c r="H96" s="154"/>
      <c r="I96" s="154"/>
      <c r="J96" s="25"/>
    </row>
    <row r="97" ht="33.75" customHeight="1" spans="1:10">
      <c r="A97" s="25" t="s">
        <v>455</v>
      </c>
      <c r="B97" s="25" t="s">
        <v>700</v>
      </c>
      <c r="C97" s="154" t="s">
        <v>476</v>
      </c>
      <c r="D97" s="154" t="s">
        <v>477</v>
      </c>
      <c r="E97" s="154" t="s">
        <v>701</v>
      </c>
      <c r="F97" s="154" t="s">
        <v>479</v>
      </c>
      <c r="G97" s="81" t="s">
        <v>702</v>
      </c>
      <c r="H97" s="154" t="s">
        <v>604</v>
      </c>
      <c r="I97" s="154" t="s">
        <v>481</v>
      </c>
      <c r="J97" s="25" t="s">
        <v>703</v>
      </c>
    </row>
    <row r="98" ht="33.75" customHeight="1" spans="1:10">
      <c r="A98" s="25" t="s">
        <v>455</v>
      </c>
      <c r="B98" s="25" t="s">
        <v>700</v>
      </c>
      <c r="C98" s="154" t="s">
        <v>476</v>
      </c>
      <c r="D98" s="154" t="s">
        <v>477</v>
      </c>
      <c r="E98" s="154" t="s">
        <v>704</v>
      </c>
      <c r="F98" s="154" t="s">
        <v>545</v>
      </c>
      <c r="G98" s="81" t="s">
        <v>50</v>
      </c>
      <c r="H98" s="154" t="s">
        <v>591</v>
      </c>
      <c r="I98" s="154" t="s">
        <v>481</v>
      </c>
      <c r="J98" s="25" t="s">
        <v>705</v>
      </c>
    </row>
    <row r="99" ht="33.75" customHeight="1" spans="1:10">
      <c r="A99" s="25" t="s">
        <v>455</v>
      </c>
      <c r="B99" s="25" t="s">
        <v>700</v>
      </c>
      <c r="C99" s="154" t="s">
        <v>476</v>
      </c>
      <c r="D99" s="154" t="s">
        <v>485</v>
      </c>
      <c r="E99" s="154" t="s">
        <v>706</v>
      </c>
      <c r="F99" s="154" t="s">
        <v>479</v>
      </c>
      <c r="G99" s="81" t="s">
        <v>611</v>
      </c>
      <c r="H99" s="154" t="s">
        <v>494</v>
      </c>
      <c r="I99" s="154" t="s">
        <v>481</v>
      </c>
      <c r="J99" s="25" t="s">
        <v>707</v>
      </c>
    </row>
    <row r="100" ht="33.75" customHeight="1" spans="1:10">
      <c r="A100" s="25" t="s">
        <v>455</v>
      </c>
      <c r="B100" s="25" t="s">
        <v>700</v>
      </c>
      <c r="C100" s="154" t="s">
        <v>496</v>
      </c>
      <c r="D100" s="154" t="s">
        <v>497</v>
      </c>
      <c r="E100" s="154" t="s">
        <v>708</v>
      </c>
      <c r="F100" s="154" t="s">
        <v>545</v>
      </c>
      <c r="G100" s="81" t="s">
        <v>493</v>
      </c>
      <c r="H100" s="154" t="s">
        <v>494</v>
      </c>
      <c r="I100" s="154" t="s">
        <v>481</v>
      </c>
      <c r="J100" s="25" t="s">
        <v>709</v>
      </c>
    </row>
    <row r="101" ht="33.75" customHeight="1" spans="1:10">
      <c r="A101" s="25" t="s">
        <v>455</v>
      </c>
      <c r="B101" s="25" t="s">
        <v>700</v>
      </c>
      <c r="C101" s="154" t="s">
        <v>496</v>
      </c>
      <c r="D101" s="154" t="s">
        <v>497</v>
      </c>
      <c r="E101" s="154" t="s">
        <v>710</v>
      </c>
      <c r="F101" s="154" t="s">
        <v>545</v>
      </c>
      <c r="G101" s="81" t="s">
        <v>493</v>
      </c>
      <c r="H101" s="154" t="s">
        <v>494</v>
      </c>
      <c r="I101" s="154" t="s">
        <v>481</v>
      </c>
      <c r="J101" s="25" t="s">
        <v>711</v>
      </c>
    </row>
    <row r="102" ht="33.75" customHeight="1" spans="1:10">
      <c r="A102" s="25" t="s">
        <v>455</v>
      </c>
      <c r="B102" s="25" t="s">
        <v>700</v>
      </c>
      <c r="C102" s="154" t="s">
        <v>505</v>
      </c>
      <c r="D102" s="154" t="s">
        <v>506</v>
      </c>
      <c r="E102" s="154" t="s">
        <v>712</v>
      </c>
      <c r="F102" s="154" t="s">
        <v>479</v>
      </c>
      <c r="G102" s="81" t="s">
        <v>611</v>
      </c>
      <c r="H102" s="154" t="s">
        <v>494</v>
      </c>
      <c r="I102" s="154" t="s">
        <v>481</v>
      </c>
      <c r="J102" s="25" t="s">
        <v>713</v>
      </c>
    </row>
  </sheetData>
  <mergeCells count="28">
    <mergeCell ref="A2:J2"/>
    <mergeCell ref="A3:H3"/>
    <mergeCell ref="A8:A15"/>
    <mergeCell ref="A16:A22"/>
    <mergeCell ref="A23:A27"/>
    <mergeCell ref="A28:A36"/>
    <mergeCell ref="A37:A47"/>
    <mergeCell ref="A48:A53"/>
    <mergeCell ref="A54:A60"/>
    <mergeCell ref="A61:A65"/>
    <mergeCell ref="A66:A73"/>
    <mergeCell ref="A75:A79"/>
    <mergeCell ref="A81:A87"/>
    <mergeCell ref="A89:A95"/>
    <mergeCell ref="A97:A102"/>
    <mergeCell ref="B8:B15"/>
    <mergeCell ref="B16:B22"/>
    <mergeCell ref="B23:B27"/>
    <mergeCell ref="B28:B36"/>
    <mergeCell ref="B37:B47"/>
    <mergeCell ref="B48:B53"/>
    <mergeCell ref="B54:B60"/>
    <mergeCell ref="B61:B65"/>
    <mergeCell ref="B66:B73"/>
    <mergeCell ref="B75:B79"/>
    <mergeCell ref="B81:B87"/>
    <mergeCell ref="B89:B95"/>
    <mergeCell ref="B97:B102"/>
  </mergeCells>
  <pageMargins left="2.20416666666667" right="0.75" top="0.550694444444444" bottom="0.236111111111111" header="0.5" footer="0.0784722222222222"/>
  <pageSetup paperSize="9" scale="16"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C19" sqref="C19"/>
    </sheetView>
  </sheetViews>
  <sheetFormatPr defaultColWidth="9.14545454545454" defaultRowHeight="14.25" customHeight="1" outlineLevelCol="5"/>
  <cols>
    <col min="1" max="1" width="29.0363636363636" customWidth="1"/>
    <col min="2" max="2" width="28.6" customWidth="1"/>
    <col min="3" max="3" width="31.6" customWidth="1"/>
    <col min="4" max="6" width="33.4545454545455" customWidth="1"/>
  </cols>
  <sheetData>
    <row r="1" ht="15.75" customHeight="1" spans="1:6">
      <c r="A1" s="74"/>
      <c r="B1" s="140"/>
      <c r="C1" s="74"/>
      <c r="D1" s="74"/>
      <c r="F1" s="141" t="s">
        <v>714</v>
      </c>
    </row>
    <row r="2" ht="28.5" customHeight="1" spans="1:6">
      <c r="A2" s="31" t="s">
        <v>715</v>
      </c>
      <c r="B2" s="31"/>
      <c r="C2" s="31"/>
      <c r="D2" s="31"/>
      <c r="E2" s="31"/>
      <c r="F2" s="31"/>
    </row>
    <row r="3" ht="15" customHeight="1" spans="1:6">
      <c r="A3" s="142" t="str">
        <f>"单位名称："&amp;"玉溪市文化和旅游局"</f>
        <v>单位名称：玉溪市文化和旅游局</v>
      </c>
      <c r="B3" s="143"/>
      <c r="C3" s="143"/>
      <c r="D3" s="86"/>
      <c r="E3" s="86"/>
      <c r="F3" s="144" t="s">
        <v>716</v>
      </c>
    </row>
    <row r="4" ht="18.75" customHeight="1" spans="1:6">
      <c r="A4" s="33" t="s">
        <v>149</v>
      </c>
      <c r="B4" s="33" t="s">
        <v>76</v>
      </c>
      <c r="C4" s="33" t="s">
        <v>77</v>
      </c>
      <c r="D4" s="89" t="s">
        <v>717</v>
      </c>
      <c r="E4" s="54"/>
      <c r="F4" s="43"/>
    </row>
    <row r="5" ht="30" customHeight="1" spans="1:6">
      <c r="A5" s="89"/>
      <c r="B5" s="89"/>
      <c r="C5" s="89"/>
      <c r="D5" s="89" t="s">
        <v>30</v>
      </c>
      <c r="E5" s="54" t="s">
        <v>80</v>
      </c>
      <c r="F5" s="43" t="s">
        <v>81</v>
      </c>
    </row>
    <row r="6" ht="16.5" customHeight="1" spans="1:6">
      <c r="A6" s="89">
        <v>1</v>
      </c>
      <c r="B6" s="89">
        <v>2</v>
      </c>
      <c r="C6" s="89">
        <v>3</v>
      </c>
      <c r="D6" s="89">
        <v>4</v>
      </c>
      <c r="E6" s="54">
        <v>5</v>
      </c>
      <c r="F6" s="43">
        <v>6</v>
      </c>
    </row>
    <row r="7" ht="20.25" customHeight="1" spans="1:6">
      <c r="A7" s="90"/>
      <c r="B7" s="90"/>
      <c r="C7" s="90"/>
      <c r="D7" s="145"/>
      <c r="E7" s="146"/>
      <c r="F7" s="146"/>
    </row>
    <row r="8" ht="17.25" customHeight="1" spans="1:6">
      <c r="A8" s="147" t="s">
        <v>462</v>
      </c>
      <c r="B8" s="148"/>
      <c r="C8" s="148" t="s">
        <v>462</v>
      </c>
      <c r="D8" s="146"/>
      <c r="E8" s="146"/>
      <c r="F8" s="146"/>
    </row>
    <row r="9" customHeight="1" spans="1:1">
      <c r="A9" t="s">
        <v>718</v>
      </c>
    </row>
  </sheetData>
  <mergeCells count="7">
    <mergeCell ref="A2:F2"/>
    <mergeCell ref="A3:E3"/>
    <mergeCell ref="D4:F4"/>
    <mergeCell ref="A8:C8"/>
    <mergeCell ref="A4:A5"/>
    <mergeCell ref="B4:B5"/>
    <mergeCell ref="C4:C5"/>
  </mergeCells>
  <pageMargins left="0.75" right="0.75" top="1" bottom="1" header="0.5" footer="0.5"/>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4"/>
  <sheetViews>
    <sheetView showZeros="0" workbookViewId="0">
      <selection activeCell="C8" sqref="C8"/>
    </sheetView>
  </sheetViews>
  <sheetFormatPr defaultColWidth="9.14545454545454" defaultRowHeight="14.25" customHeight="1"/>
  <cols>
    <col min="1" max="1" width="29.5727272727273" customWidth="1"/>
    <col min="2" max="2" width="21.7090909090909" customWidth="1"/>
    <col min="3" max="3" width="35.2818181818182" customWidth="1"/>
    <col min="4" max="4" width="7.70909090909091" customWidth="1"/>
    <col min="5" max="5" width="10.2818181818182" customWidth="1"/>
    <col min="6" max="6" width="14.8454545454545" customWidth="1"/>
    <col min="7" max="7" width="14.1363636363636" customWidth="1"/>
    <col min="8" max="11" width="14.7454545454545" customWidth="1"/>
    <col min="12" max="16" width="12.5727272727273" customWidth="1"/>
    <col min="17" max="17" width="10.4272727272727" customWidth="1"/>
  </cols>
  <sheetData>
    <row r="1" ht="13.5" customHeight="1" spans="1:17">
      <c r="A1" s="29" t="s">
        <v>719</v>
      </c>
      <c r="B1" s="29"/>
      <c r="C1" s="29"/>
      <c r="D1" s="29"/>
      <c r="E1" s="29"/>
      <c r="F1" s="29"/>
      <c r="G1" s="29"/>
      <c r="H1" s="29"/>
      <c r="I1" s="29"/>
      <c r="J1" s="29"/>
      <c r="K1" s="29"/>
      <c r="L1" s="29"/>
      <c r="M1" s="29"/>
      <c r="N1" s="29"/>
      <c r="O1" s="50"/>
      <c r="P1" s="50"/>
      <c r="Q1" s="29"/>
    </row>
    <row r="2" ht="27.75" customHeight="1" spans="1:17">
      <c r="A2" s="84" t="s">
        <v>720</v>
      </c>
      <c r="B2" s="31"/>
      <c r="C2" s="31"/>
      <c r="D2" s="31"/>
      <c r="E2" s="31"/>
      <c r="F2" s="31"/>
      <c r="G2" s="31"/>
      <c r="H2" s="31"/>
      <c r="I2" s="31"/>
      <c r="J2" s="31"/>
      <c r="K2" s="113"/>
      <c r="L2" s="31"/>
      <c r="M2" s="31"/>
      <c r="N2" s="31"/>
      <c r="O2" s="113"/>
      <c r="P2" s="113"/>
      <c r="Q2" s="31"/>
    </row>
    <row r="3" ht="18.75" customHeight="1" spans="1:17">
      <c r="A3" s="122" t="str">
        <f>"单位名称："&amp;"玉溪市文化和旅游局"</f>
        <v>单位名称：玉溪市文化和旅游局</v>
      </c>
      <c r="B3" s="7"/>
      <c r="C3" s="7"/>
      <c r="D3" s="7"/>
      <c r="E3" s="7"/>
      <c r="F3" s="7"/>
      <c r="G3" s="7"/>
      <c r="H3" s="7"/>
      <c r="I3" s="7"/>
      <c r="J3" s="7"/>
      <c r="O3" s="92"/>
      <c r="P3" s="92"/>
      <c r="Q3" s="139" t="s">
        <v>2</v>
      </c>
    </row>
    <row r="4" ht="15.75" customHeight="1" spans="1:17">
      <c r="A4" s="33" t="s">
        <v>721</v>
      </c>
      <c r="B4" s="33" t="s">
        <v>722</v>
      </c>
      <c r="C4" s="33" t="s">
        <v>723</v>
      </c>
      <c r="D4" s="33" t="s">
        <v>724</v>
      </c>
      <c r="E4" s="34" t="s">
        <v>725</v>
      </c>
      <c r="F4" s="34" t="s">
        <v>726</v>
      </c>
      <c r="G4" s="123" t="s">
        <v>156</v>
      </c>
      <c r="H4" s="123"/>
      <c r="I4" s="123"/>
      <c r="J4" s="123"/>
      <c r="K4" s="131"/>
      <c r="L4" s="123"/>
      <c r="M4" s="123"/>
      <c r="N4" s="123"/>
      <c r="O4" s="132"/>
      <c r="P4" s="131"/>
      <c r="Q4" s="75"/>
    </row>
    <row r="5" ht="17.25" customHeight="1" spans="1:17">
      <c r="A5" s="33"/>
      <c r="B5" s="33"/>
      <c r="C5" s="33"/>
      <c r="D5" s="33"/>
      <c r="E5" s="37"/>
      <c r="F5" s="37"/>
      <c r="G5" s="37" t="s">
        <v>30</v>
      </c>
      <c r="H5" s="37" t="s">
        <v>33</v>
      </c>
      <c r="I5" s="37" t="s">
        <v>727</v>
      </c>
      <c r="J5" s="37" t="s">
        <v>728</v>
      </c>
      <c r="K5" s="133" t="s">
        <v>729</v>
      </c>
      <c r="L5" s="134" t="s">
        <v>730</v>
      </c>
      <c r="M5" s="134"/>
      <c r="N5" s="134"/>
      <c r="O5" s="135"/>
      <c r="P5" s="136"/>
      <c r="Q5" s="40"/>
    </row>
    <row r="6" ht="54" customHeight="1" spans="1:17">
      <c r="A6" s="33"/>
      <c r="B6" s="33"/>
      <c r="C6" s="33"/>
      <c r="D6" s="33"/>
      <c r="E6" s="40"/>
      <c r="F6" s="40"/>
      <c r="G6" s="40"/>
      <c r="H6" s="40" t="s">
        <v>32</v>
      </c>
      <c r="I6" s="40"/>
      <c r="J6" s="40"/>
      <c r="K6" s="137"/>
      <c r="L6" s="40" t="s">
        <v>32</v>
      </c>
      <c r="M6" s="40" t="s">
        <v>39</v>
      </c>
      <c r="N6" s="40" t="s">
        <v>163</v>
      </c>
      <c r="O6" s="138" t="s">
        <v>41</v>
      </c>
      <c r="P6" s="137" t="s">
        <v>42</v>
      </c>
      <c r="Q6" s="40" t="s">
        <v>43</v>
      </c>
    </row>
    <row r="7" ht="15" customHeight="1" spans="1:17">
      <c r="A7" s="42">
        <v>1</v>
      </c>
      <c r="B7" s="124">
        <v>2</v>
      </c>
      <c r="C7" s="124">
        <v>3</v>
      </c>
      <c r="D7" s="124">
        <v>4</v>
      </c>
      <c r="E7" s="124">
        <v>5</v>
      </c>
      <c r="F7" s="124">
        <v>6</v>
      </c>
      <c r="G7" s="125">
        <v>7</v>
      </c>
      <c r="H7" s="125">
        <v>8</v>
      </c>
      <c r="I7" s="125">
        <v>9</v>
      </c>
      <c r="J7" s="125">
        <v>10</v>
      </c>
      <c r="K7" s="125">
        <v>11</v>
      </c>
      <c r="L7" s="125">
        <v>12</v>
      </c>
      <c r="M7" s="125">
        <v>13</v>
      </c>
      <c r="N7" s="125">
        <v>14</v>
      </c>
      <c r="O7" s="125">
        <v>15</v>
      </c>
      <c r="P7" s="125">
        <v>16</v>
      </c>
      <c r="Q7" s="125">
        <v>17</v>
      </c>
    </row>
    <row r="8" ht="21" customHeight="1" spans="1:17">
      <c r="A8" s="90" t="s">
        <v>64</v>
      </c>
      <c r="B8" s="106"/>
      <c r="C8" s="106"/>
      <c r="D8" s="106"/>
      <c r="E8" s="126"/>
      <c r="F8" s="127">
        <v>249500</v>
      </c>
      <c r="G8" s="46">
        <v>302500</v>
      </c>
      <c r="H8" s="46">
        <v>302500</v>
      </c>
      <c r="I8" s="46"/>
      <c r="J8" s="46"/>
      <c r="K8" s="46"/>
      <c r="L8" s="46"/>
      <c r="M8" s="46"/>
      <c r="N8" s="46"/>
      <c r="O8" s="46"/>
      <c r="P8" s="46"/>
      <c r="Q8" s="46"/>
    </row>
    <row r="9" ht="21" customHeight="1" spans="1:17">
      <c r="A9" s="128" t="s">
        <v>64</v>
      </c>
      <c r="B9" s="106"/>
      <c r="C9" s="106"/>
      <c r="D9" s="129"/>
      <c r="E9" s="130"/>
      <c r="F9" s="127">
        <v>233000</v>
      </c>
      <c r="G9" s="46">
        <v>267800</v>
      </c>
      <c r="H9" s="46">
        <v>267800</v>
      </c>
      <c r="I9" s="46"/>
      <c r="J9" s="46"/>
      <c r="K9" s="46"/>
      <c r="L9" s="46"/>
      <c r="M9" s="46"/>
      <c r="N9" s="46"/>
      <c r="O9" s="46"/>
      <c r="P9" s="46"/>
      <c r="Q9" s="46"/>
    </row>
    <row r="10" ht="21" customHeight="1" spans="1:17">
      <c r="A10" s="90" t="str">
        <f>"      "&amp;"公车购置及运维费"</f>
        <v>      公车购置及运维费</v>
      </c>
      <c r="B10" s="106" t="s">
        <v>731</v>
      </c>
      <c r="C10" s="106" t="str">
        <f>"C23120000"&amp;"  "&amp;"维修和保养服务"</f>
        <v>C23120000  维修和保养服务</v>
      </c>
      <c r="D10" s="129" t="s">
        <v>732</v>
      </c>
      <c r="E10" s="130">
        <v>1</v>
      </c>
      <c r="F10" s="22">
        <v>5000</v>
      </c>
      <c r="G10" s="46">
        <v>5000</v>
      </c>
      <c r="H10" s="46">
        <v>5000</v>
      </c>
      <c r="I10" s="46"/>
      <c r="J10" s="46"/>
      <c r="K10" s="46"/>
      <c r="L10" s="46"/>
      <c r="M10" s="46"/>
      <c r="N10" s="46"/>
      <c r="O10" s="46"/>
      <c r="P10" s="46"/>
      <c r="Q10" s="46"/>
    </row>
    <row r="11" ht="21" customHeight="1" spans="1:17">
      <c r="A11" s="90" t="str">
        <f>"      "&amp;"公车购置及运维费"</f>
        <v>      公车购置及运维费</v>
      </c>
      <c r="B11" s="106" t="s">
        <v>733</v>
      </c>
      <c r="C11" s="106" t="str">
        <f>"C23120000"&amp;"  "&amp;"维修和保养服务"</f>
        <v>C23120000  维修和保养服务</v>
      </c>
      <c r="D11" s="129" t="s">
        <v>734</v>
      </c>
      <c r="E11" s="130">
        <v>1</v>
      </c>
      <c r="F11" s="22"/>
      <c r="G11" s="46">
        <v>30000</v>
      </c>
      <c r="H11" s="46">
        <v>30000</v>
      </c>
      <c r="I11" s="46"/>
      <c r="J11" s="46"/>
      <c r="K11" s="46"/>
      <c r="L11" s="46"/>
      <c r="M11" s="46"/>
      <c r="N11" s="46"/>
      <c r="O11" s="46"/>
      <c r="P11" s="46"/>
      <c r="Q11" s="46"/>
    </row>
    <row r="12" ht="21" customHeight="1" spans="1:17">
      <c r="A12" s="90" t="str">
        <f>"      "&amp;"公车购置及运维费"</f>
        <v>      公车购置及运维费</v>
      </c>
      <c r="B12" s="106" t="s">
        <v>735</v>
      </c>
      <c r="C12" s="106" t="str">
        <f>"C18040000"&amp;"  "&amp;"保险服务"</f>
        <v>C18040000  保险服务</v>
      </c>
      <c r="D12" s="129" t="s">
        <v>734</v>
      </c>
      <c r="E12" s="130">
        <v>1</v>
      </c>
      <c r="F12" s="22"/>
      <c r="G12" s="46">
        <v>4800</v>
      </c>
      <c r="H12" s="46">
        <v>4800</v>
      </c>
      <c r="I12" s="46"/>
      <c r="J12" s="46"/>
      <c r="K12" s="46"/>
      <c r="L12" s="46"/>
      <c r="M12" s="46"/>
      <c r="N12" s="46"/>
      <c r="O12" s="46"/>
      <c r="P12" s="46"/>
      <c r="Q12" s="46"/>
    </row>
    <row r="13" ht="21" customHeight="1" spans="1:17">
      <c r="A13" s="90" t="str">
        <f>"      "&amp;"机关后勤购买服务经费"</f>
        <v>      机关后勤购买服务经费</v>
      </c>
      <c r="B13" s="106" t="s">
        <v>736</v>
      </c>
      <c r="C13" s="106" t="str">
        <f>"C22040000"&amp;"  "&amp;"餐饮服务"</f>
        <v>C22040000  餐饮服务</v>
      </c>
      <c r="D13" s="129" t="s">
        <v>737</v>
      </c>
      <c r="E13" s="130">
        <v>1</v>
      </c>
      <c r="F13" s="22">
        <v>198000</v>
      </c>
      <c r="G13" s="46">
        <v>198000</v>
      </c>
      <c r="H13" s="46">
        <v>198000</v>
      </c>
      <c r="I13" s="46"/>
      <c r="J13" s="46"/>
      <c r="K13" s="46"/>
      <c r="L13" s="46"/>
      <c r="M13" s="46"/>
      <c r="N13" s="46"/>
      <c r="O13" s="46"/>
      <c r="P13" s="46"/>
      <c r="Q13" s="46"/>
    </row>
    <row r="14" ht="21" customHeight="1" spans="1:17">
      <c r="A14" s="90" t="str">
        <f>"      "&amp;"工作业务经费"</f>
        <v>      工作业务经费</v>
      </c>
      <c r="B14" s="106" t="s">
        <v>738</v>
      </c>
      <c r="C14" s="106" t="str">
        <f>"C20030300"&amp;"  "&amp;"法律咨询服务"</f>
        <v>C20030300  法律咨询服务</v>
      </c>
      <c r="D14" s="129" t="s">
        <v>737</v>
      </c>
      <c r="E14" s="130">
        <v>1</v>
      </c>
      <c r="F14" s="22">
        <v>30000</v>
      </c>
      <c r="G14" s="46">
        <v>30000</v>
      </c>
      <c r="H14" s="46">
        <v>30000</v>
      </c>
      <c r="I14" s="46"/>
      <c r="J14" s="46"/>
      <c r="K14" s="46"/>
      <c r="L14" s="46"/>
      <c r="M14" s="46"/>
      <c r="N14" s="46"/>
      <c r="O14" s="46"/>
      <c r="P14" s="46"/>
      <c r="Q14" s="46"/>
    </row>
    <row r="15" ht="21" customHeight="1" spans="1:17">
      <c r="A15" s="128" t="s">
        <v>69</v>
      </c>
      <c r="B15" s="25"/>
      <c r="C15" s="25"/>
      <c r="D15" s="25"/>
      <c r="E15" s="25"/>
      <c r="F15" s="127">
        <v>11500</v>
      </c>
      <c r="G15" s="46">
        <v>26600</v>
      </c>
      <c r="H15" s="46">
        <v>26600</v>
      </c>
      <c r="I15" s="46"/>
      <c r="J15" s="46"/>
      <c r="K15" s="46"/>
      <c r="L15" s="46"/>
      <c r="M15" s="46"/>
      <c r="N15" s="46"/>
      <c r="O15" s="46"/>
      <c r="P15" s="46"/>
      <c r="Q15" s="46"/>
    </row>
    <row r="16" ht="21" customHeight="1" spans="1:17">
      <c r="A16" s="90" t="str">
        <f>"      "&amp;"公共图书馆免费开放地方配套补助经费"</f>
        <v>      公共图书馆免费开放地方配套补助经费</v>
      </c>
      <c r="B16" s="106" t="s">
        <v>739</v>
      </c>
      <c r="C16" s="106" t="str">
        <f>"C23090000"&amp;"  "&amp;"印刷和出版服务"</f>
        <v>C23090000  印刷和出版服务</v>
      </c>
      <c r="D16" s="129" t="s">
        <v>732</v>
      </c>
      <c r="E16" s="130">
        <v>1</v>
      </c>
      <c r="F16" s="22">
        <v>11500</v>
      </c>
      <c r="G16" s="46">
        <v>11500</v>
      </c>
      <c r="H16" s="46">
        <v>11500</v>
      </c>
      <c r="I16" s="46"/>
      <c r="J16" s="46"/>
      <c r="K16" s="46"/>
      <c r="L16" s="46"/>
      <c r="M16" s="46"/>
      <c r="N16" s="46"/>
      <c r="O16" s="46"/>
      <c r="P16" s="46"/>
      <c r="Q16" s="46"/>
    </row>
    <row r="17" ht="21" customHeight="1" spans="1:17">
      <c r="A17" s="90" t="str">
        <f>"      "&amp;"公车购置及运维费"</f>
        <v>      公车购置及运维费</v>
      </c>
      <c r="B17" s="106" t="s">
        <v>740</v>
      </c>
      <c r="C17" s="106" t="str">
        <f>"C23120000"&amp;"  "&amp;"维修和保养服务"</f>
        <v>C23120000  维修和保养服务</v>
      </c>
      <c r="D17" s="129" t="s">
        <v>732</v>
      </c>
      <c r="E17" s="130">
        <v>1</v>
      </c>
      <c r="F17" s="22"/>
      <c r="G17" s="46">
        <v>2000</v>
      </c>
      <c r="H17" s="46">
        <v>2000</v>
      </c>
      <c r="I17" s="46"/>
      <c r="J17" s="46"/>
      <c r="K17" s="46"/>
      <c r="L17" s="46"/>
      <c r="M17" s="46"/>
      <c r="N17" s="46"/>
      <c r="O17" s="46"/>
      <c r="P17" s="46"/>
      <c r="Q17" s="46"/>
    </row>
    <row r="18" ht="21" customHeight="1" spans="1:17">
      <c r="A18" s="90" t="str">
        <f>"      "&amp;"公车购置及运维费"</f>
        <v>      公车购置及运维费</v>
      </c>
      <c r="B18" s="106" t="s">
        <v>740</v>
      </c>
      <c r="C18" s="106" t="str">
        <f>"C23120000"&amp;"  "&amp;"维修和保养服务"</f>
        <v>C23120000  维修和保养服务</v>
      </c>
      <c r="D18" s="129" t="s">
        <v>732</v>
      </c>
      <c r="E18" s="130">
        <v>1</v>
      </c>
      <c r="F18" s="22"/>
      <c r="G18" s="46">
        <v>8600</v>
      </c>
      <c r="H18" s="46">
        <v>8600</v>
      </c>
      <c r="I18" s="46"/>
      <c r="J18" s="46"/>
      <c r="K18" s="46"/>
      <c r="L18" s="46"/>
      <c r="M18" s="46"/>
      <c r="N18" s="46"/>
      <c r="O18" s="46"/>
      <c r="P18" s="46"/>
      <c r="Q18" s="46"/>
    </row>
    <row r="19" ht="21" customHeight="1" spans="1:17">
      <c r="A19" s="90" t="str">
        <f>"      "&amp;"公车购置及运维费"</f>
        <v>      公车购置及运维费</v>
      </c>
      <c r="B19" s="106" t="s">
        <v>741</v>
      </c>
      <c r="C19" s="106" t="str">
        <f>"C18040000"&amp;"  "&amp;"保险服务"</f>
        <v>C18040000  保险服务</v>
      </c>
      <c r="D19" s="129" t="s">
        <v>732</v>
      </c>
      <c r="E19" s="130">
        <v>1</v>
      </c>
      <c r="F19" s="22"/>
      <c r="G19" s="46">
        <v>2500</v>
      </c>
      <c r="H19" s="46">
        <v>2500</v>
      </c>
      <c r="I19" s="46"/>
      <c r="J19" s="46"/>
      <c r="K19" s="46"/>
      <c r="L19" s="46"/>
      <c r="M19" s="46"/>
      <c r="N19" s="46"/>
      <c r="O19" s="46"/>
      <c r="P19" s="46"/>
      <c r="Q19" s="46"/>
    </row>
    <row r="20" ht="21" customHeight="1" spans="1:17">
      <c r="A20" s="90" t="str">
        <f>"      "&amp;"公车购置及运维费"</f>
        <v>      公车购置及运维费</v>
      </c>
      <c r="B20" s="106" t="s">
        <v>740</v>
      </c>
      <c r="C20" s="106" t="str">
        <f>"C23120000"&amp;"  "&amp;"维修和保养服务"</f>
        <v>C23120000  维修和保养服务</v>
      </c>
      <c r="D20" s="129" t="s">
        <v>732</v>
      </c>
      <c r="E20" s="130">
        <v>1</v>
      </c>
      <c r="F20" s="22"/>
      <c r="G20" s="46">
        <v>2000</v>
      </c>
      <c r="H20" s="46">
        <v>2000</v>
      </c>
      <c r="I20" s="46"/>
      <c r="J20" s="46"/>
      <c r="K20" s="46"/>
      <c r="L20" s="46"/>
      <c r="M20" s="46"/>
      <c r="N20" s="46"/>
      <c r="O20" s="46"/>
      <c r="P20" s="46"/>
      <c r="Q20" s="46"/>
    </row>
    <row r="21" ht="21" customHeight="1" spans="1:17">
      <c r="A21" s="128" t="s">
        <v>71</v>
      </c>
      <c r="B21" s="25"/>
      <c r="C21" s="25"/>
      <c r="D21" s="25"/>
      <c r="E21" s="25"/>
      <c r="F21" s="127">
        <v>5000</v>
      </c>
      <c r="G21" s="46">
        <v>8100</v>
      </c>
      <c r="H21" s="46">
        <v>8100</v>
      </c>
      <c r="I21" s="46"/>
      <c r="J21" s="46"/>
      <c r="K21" s="46"/>
      <c r="L21" s="46"/>
      <c r="M21" s="46"/>
      <c r="N21" s="46"/>
      <c r="O21" s="46"/>
      <c r="P21" s="46"/>
      <c r="Q21" s="46"/>
    </row>
    <row r="22" ht="21" customHeight="1" spans="1:17">
      <c r="A22" s="90" t="str">
        <f>"      "&amp;"一般公用经费"</f>
        <v>      一般公用经费</v>
      </c>
      <c r="B22" s="106" t="s">
        <v>742</v>
      </c>
      <c r="C22" s="106" t="str">
        <f>"A05040101"&amp;"  "&amp;"复印纸"</f>
        <v>A05040101  复印纸</v>
      </c>
      <c r="D22" s="129" t="s">
        <v>737</v>
      </c>
      <c r="E22" s="130">
        <v>1</v>
      </c>
      <c r="F22" s="22">
        <v>5000</v>
      </c>
      <c r="G22" s="46">
        <v>5000</v>
      </c>
      <c r="H22" s="46">
        <v>5000</v>
      </c>
      <c r="I22" s="46"/>
      <c r="J22" s="46"/>
      <c r="K22" s="46"/>
      <c r="L22" s="46"/>
      <c r="M22" s="46"/>
      <c r="N22" s="46"/>
      <c r="O22" s="46"/>
      <c r="P22" s="46"/>
      <c r="Q22" s="46"/>
    </row>
    <row r="23" ht="21" customHeight="1" spans="1:17">
      <c r="A23" s="90" t="str">
        <f>"      "&amp;"公车购置及运维费"</f>
        <v>      公车购置及运维费</v>
      </c>
      <c r="B23" s="106" t="s">
        <v>741</v>
      </c>
      <c r="C23" s="106" t="str">
        <f>"C1804010201"&amp;"  "&amp;"机动车保险服务"</f>
        <v>C1804010201  机动车保险服务</v>
      </c>
      <c r="D23" s="129" t="s">
        <v>737</v>
      </c>
      <c r="E23" s="130">
        <v>1</v>
      </c>
      <c r="F23" s="22"/>
      <c r="G23" s="46">
        <v>3100</v>
      </c>
      <c r="H23" s="46">
        <v>3100</v>
      </c>
      <c r="I23" s="46"/>
      <c r="J23" s="46"/>
      <c r="K23" s="46"/>
      <c r="L23" s="46"/>
      <c r="M23" s="46"/>
      <c r="N23" s="46"/>
      <c r="O23" s="46"/>
      <c r="P23" s="46"/>
      <c r="Q23" s="46"/>
    </row>
    <row r="24" ht="21" customHeight="1" spans="1:17">
      <c r="A24" s="108" t="s">
        <v>462</v>
      </c>
      <c r="B24" s="109"/>
      <c r="C24" s="109"/>
      <c r="D24" s="109"/>
      <c r="E24" s="126"/>
      <c r="F24" s="127">
        <v>249500</v>
      </c>
      <c r="G24" s="46">
        <v>302500</v>
      </c>
      <c r="H24" s="46">
        <v>302500</v>
      </c>
      <c r="I24" s="46"/>
      <c r="J24" s="46"/>
      <c r="K24" s="46"/>
      <c r="L24" s="46"/>
      <c r="M24" s="46"/>
      <c r="N24" s="46"/>
      <c r="O24" s="46"/>
      <c r="P24" s="46"/>
      <c r="Q24" s="46"/>
    </row>
  </sheetData>
  <mergeCells count="17">
    <mergeCell ref="A1:Q1"/>
    <mergeCell ref="A2:Q2"/>
    <mergeCell ref="A3:E3"/>
    <mergeCell ref="G4:Q4"/>
    <mergeCell ref="L5:Q5"/>
    <mergeCell ref="A24:E24"/>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selection activeCell="C8" sqref="C8"/>
    </sheetView>
  </sheetViews>
  <sheetFormatPr defaultColWidth="9.14545454545454" defaultRowHeight="14.25" customHeight="1"/>
  <cols>
    <col min="1" max="1" width="31.4272727272727" customWidth="1"/>
    <col min="2" max="2" width="21.7090909090909" customWidth="1"/>
    <col min="3" max="3" width="26.7090909090909" customWidth="1"/>
    <col min="4" max="14" width="16.6" customWidth="1"/>
  </cols>
  <sheetData>
    <row r="1" ht="13.5" customHeight="1" spans="1:14">
      <c r="A1" s="93" t="s">
        <v>743</v>
      </c>
      <c r="B1" s="93"/>
      <c r="C1" s="93"/>
      <c r="D1" s="93"/>
      <c r="E1" s="93"/>
      <c r="F1" s="93"/>
      <c r="G1" s="93"/>
      <c r="H1" s="94"/>
      <c r="I1" s="93"/>
      <c r="J1" s="93"/>
      <c r="K1" s="93"/>
      <c r="L1" s="111"/>
      <c r="M1" s="94"/>
      <c r="N1" s="112"/>
    </row>
    <row r="2" ht="27.75" customHeight="1" spans="1:14">
      <c r="A2" s="84" t="s">
        <v>744</v>
      </c>
      <c r="B2" s="95"/>
      <c r="C2" s="95"/>
      <c r="D2" s="95"/>
      <c r="E2" s="95"/>
      <c r="F2" s="95"/>
      <c r="G2" s="95"/>
      <c r="H2" s="96"/>
      <c r="I2" s="95"/>
      <c r="J2" s="95"/>
      <c r="K2" s="95"/>
      <c r="L2" s="113"/>
      <c r="M2" s="96"/>
      <c r="N2" s="95"/>
    </row>
    <row r="3" ht="18.75" customHeight="1" spans="1:14">
      <c r="A3" s="85" t="str">
        <f>"单位名称："&amp;"玉溪市文化和旅游局"</f>
        <v>单位名称：玉溪市文化和旅游局</v>
      </c>
      <c r="B3" s="86"/>
      <c r="C3" s="86"/>
      <c r="D3" s="86"/>
      <c r="E3" s="86"/>
      <c r="F3" s="86"/>
      <c r="G3" s="86"/>
      <c r="H3" s="97"/>
      <c r="I3" s="88"/>
      <c r="J3" s="88"/>
      <c r="K3" s="88"/>
      <c r="L3" s="92"/>
      <c r="M3" s="114"/>
      <c r="N3" s="115" t="s">
        <v>2</v>
      </c>
    </row>
    <row r="4" ht="15.75" customHeight="1" spans="1:14">
      <c r="A4" s="98" t="s">
        <v>721</v>
      </c>
      <c r="B4" s="98" t="s">
        <v>745</v>
      </c>
      <c r="C4" s="98" t="s">
        <v>746</v>
      </c>
      <c r="D4" s="98" t="s">
        <v>156</v>
      </c>
      <c r="E4" s="99"/>
      <c r="F4" s="99"/>
      <c r="G4" s="99"/>
      <c r="H4" s="100"/>
      <c r="I4" s="99"/>
      <c r="J4" s="99"/>
      <c r="K4" s="99"/>
      <c r="L4" s="116"/>
      <c r="M4" s="100"/>
      <c r="N4" s="117"/>
    </row>
    <row r="5" ht="17.25" customHeight="1" spans="1:14">
      <c r="A5" s="98"/>
      <c r="B5" s="98"/>
      <c r="C5" s="98"/>
      <c r="D5" s="98" t="s">
        <v>30</v>
      </c>
      <c r="E5" s="101" t="s">
        <v>33</v>
      </c>
      <c r="F5" s="101" t="s">
        <v>727</v>
      </c>
      <c r="G5" s="101" t="s">
        <v>728</v>
      </c>
      <c r="H5" s="102" t="s">
        <v>729</v>
      </c>
      <c r="I5" s="118" t="s">
        <v>730</v>
      </c>
      <c r="J5" s="118"/>
      <c r="K5" s="118"/>
      <c r="L5" s="119"/>
      <c r="M5" s="120"/>
      <c r="N5" s="103"/>
    </row>
    <row r="6" ht="54" customHeight="1" spans="1:14">
      <c r="A6" s="98"/>
      <c r="B6" s="98"/>
      <c r="C6" s="98"/>
      <c r="D6" s="98"/>
      <c r="E6" s="103"/>
      <c r="F6" s="103"/>
      <c r="G6" s="103"/>
      <c r="H6" s="104"/>
      <c r="I6" s="103" t="s">
        <v>32</v>
      </c>
      <c r="J6" s="103" t="s">
        <v>39</v>
      </c>
      <c r="K6" s="103" t="s">
        <v>163</v>
      </c>
      <c r="L6" s="121" t="s">
        <v>41</v>
      </c>
      <c r="M6" s="104" t="s">
        <v>42</v>
      </c>
      <c r="N6" s="103" t="s">
        <v>43</v>
      </c>
    </row>
    <row r="7" ht="15" customHeight="1" spans="1:14">
      <c r="A7" s="105">
        <v>1</v>
      </c>
      <c r="B7" s="103">
        <v>2</v>
      </c>
      <c r="C7" s="103">
        <v>3</v>
      </c>
      <c r="D7" s="104">
        <v>4</v>
      </c>
      <c r="E7" s="104">
        <v>5</v>
      </c>
      <c r="F7" s="104">
        <v>6</v>
      </c>
      <c r="G7" s="104">
        <v>7</v>
      </c>
      <c r="H7" s="104">
        <v>8</v>
      </c>
      <c r="I7" s="104">
        <v>9</v>
      </c>
      <c r="J7" s="104">
        <v>10</v>
      </c>
      <c r="K7" s="104">
        <v>11</v>
      </c>
      <c r="L7" s="104">
        <v>12</v>
      </c>
      <c r="M7" s="104">
        <v>13</v>
      </c>
      <c r="N7" s="104">
        <v>14</v>
      </c>
    </row>
    <row r="8" ht="21" customHeight="1" spans="1:14">
      <c r="A8" s="90" t="s">
        <v>64</v>
      </c>
      <c r="B8" s="106"/>
      <c r="C8" s="106"/>
      <c r="D8" s="46">
        <v>5000</v>
      </c>
      <c r="E8" s="46">
        <v>5000</v>
      </c>
      <c r="F8" s="46"/>
      <c r="G8" s="46"/>
      <c r="H8" s="46"/>
      <c r="I8" s="46"/>
      <c r="J8" s="46"/>
      <c r="K8" s="46"/>
      <c r="L8" s="46"/>
      <c r="M8" s="46"/>
      <c r="N8" s="46"/>
    </row>
    <row r="9" ht="21" customHeight="1" spans="1:14">
      <c r="A9" s="107" t="s">
        <v>64</v>
      </c>
      <c r="B9" s="106"/>
      <c r="C9" s="106"/>
      <c r="D9" s="46">
        <v>5000</v>
      </c>
      <c r="E9" s="46">
        <v>5000</v>
      </c>
      <c r="F9" s="46"/>
      <c r="G9" s="46"/>
      <c r="H9" s="46"/>
      <c r="I9" s="46"/>
      <c r="J9" s="46"/>
      <c r="K9" s="46"/>
      <c r="L9" s="46"/>
      <c r="M9" s="46"/>
      <c r="N9" s="46"/>
    </row>
    <row r="10" ht="21" customHeight="1" spans="1:14">
      <c r="A10" s="90" t="str">
        <f>"    "&amp;"公车购置及运维费"</f>
        <v>    公车购置及运维费</v>
      </c>
      <c r="B10" s="106" t="s">
        <v>731</v>
      </c>
      <c r="C10" s="106" t="s">
        <v>747</v>
      </c>
      <c r="D10" s="46">
        <v>5000</v>
      </c>
      <c r="E10" s="46">
        <v>5000</v>
      </c>
      <c r="F10" s="46"/>
      <c r="G10" s="46"/>
      <c r="H10" s="46"/>
      <c r="I10" s="46"/>
      <c r="J10" s="46"/>
      <c r="K10" s="46"/>
      <c r="L10" s="46"/>
      <c r="M10" s="46"/>
      <c r="N10" s="46"/>
    </row>
    <row r="11" ht="21" customHeight="1" spans="1:14">
      <c r="A11" s="108" t="s">
        <v>462</v>
      </c>
      <c r="B11" s="109"/>
      <c r="C11" s="110"/>
      <c r="D11" s="46">
        <v>5000</v>
      </c>
      <c r="E11" s="46">
        <v>5000</v>
      </c>
      <c r="F11" s="46"/>
      <c r="G11" s="46"/>
      <c r="H11" s="46"/>
      <c r="I11" s="46"/>
      <c r="J11" s="46"/>
      <c r="K11" s="46"/>
      <c r="L11" s="46"/>
      <c r="M11" s="46"/>
      <c r="N11" s="46"/>
    </row>
  </sheetData>
  <mergeCells count="14">
    <mergeCell ref="A1:N1"/>
    <mergeCell ref="A2:N2"/>
    <mergeCell ref="A3:C3"/>
    <mergeCell ref="D4:N4"/>
    <mergeCell ref="I5:N5"/>
    <mergeCell ref="A11:C11"/>
    <mergeCell ref="A4:A6"/>
    <mergeCell ref="B4:B6"/>
    <mergeCell ref="C4:C6"/>
    <mergeCell ref="D5:D6"/>
    <mergeCell ref="E5:E6"/>
    <mergeCell ref="F5:F6"/>
    <mergeCell ref="G5:G6"/>
    <mergeCell ref="H5:H6"/>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selection activeCell="C8" sqref="C8"/>
    </sheetView>
  </sheetViews>
  <sheetFormatPr defaultColWidth="9.14545454545454" defaultRowHeight="14.25" customHeight="1"/>
  <cols>
    <col min="1" max="1" width="58.6272727272727" customWidth="1"/>
    <col min="2" max="13" width="17.1727272727273" customWidth="1"/>
    <col min="14" max="14" width="17.0363636363636" customWidth="1"/>
  </cols>
  <sheetData>
    <row r="1" ht="13.5" customHeight="1" spans="1:14">
      <c r="A1" s="29" t="s">
        <v>748</v>
      </c>
      <c r="B1" s="29"/>
      <c r="C1" s="29"/>
      <c r="D1" s="29"/>
      <c r="E1" s="29"/>
      <c r="F1" s="29"/>
      <c r="G1" s="29"/>
      <c r="H1" s="29"/>
      <c r="I1" s="29"/>
      <c r="J1" s="29"/>
      <c r="K1" s="29"/>
      <c r="L1" s="29"/>
      <c r="M1" s="29"/>
      <c r="N1" s="50"/>
    </row>
    <row r="2" ht="27.75" customHeight="1" spans="1:14">
      <c r="A2" s="84" t="s">
        <v>749</v>
      </c>
      <c r="B2" s="31"/>
      <c r="C2" s="31"/>
      <c r="D2" s="31"/>
      <c r="E2" s="31"/>
      <c r="F2" s="31"/>
      <c r="G2" s="31"/>
      <c r="H2" s="31"/>
      <c r="I2" s="31"/>
      <c r="J2" s="31"/>
      <c r="K2" s="31"/>
      <c r="L2" s="31"/>
      <c r="M2" s="31"/>
      <c r="N2" s="31"/>
    </row>
    <row r="3" ht="18" customHeight="1" spans="1:14">
      <c r="A3" s="85" t="str">
        <f>"单位名称："&amp;"玉溪市文化和旅游局"</f>
        <v>单位名称：玉溪市文化和旅游局</v>
      </c>
      <c r="B3" s="86"/>
      <c r="C3" s="86"/>
      <c r="D3" s="87"/>
      <c r="E3" s="88"/>
      <c r="F3" s="88"/>
      <c r="G3" s="88"/>
      <c r="H3" s="88"/>
      <c r="I3" s="88"/>
      <c r="N3" s="92" t="s">
        <v>2</v>
      </c>
    </row>
    <row r="4" ht="19.5" customHeight="1" spans="1:14">
      <c r="A4" s="89" t="s">
        <v>750</v>
      </c>
      <c r="B4" s="89" t="s">
        <v>156</v>
      </c>
      <c r="C4" s="89"/>
      <c r="D4" s="89"/>
      <c r="E4" s="53" t="s">
        <v>751</v>
      </c>
      <c r="F4" s="53"/>
      <c r="G4" s="53"/>
      <c r="H4" s="53"/>
      <c r="I4" s="53"/>
      <c r="J4" s="53"/>
      <c r="K4" s="53"/>
      <c r="L4" s="53"/>
      <c r="M4" s="53"/>
      <c r="N4" s="53"/>
    </row>
    <row r="5" ht="40.5" customHeight="1" spans="1:14">
      <c r="A5" s="89"/>
      <c r="B5" s="89" t="s">
        <v>30</v>
      </c>
      <c r="C5" s="33" t="s">
        <v>33</v>
      </c>
      <c r="D5" s="33" t="s">
        <v>752</v>
      </c>
      <c r="E5" s="54" t="s">
        <v>753</v>
      </c>
      <c r="F5" s="43" t="s">
        <v>754</v>
      </c>
      <c r="G5" s="43" t="s">
        <v>755</v>
      </c>
      <c r="H5" s="43" t="s">
        <v>756</v>
      </c>
      <c r="I5" s="43" t="s">
        <v>757</v>
      </c>
      <c r="J5" s="43" t="s">
        <v>758</v>
      </c>
      <c r="K5" s="43" t="s">
        <v>759</v>
      </c>
      <c r="L5" s="43" t="s">
        <v>760</v>
      </c>
      <c r="M5" s="43" t="s">
        <v>761</v>
      </c>
      <c r="N5" s="43" t="s">
        <v>762</v>
      </c>
    </row>
    <row r="6" ht="19.5" customHeight="1" spans="1:14">
      <c r="A6" s="89">
        <v>1</v>
      </c>
      <c r="B6" s="89">
        <v>2</v>
      </c>
      <c r="C6" s="89">
        <v>3</v>
      </c>
      <c r="D6" s="89">
        <v>4</v>
      </c>
      <c r="E6" s="54">
        <v>5</v>
      </c>
      <c r="F6" s="43">
        <v>6</v>
      </c>
      <c r="G6" s="43">
        <v>7</v>
      </c>
      <c r="H6" s="52">
        <v>8</v>
      </c>
      <c r="I6" s="43">
        <v>9</v>
      </c>
      <c r="J6" s="43">
        <v>10</v>
      </c>
      <c r="K6" s="43">
        <v>11</v>
      </c>
      <c r="L6" s="52">
        <v>12</v>
      </c>
      <c r="M6" s="43">
        <v>13</v>
      </c>
      <c r="N6" s="43">
        <v>14</v>
      </c>
    </row>
    <row r="7" ht="20.25" customHeight="1" spans="1:14">
      <c r="A7" s="90" t="s">
        <v>64</v>
      </c>
      <c r="B7" s="91">
        <v>470000</v>
      </c>
      <c r="C7" s="91">
        <v>470000</v>
      </c>
      <c r="D7" s="91"/>
      <c r="E7" s="46">
        <v>57000</v>
      </c>
      <c r="F7" s="46">
        <v>78000</v>
      </c>
      <c r="G7" s="46">
        <v>42000</v>
      </c>
      <c r="H7" s="46">
        <v>51000</v>
      </c>
      <c r="I7" s="46">
        <v>39000</v>
      </c>
      <c r="J7" s="46">
        <v>45000</v>
      </c>
      <c r="K7" s="46">
        <v>48000</v>
      </c>
      <c r="L7" s="46">
        <v>58000</v>
      </c>
      <c r="M7" s="46">
        <v>52000</v>
      </c>
      <c r="N7" s="46"/>
    </row>
    <row r="8" ht="20.25" customHeight="1" spans="1:14">
      <c r="A8" s="44" t="s">
        <v>64</v>
      </c>
      <c r="B8" s="46">
        <v>470000</v>
      </c>
      <c r="C8" s="46">
        <v>470000</v>
      </c>
      <c r="D8" s="46"/>
      <c r="E8" s="46">
        <v>57000</v>
      </c>
      <c r="F8" s="46">
        <v>78000</v>
      </c>
      <c r="G8" s="46">
        <v>42000</v>
      </c>
      <c r="H8" s="46">
        <v>51000</v>
      </c>
      <c r="I8" s="46">
        <v>39000</v>
      </c>
      <c r="J8" s="46">
        <v>45000</v>
      </c>
      <c r="K8" s="46">
        <v>48000</v>
      </c>
      <c r="L8" s="46">
        <v>58000</v>
      </c>
      <c r="M8" s="46">
        <v>52000</v>
      </c>
      <c r="N8" s="46"/>
    </row>
    <row r="9" ht="20.25" customHeight="1" spans="1:14">
      <c r="A9" s="44" t="str">
        <f>"      "&amp;"博物馆纪念馆免费开放（云南李家山青铜器博物馆）市级配套专项资金"</f>
        <v>      博物馆纪念馆免费开放（云南李家山青铜器博物馆）市级配套专项资金</v>
      </c>
      <c r="B9" s="46">
        <v>30000</v>
      </c>
      <c r="C9" s="46">
        <v>30000</v>
      </c>
      <c r="D9" s="46"/>
      <c r="E9" s="46"/>
      <c r="F9" s="46">
        <v>30000</v>
      </c>
      <c r="G9" s="46"/>
      <c r="H9" s="46"/>
      <c r="I9" s="46"/>
      <c r="J9" s="46"/>
      <c r="K9" s="46"/>
      <c r="L9" s="46"/>
      <c r="M9" s="46"/>
      <c r="N9" s="46"/>
    </row>
    <row r="10" ht="20.25" customHeight="1" spans="1:14">
      <c r="A10" s="44" t="str">
        <f>"      "&amp;"美术馆、公共图书馆、文化馆（站）免费开放市级配套补助资金"</f>
        <v>      美术馆、公共图书馆、文化馆（站）免费开放市级配套补助资金</v>
      </c>
      <c r="B10" s="46">
        <v>440000</v>
      </c>
      <c r="C10" s="46">
        <v>440000</v>
      </c>
      <c r="D10" s="46"/>
      <c r="E10" s="46">
        <v>57000</v>
      </c>
      <c r="F10" s="46">
        <v>48000</v>
      </c>
      <c r="G10" s="46">
        <v>42000</v>
      </c>
      <c r="H10" s="46">
        <v>51000</v>
      </c>
      <c r="I10" s="46">
        <v>39000</v>
      </c>
      <c r="J10" s="46">
        <v>45000</v>
      </c>
      <c r="K10" s="46">
        <v>48000</v>
      </c>
      <c r="L10" s="46">
        <v>58000</v>
      </c>
      <c r="M10" s="46">
        <v>52000</v>
      </c>
      <c r="N10" s="46"/>
    </row>
    <row r="11" ht="20.25" customHeight="1" spans="1:14">
      <c r="A11" s="81" t="s">
        <v>30</v>
      </c>
      <c r="B11" s="46">
        <v>470000</v>
      </c>
      <c r="C11" s="46">
        <v>470000</v>
      </c>
      <c r="D11" s="46"/>
      <c r="E11" s="46">
        <v>57000</v>
      </c>
      <c r="F11" s="46">
        <v>78000</v>
      </c>
      <c r="G11" s="46">
        <v>42000</v>
      </c>
      <c r="H11" s="46">
        <v>51000</v>
      </c>
      <c r="I11" s="46">
        <v>39000</v>
      </c>
      <c r="J11" s="46">
        <v>45000</v>
      </c>
      <c r="K11" s="46">
        <v>48000</v>
      </c>
      <c r="L11" s="46">
        <v>58000</v>
      </c>
      <c r="M11" s="46">
        <v>52000</v>
      </c>
      <c r="N11" s="46"/>
    </row>
  </sheetData>
  <mergeCells count="6">
    <mergeCell ref="A1:N1"/>
    <mergeCell ref="A2:N2"/>
    <mergeCell ref="A3:I3"/>
    <mergeCell ref="B4:D4"/>
    <mergeCell ref="E4:N4"/>
    <mergeCell ref="A4:A5"/>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6"/>
  <sheetViews>
    <sheetView showZeros="0" tabSelected="1" workbookViewId="0">
      <selection activeCell="A2" sqref="A2:J2"/>
    </sheetView>
  </sheetViews>
  <sheetFormatPr defaultColWidth="9.14545454545454" defaultRowHeight="12" customHeight="1"/>
  <cols>
    <col min="1" max="1" width="34.2818181818182" customWidth="1"/>
    <col min="2" max="2" width="29" customWidth="1"/>
    <col min="3" max="3" width="17.1727272727273" customWidth="1"/>
    <col min="4" max="4" width="21.0363636363636" customWidth="1"/>
    <col min="5" max="5" width="23.5727272727273" customWidth="1"/>
    <col min="6" max="6" width="11.2818181818182" customWidth="1"/>
    <col min="7" max="7" width="10.3181818181818" customWidth="1"/>
    <col min="8" max="8" width="9.31818181818182" customWidth="1"/>
    <col min="9" max="9" width="13.4272727272727" customWidth="1"/>
    <col min="10" max="10" width="27.4545454545455" customWidth="1"/>
  </cols>
  <sheetData>
    <row r="1" customHeight="1" spans="1:10">
      <c r="A1" s="29" t="s">
        <v>763</v>
      </c>
      <c r="B1" s="29"/>
      <c r="C1" s="29"/>
      <c r="D1" s="29"/>
      <c r="E1" s="29"/>
      <c r="F1" s="29"/>
      <c r="G1" s="29"/>
      <c r="H1" s="29"/>
      <c r="I1" s="29"/>
      <c r="J1" s="50"/>
    </row>
    <row r="2" ht="28.5" customHeight="1" spans="1:10">
      <c r="A2" s="71" t="s">
        <v>764</v>
      </c>
      <c r="B2" s="72"/>
      <c r="C2" s="72"/>
      <c r="D2" s="72"/>
      <c r="E2" s="72"/>
      <c r="F2" s="73"/>
      <c r="G2" s="72"/>
      <c r="H2" s="73"/>
      <c r="I2" s="73"/>
      <c r="J2" s="72"/>
    </row>
    <row r="3" ht="15" customHeight="1" spans="1:4">
      <c r="A3" s="5" t="str">
        <f>"单位名称："&amp;"玉溪市文化和旅游局"</f>
        <v>单位名称：玉溪市文化和旅游局</v>
      </c>
      <c r="B3" s="74"/>
      <c r="C3" s="74"/>
      <c r="D3" s="74"/>
    </row>
    <row r="4" ht="14.25" customHeight="1" spans="1:10">
      <c r="A4" s="33" t="s">
        <v>465</v>
      </c>
      <c r="B4" s="33" t="s">
        <v>466</v>
      </c>
      <c r="C4" s="33" t="s">
        <v>467</v>
      </c>
      <c r="D4" s="33" t="s">
        <v>468</v>
      </c>
      <c r="E4" s="75" t="s">
        <v>469</v>
      </c>
      <c r="F4" s="55" t="s">
        <v>470</v>
      </c>
      <c r="G4" s="76" t="s">
        <v>471</v>
      </c>
      <c r="H4" s="55" t="s">
        <v>472</v>
      </c>
      <c r="I4" s="55" t="s">
        <v>473</v>
      </c>
      <c r="J4" s="76" t="s">
        <v>474</v>
      </c>
    </row>
    <row r="5" ht="14.25" customHeight="1" spans="1:10">
      <c r="A5" s="33">
        <v>1</v>
      </c>
      <c r="B5" s="33">
        <v>2</v>
      </c>
      <c r="C5" s="33">
        <v>3</v>
      </c>
      <c r="D5" s="33">
        <v>4</v>
      </c>
      <c r="E5" s="75">
        <v>5</v>
      </c>
      <c r="F5" s="55">
        <v>6</v>
      </c>
      <c r="G5" s="76">
        <v>7</v>
      </c>
      <c r="H5" s="55">
        <v>8</v>
      </c>
      <c r="I5" s="55">
        <v>9</v>
      </c>
      <c r="J5" s="76">
        <v>10</v>
      </c>
    </row>
    <row r="6" ht="15" customHeight="1" spans="1:10">
      <c r="A6" s="77" t="s">
        <v>64</v>
      </c>
      <c r="B6" s="78"/>
      <c r="C6" s="78"/>
      <c r="D6" s="78"/>
      <c r="E6" s="79"/>
      <c r="F6" s="80"/>
      <c r="G6" s="81"/>
      <c r="H6" s="80"/>
      <c r="I6" s="80"/>
      <c r="J6" s="81"/>
    </row>
    <row r="7" ht="33.75" customHeight="1" spans="1:10">
      <c r="A7" s="82" t="s">
        <v>64</v>
      </c>
      <c r="B7" s="83"/>
      <c r="C7" s="83"/>
      <c r="D7" s="83"/>
      <c r="E7" s="25"/>
      <c r="F7" s="25"/>
      <c r="G7" s="44"/>
      <c r="H7" s="25"/>
      <c r="I7" s="25"/>
      <c r="J7" s="25"/>
    </row>
    <row r="8" ht="33.75" customHeight="1" spans="1:10">
      <c r="A8" s="25" t="s">
        <v>380</v>
      </c>
      <c r="B8" s="25" t="s">
        <v>532</v>
      </c>
      <c r="C8" s="25" t="s">
        <v>476</v>
      </c>
      <c r="D8" s="25" t="s">
        <v>477</v>
      </c>
      <c r="E8" s="25" t="s">
        <v>533</v>
      </c>
      <c r="F8" s="25" t="s">
        <v>479</v>
      </c>
      <c r="G8" s="44" t="s">
        <v>534</v>
      </c>
      <c r="H8" s="25" t="s">
        <v>490</v>
      </c>
      <c r="I8" s="25" t="s">
        <v>481</v>
      </c>
      <c r="J8" s="25" t="s">
        <v>535</v>
      </c>
    </row>
    <row r="9" ht="33.75" customHeight="1" spans="1:10">
      <c r="A9" s="25" t="s">
        <v>380</v>
      </c>
      <c r="B9" s="25" t="s">
        <v>532</v>
      </c>
      <c r="C9" s="25" t="s">
        <v>476</v>
      </c>
      <c r="D9" s="25" t="s">
        <v>485</v>
      </c>
      <c r="E9" s="25" t="s">
        <v>486</v>
      </c>
      <c r="F9" s="25" t="s">
        <v>479</v>
      </c>
      <c r="G9" s="44" t="s">
        <v>48</v>
      </c>
      <c r="H9" s="25" t="s">
        <v>487</v>
      </c>
      <c r="I9" s="25" t="s">
        <v>481</v>
      </c>
      <c r="J9" s="25" t="s">
        <v>488</v>
      </c>
    </row>
    <row r="10" ht="33.75" customHeight="1" spans="1:10">
      <c r="A10" s="25" t="s">
        <v>380</v>
      </c>
      <c r="B10" s="25" t="s">
        <v>532</v>
      </c>
      <c r="C10" s="25" t="s">
        <v>476</v>
      </c>
      <c r="D10" s="25" t="s">
        <v>536</v>
      </c>
      <c r="E10" s="25" t="s">
        <v>537</v>
      </c>
      <c r="F10" s="25" t="s">
        <v>479</v>
      </c>
      <c r="G10" s="44" t="s">
        <v>538</v>
      </c>
      <c r="H10" s="25" t="s">
        <v>539</v>
      </c>
      <c r="I10" s="25" t="s">
        <v>481</v>
      </c>
      <c r="J10" s="25" t="s">
        <v>540</v>
      </c>
    </row>
    <row r="11" ht="33.75" customHeight="1" spans="1:10">
      <c r="A11" s="25" t="s">
        <v>380</v>
      </c>
      <c r="B11" s="25" t="s">
        <v>532</v>
      </c>
      <c r="C11" s="25" t="s">
        <v>496</v>
      </c>
      <c r="D11" s="25" t="s">
        <v>497</v>
      </c>
      <c r="E11" s="25" t="s">
        <v>541</v>
      </c>
      <c r="F11" s="25" t="s">
        <v>479</v>
      </c>
      <c r="G11" s="44" t="s">
        <v>164</v>
      </c>
      <c r="H11" s="25" t="s">
        <v>542</v>
      </c>
      <c r="I11" s="25" t="s">
        <v>481</v>
      </c>
      <c r="J11" s="25" t="s">
        <v>543</v>
      </c>
    </row>
    <row r="12" ht="33.75" customHeight="1" spans="1:10">
      <c r="A12" s="25" t="s">
        <v>380</v>
      </c>
      <c r="B12" s="25" t="s">
        <v>532</v>
      </c>
      <c r="C12" s="25" t="s">
        <v>505</v>
      </c>
      <c r="D12" s="25" t="s">
        <v>506</v>
      </c>
      <c r="E12" s="25" t="s">
        <v>544</v>
      </c>
      <c r="F12" s="25" t="s">
        <v>545</v>
      </c>
      <c r="G12" s="44" t="s">
        <v>530</v>
      </c>
      <c r="H12" s="25" t="s">
        <v>494</v>
      </c>
      <c r="I12" s="25" t="s">
        <v>503</v>
      </c>
      <c r="J12" s="25" t="s">
        <v>546</v>
      </c>
    </row>
    <row r="13" ht="33.75" customHeight="1" spans="1:10">
      <c r="A13" s="25" t="s">
        <v>360</v>
      </c>
      <c r="B13" s="25" t="s">
        <v>547</v>
      </c>
      <c r="C13" s="25" t="s">
        <v>476</v>
      </c>
      <c r="D13" s="25" t="s">
        <v>477</v>
      </c>
      <c r="E13" s="25" t="s">
        <v>537</v>
      </c>
      <c r="F13" s="25" t="s">
        <v>479</v>
      </c>
      <c r="G13" s="44" t="s">
        <v>538</v>
      </c>
      <c r="H13" s="25" t="s">
        <v>539</v>
      </c>
      <c r="I13" s="25" t="s">
        <v>481</v>
      </c>
      <c r="J13" s="25" t="s">
        <v>548</v>
      </c>
    </row>
    <row r="14" ht="33.75" customHeight="1" spans="1:10">
      <c r="A14" s="25" t="s">
        <v>360</v>
      </c>
      <c r="B14" s="25" t="s">
        <v>547</v>
      </c>
      <c r="C14" s="25" t="s">
        <v>476</v>
      </c>
      <c r="D14" s="25" t="s">
        <v>477</v>
      </c>
      <c r="E14" s="25" t="s">
        <v>549</v>
      </c>
      <c r="F14" s="25" t="s">
        <v>479</v>
      </c>
      <c r="G14" s="44" t="s">
        <v>550</v>
      </c>
      <c r="H14" s="25" t="s">
        <v>542</v>
      </c>
      <c r="I14" s="25" t="s">
        <v>481</v>
      </c>
      <c r="J14" s="25" t="s">
        <v>551</v>
      </c>
    </row>
    <row r="15" ht="33.75" customHeight="1" spans="1:10">
      <c r="A15" s="25" t="s">
        <v>360</v>
      </c>
      <c r="B15" s="25" t="s">
        <v>547</v>
      </c>
      <c r="C15" s="25" t="s">
        <v>476</v>
      </c>
      <c r="D15" s="25" t="s">
        <v>477</v>
      </c>
      <c r="E15" s="25" t="s">
        <v>552</v>
      </c>
      <c r="F15" s="25" t="s">
        <v>545</v>
      </c>
      <c r="G15" s="44" t="s">
        <v>52</v>
      </c>
      <c r="H15" s="25" t="s">
        <v>490</v>
      </c>
      <c r="I15" s="25" t="s">
        <v>481</v>
      </c>
      <c r="J15" s="25" t="s">
        <v>552</v>
      </c>
    </row>
    <row r="16" ht="33.75" customHeight="1" spans="1:10">
      <c r="A16" s="25" t="s">
        <v>360</v>
      </c>
      <c r="B16" s="25" t="s">
        <v>547</v>
      </c>
      <c r="C16" s="25" t="s">
        <v>476</v>
      </c>
      <c r="D16" s="25" t="s">
        <v>477</v>
      </c>
      <c r="E16" s="25" t="s">
        <v>553</v>
      </c>
      <c r="F16" s="25" t="s">
        <v>545</v>
      </c>
      <c r="G16" s="44" t="s">
        <v>52</v>
      </c>
      <c r="H16" s="25" t="s">
        <v>490</v>
      </c>
      <c r="I16" s="25" t="s">
        <v>481</v>
      </c>
      <c r="J16" s="25" t="s">
        <v>553</v>
      </c>
    </row>
    <row r="17" ht="33.75" customHeight="1" spans="1:10">
      <c r="A17" s="25" t="s">
        <v>360</v>
      </c>
      <c r="B17" s="25" t="s">
        <v>547</v>
      </c>
      <c r="C17" s="25" t="s">
        <v>476</v>
      </c>
      <c r="D17" s="25" t="s">
        <v>477</v>
      </c>
      <c r="E17" s="25" t="s">
        <v>554</v>
      </c>
      <c r="F17" s="25" t="s">
        <v>545</v>
      </c>
      <c r="G17" s="44" t="s">
        <v>555</v>
      </c>
      <c r="H17" s="25" t="s">
        <v>490</v>
      </c>
      <c r="I17" s="25" t="s">
        <v>481</v>
      </c>
      <c r="J17" s="25" t="s">
        <v>554</v>
      </c>
    </row>
    <row r="18" ht="33.75" customHeight="1" spans="1:10">
      <c r="A18" s="25" t="s">
        <v>360</v>
      </c>
      <c r="B18" s="25" t="s">
        <v>547</v>
      </c>
      <c r="C18" s="25" t="s">
        <v>476</v>
      </c>
      <c r="D18" s="25" t="s">
        <v>485</v>
      </c>
      <c r="E18" s="25" t="s">
        <v>556</v>
      </c>
      <c r="F18" s="25" t="s">
        <v>479</v>
      </c>
      <c r="G18" s="44" t="s">
        <v>557</v>
      </c>
      <c r="H18" s="25" t="s">
        <v>558</v>
      </c>
      <c r="I18" s="25" t="s">
        <v>481</v>
      </c>
      <c r="J18" s="25" t="s">
        <v>556</v>
      </c>
    </row>
    <row r="19" ht="33.75" customHeight="1" spans="1:10">
      <c r="A19" s="25" t="s">
        <v>360</v>
      </c>
      <c r="B19" s="25" t="s">
        <v>547</v>
      </c>
      <c r="C19" s="25" t="s">
        <v>476</v>
      </c>
      <c r="D19" s="25" t="s">
        <v>485</v>
      </c>
      <c r="E19" s="25" t="s">
        <v>559</v>
      </c>
      <c r="F19" s="25" t="s">
        <v>479</v>
      </c>
      <c r="G19" s="44" t="s">
        <v>560</v>
      </c>
      <c r="H19" s="25" t="s">
        <v>558</v>
      </c>
      <c r="I19" s="25" t="s">
        <v>481</v>
      </c>
      <c r="J19" s="25" t="s">
        <v>559</v>
      </c>
    </row>
    <row r="20" ht="33.75" customHeight="1" spans="1:10">
      <c r="A20" s="25" t="s">
        <v>360</v>
      </c>
      <c r="B20" s="25" t="s">
        <v>547</v>
      </c>
      <c r="C20" s="25" t="s">
        <v>496</v>
      </c>
      <c r="D20" s="25" t="s">
        <v>497</v>
      </c>
      <c r="E20" s="25" t="s">
        <v>561</v>
      </c>
      <c r="F20" s="25" t="s">
        <v>479</v>
      </c>
      <c r="G20" s="44" t="s">
        <v>53</v>
      </c>
      <c r="H20" s="25" t="s">
        <v>494</v>
      </c>
      <c r="I20" s="25" t="s">
        <v>481</v>
      </c>
      <c r="J20" s="25" t="s">
        <v>562</v>
      </c>
    </row>
    <row r="21" ht="33.75" customHeight="1" spans="1:10">
      <c r="A21" s="25" t="s">
        <v>360</v>
      </c>
      <c r="B21" s="25" t="s">
        <v>547</v>
      </c>
      <c r="C21" s="25" t="s">
        <v>505</v>
      </c>
      <c r="D21" s="25" t="s">
        <v>506</v>
      </c>
      <c r="E21" s="25" t="s">
        <v>544</v>
      </c>
      <c r="F21" s="25" t="s">
        <v>479</v>
      </c>
      <c r="G21" s="44" t="s">
        <v>508</v>
      </c>
      <c r="H21" s="25" t="s">
        <v>494</v>
      </c>
      <c r="I21" s="25" t="s">
        <v>481</v>
      </c>
      <c r="J21" s="25" t="s">
        <v>546</v>
      </c>
    </row>
    <row r="22" ht="33.75" customHeight="1" spans="1:10">
      <c r="A22" s="25" t="s">
        <v>368</v>
      </c>
      <c r="B22" s="25" t="s">
        <v>601</v>
      </c>
      <c r="C22" s="25" t="s">
        <v>476</v>
      </c>
      <c r="D22" s="25" t="s">
        <v>477</v>
      </c>
      <c r="E22" s="25" t="s">
        <v>602</v>
      </c>
      <c r="F22" s="25" t="s">
        <v>479</v>
      </c>
      <c r="G22" s="44" t="s">
        <v>603</v>
      </c>
      <c r="H22" s="25" t="s">
        <v>604</v>
      </c>
      <c r="I22" s="25" t="s">
        <v>481</v>
      </c>
      <c r="J22" s="25" t="s">
        <v>605</v>
      </c>
    </row>
    <row r="23" ht="33.75" customHeight="1" spans="1:10">
      <c r="A23" s="25" t="s">
        <v>368</v>
      </c>
      <c r="B23" s="25" t="s">
        <v>606</v>
      </c>
      <c r="C23" s="25" t="s">
        <v>476</v>
      </c>
      <c r="D23" s="25" t="s">
        <v>485</v>
      </c>
      <c r="E23" s="25" t="s">
        <v>607</v>
      </c>
      <c r="F23" s="25" t="s">
        <v>545</v>
      </c>
      <c r="G23" s="44" t="s">
        <v>608</v>
      </c>
      <c r="H23" s="25" t="s">
        <v>480</v>
      </c>
      <c r="I23" s="25" t="s">
        <v>481</v>
      </c>
      <c r="J23" s="25" t="s">
        <v>609</v>
      </c>
    </row>
    <row r="24" ht="33.75" customHeight="1" spans="1:10">
      <c r="A24" s="25" t="s">
        <v>368</v>
      </c>
      <c r="B24" s="25" t="s">
        <v>606</v>
      </c>
      <c r="C24" s="25" t="s">
        <v>476</v>
      </c>
      <c r="D24" s="25" t="s">
        <v>485</v>
      </c>
      <c r="E24" s="25" t="s">
        <v>610</v>
      </c>
      <c r="F24" s="25" t="s">
        <v>479</v>
      </c>
      <c r="G24" s="44" t="s">
        <v>611</v>
      </c>
      <c r="H24" s="25" t="s">
        <v>494</v>
      </c>
      <c r="I24" s="25" t="s">
        <v>481</v>
      </c>
      <c r="J24" s="25" t="s">
        <v>612</v>
      </c>
    </row>
    <row r="25" ht="33.75" customHeight="1" spans="1:10">
      <c r="A25" s="25" t="s">
        <v>368</v>
      </c>
      <c r="B25" s="25" t="s">
        <v>606</v>
      </c>
      <c r="C25" s="25" t="s">
        <v>476</v>
      </c>
      <c r="D25" s="25" t="s">
        <v>536</v>
      </c>
      <c r="E25" s="25" t="s">
        <v>613</v>
      </c>
      <c r="F25" s="25" t="s">
        <v>479</v>
      </c>
      <c r="G25" s="44" t="s">
        <v>51</v>
      </c>
      <c r="H25" s="25" t="s">
        <v>614</v>
      </c>
      <c r="I25" s="25" t="s">
        <v>481</v>
      </c>
      <c r="J25" s="25" t="s">
        <v>615</v>
      </c>
    </row>
    <row r="26" ht="33.75" customHeight="1" spans="1:10">
      <c r="A26" s="25" t="s">
        <v>368</v>
      </c>
      <c r="B26" s="25" t="s">
        <v>606</v>
      </c>
      <c r="C26" s="25" t="s">
        <v>496</v>
      </c>
      <c r="D26" s="25" t="s">
        <v>497</v>
      </c>
      <c r="E26" s="25" t="s">
        <v>616</v>
      </c>
      <c r="F26" s="25" t="s">
        <v>545</v>
      </c>
      <c r="G26" s="44" t="s">
        <v>527</v>
      </c>
      <c r="H26" s="25" t="s">
        <v>494</v>
      </c>
      <c r="I26" s="25" t="s">
        <v>503</v>
      </c>
      <c r="J26" s="25" t="s">
        <v>617</v>
      </c>
    </row>
    <row r="27" ht="33.75" customHeight="1" spans="1:10">
      <c r="A27" s="25" t="s">
        <v>368</v>
      </c>
      <c r="B27" s="25" t="s">
        <v>606</v>
      </c>
      <c r="C27" s="25" t="s">
        <v>496</v>
      </c>
      <c r="D27" s="25" t="s">
        <v>618</v>
      </c>
      <c r="E27" s="25" t="s">
        <v>619</v>
      </c>
      <c r="F27" s="25" t="s">
        <v>479</v>
      </c>
      <c r="G27" s="44" t="s">
        <v>620</v>
      </c>
      <c r="H27" s="25" t="s">
        <v>539</v>
      </c>
      <c r="I27" s="25" t="s">
        <v>481</v>
      </c>
      <c r="J27" s="25" t="s">
        <v>621</v>
      </c>
    </row>
    <row r="28" ht="33.75" customHeight="1" spans="1:10">
      <c r="A28" s="25" t="s">
        <v>368</v>
      </c>
      <c r="B28" s="25" t="s">
        <v>606</v>
      </c>
      <c r="C28" s="25" t="s">
        <v>505</v>
      </c>
      <c r="D28" s="25" t="s">
        <v>506</v>
      </c>
      <c r="E28" s="25" t="s">
        <v>622</v>
      </c>
      <c r="F28" s="25" t="s">
        <v>479</v>
      </c>
      <c r="G28" s="44" t="s">
        <v>508</v>
      </c>
      <c r="H28" s="25" t="s">
        <v>494</v>
      </c>
      <c r="I28" s="25" t="s">
        <v>481</v>
      </c>
      <c r="J28" s="25" t="s">
        <v>623</v>
      </c>
    </row>
    <row r="29" ht="33.75" customHeight="1" spans="1:10">
      <c r="A29" s="25" t="s">
        <v>370</v>
      </c>
      <c r="B29" s="25" t="s">
        <v>635</v>
      </c>
      <c r="C29" s="25" t="s">
        <v>476</v>
      </c>
      <c r="D29" s="25" t="s">
        <v>477</v>
      </c>
      <c r="E29" s="25" t="s">
        <v>636</v>
      </c>
      <c r="F29" s="25" t="s">
        <v>545</v>
      </c>
      <c r="G29" s="44" t="s">
        <v>637</v>
      </c>
      <c r="H29" s="25" t="s">
        <v>512</v>
      </c>
      <c r="I29" s="25" t="s">
        <v>481</v>
      </c>
      <c r="J29" s="25" t="s">
        <v>638</v>
      </c>
    </row>
    <row r="30" ht="33.75" customHeight="1" spans="1:10">
      <c r="A30" s="25" t="s">
        <v>370</v>
      </c>
      <c r="B30" s="25" t="s">
        <v>635</v>
      </c>
      <c r="C30" s="25" t="s">
        <v>476</v>
      </c>
      <c r="D30" s="25" t="s">
        <v>477</v>
      </c>
      <c r="E30" s="25" t="s">
        <v>639</v>
      </c>
      <c r="F30" s="25" t="s">
        <v>479</v>
      </c>
      <c r="G30" s="44" t="s">
        <v>48</v>
      </c>
      <c r="H30" s="25" t="s">
        <v>490</v>
      </c>
      <c r="I30" s="25" t="s">
        <v>481</v>
      </c>
      <c r="J30" s="25" t="s">
        <v>640</v>
      </c>
    </row>
    <row r="31" ht="33.75" customHeight="1" spans="1:10">
      <c r="A31" s="25" t="s">
        <v>370</v>
      </c>
      <c r="B31" s="25" t="s">
        <v>635</v>
      </c>
      <c r="C31" s="25" t="s">
        <v>476</v>
      </c>
      <c r="D31" s="25" t="s">
        <v>485</v>
      </c>
      <c r="E31" s="25" t="s">
        <v>641</v>
      </c>
      <c r="F31" s="25" t="s">
        <v>545</v>
      </c>
      <c r="G31" s="44" t="s">
        <v>493</v>
      </c>
      <c r="H31" s="25" t="s">
        <v>494</v>
      </c>
      <c r="I31" s="25" t="s">
        <v>481</v>
      </c>
      <c r="J31" s="25" t="s">
        <v>642</v>
      </c>
    </row>
    <row r="32" ht="33.75" customHeight="1" spans="1:10">
      <c r="A32" s="25" t="s">
        <v>370</v>
      </c>
      <c r="B32" s="25" t="s">
        <v>635</v>
      </c>
      <c r="C32" s="25" t="s">
        <v>496</v>
      </c>
      <c r="D32" s="25" t="s">
        <v>497</v>
      </c>
      <c r="E32" s="25" t="s">
        <v>643</v>
      </c>
      <c r="F32" s="25" t="s">
        <v>479</v>
      </c>
      <c r="G32" s="44" t="s">
        <v>508</v>
      </c>
      <c r="H32" s="25" t="s">
        <v>494</v>
      </c>
      <c r="I32" s="25" t="s">
        <v>481</v>
      </c>
      <c r="J32" s="25" t="s">
        <v>644</v>
      </c>
    </row>
    <row r="33" ht="33.75" customHeight="1" spans="1:10">
      <c r="A33" s="25" t="s">
        <v>370</v>
      </c>
      <c r="B33" s="25" t="s">
        <v>635</v>
      </c>
      <c r="C33" s="25" t="s">
        <v>496</v>
      </c>
      <c r="D33" s="25" t="s">
        <v>497</v>
      </c>
      <c r="E33" s="25" t="s">
        <v>645</v>
      </c>
      <c r="F33" s="25" t="s">
        <v>545</v>
      </c>
      <c r="G33" s="44" t="s">
        <v>646</v>
      </c>
      <c r="H33" s="25"/>
      <c r="I33" s="25" t="s">
        <v>503</v>
      </c>
      <c r="J33" s="25" t="s">
        <v>647</v>
      </c>
    </row>
    <row r="34" ht="33.75" customHeight="1" spans="1:10">
      <c r="A34" s="25" t="s">
        <v>370</v>
      </c>
      <c r="B34" s="25" t="s">
        <v>635</v>
      </c>
      <c r="C34" s="25" t="s">
        <v>496</v>
      </c>
      <c r="D34" s="25" t="s">
        <v>618</v>
      </c>
      <c r="E34" s="25" t="s">
        <v>648</v>
      </c>
      <c r="F34" s="25" t="s">
        <v>545</v>
      </c>
      <c r="G34" s="44" t="s">
        <v>649</v>
      </c>
      <c r="H34" s="25"/>
      <c r="I34" s="25" t="s">
        <v>503</v>
      </c>
      <c r="J34" s="25" t="s">
        <v>650</v>
      </c>
    </row>
    <row r="35" ht="33.75" customHeight="1" spans="1:10">
      <c r="A35" s="25" t="s">
        <v>370</v>
      </c>
      <c r="B35" s="25" t="s">
        <v>635</v>
      </c>
      <c r="C35" s="25" t="s">
        <v>505</v>
      </c>
      <c r="D35" s="25" t="s">
        <v>506</v>
      </c>
      <c r="E35" s="25" t="s">
        <v>651</v>
      </c>
      <c r="F35" s="25" t="s">
        <v>479</v>
      </c>
      <c r="G35" s="44" t="s">
        <v>508</v>
      </c>
      <c r="H35" s="25" t="s">
        <v>494</v>
      </c>
      <c r="I35" s="25" t="s">
        <v>481</v>
      </c>
      <c r="J35" s="25" t="s">
        <v>652</v>
      </c>
    </row>
    <row r="36" ht="33.75" customHeight="1" spans="1:10">
      <c r="A36" s="25" t="s">
        <v>370</v>
      </c>
      <c r="B36" s="25" t="s">
        <v>635</v>
      </c>
      <c r="C36" s="25" t="s">
        <v>505</v>
      </c>
      <c r="D36" s="25" t="s">
        <v>506</v>
      </c>
      <c r="E36" s="25" t="s">
        <v>653</v>
      </c>
      <c r="F36" s="25" t="s">
        <v>479</v>
      </c>
      <c r="G36" s="44" t="s">
        <v>508</v>
      </c>
      <c r="H36" s="25" t="s">
        <v>494</v>
      </c>
      <c r="I36" s="25" t="s">
        <v>481</v>
      </c>
      <c r="J36" s="25" t="s">
        <v>654</v>
      </c>
    </row>
  </sheetData>
  <mergeCells count="11">
    <mergeCell ref="A1:J1"/>
    <mergeCell ref="A2:J2"/>
    <mergeCell ref="A3:H3"/>
    <mergeCell ref="A8:A12"/>
    <mergeCell ref="A13:A21"/>
    <mergeCell ref="A22:A28"/>
    <mergeCell ref="A29:A36"/>
    <mergeCell ref="B8:B12"/>
    <mergeCell ref="B13:B21"/>
    <mergeCell ref="B22:B28"/>
    <mergeCell ref="B29:B36"/>
  </mergeCells>
  <pageMargins left="1.81041666666667" right="0.75" top="0.590277777777778" bottom="0.354166666666667" header="0.5" footer="0.5"/>
  <pageSetup paperSize="9" scale="47"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1"/>
  <sheetViews>
    <sheetView showZeros="0" workbookViewId="0">
      <selection activeCell="C8" sqref="C8"/>
    </sheetView>
  </sheetViews>
  <sheetFormatPr defaultColWidth="8.85454545454546" defaultRowHeight="15" customHeight="1" outlineLevelCol="7"/>
  <cols>
    <col min="1" max="1" width="36.0363636363636" customWidth="1"/>
    <col min="2" max="2" width="19.7454545454545" customWidth="1"/>
    <col min="3" max="3" width="33.3181818181818" customWidth="1"/>
    <col min="4" max="4" width="34.7454545454545" customWidth="1"/>
    <col min="5" max="6" width="8.98181818181818" customWidth="1"/>
    <col min="7" max="8" width="15.1363636363636" customWidth="1"/>
  </cols>
  <sheetData>
    <row r="1" ht="18.75" customHeight="1" spans="1:8">
      <c r="A1" s="56" t="s">
        <v>765</v>
      </c>
      <c r="B1" s="56"/>
      <c r="C1" s="56"/>
      <c r="D1" s="56"/>
      <c r="E1" s="56"/>
      <c r="F1" s="56"/>
      <c r="G1" s="56"/>
      <c r="H1" s="56" t="s">
        <v>765</v>
      </c>
    </row>
    <row r="2" ht="28.5" customHeight="1" spans="1:8">
      <c r="A2" s="57" t="s">
        <v>766</v>
      </c>
      <c r="B2" s="57"/>
      <c r="C2" s="57"/>
      <c r="D2" s="57"/>
      <c r="E2" s="57"/>
      <c r="F2" s="57"/>
      <c r="G2" s="57"/>
      <c r="H2" s="57"/>
    </row>
    <row r="3" ht="18.75" customHeight="1" spans="1:8">
      <c r="A3" s="58" t="str">
        <f>"单位名称："&amp;"玉溪市文化和旅游局"</f>
        <v>单位名称：玉溪市文化和旅游局</v>
      </c>
      <c r="B3" s="58"/>
      <c r="C3" s="58"/>
      <c r="D3" s="58"/>
      <c r="E3" s="58"/>
      <c r="F3" s="58"/>
      <c r="G3" s="58"/>
      <c r="H3" s="58"/>
    </row>
    <row r="4" ht="18.75" customHeight="1" spans="1:8">
      <c r="A4" s="59" t="s">
        <v>149</v>
      </c>
      <c r="B4" s="59" t="s">
        <v>767</v>
      </c>
      <c r="C4" s="59" t="s">
        <v>768</v>
      </c>
      <c r="D4" s="59" t="s">
        <v>769</v>
      </c>
      <c r="E4" s="60" t="s">
        <v>770</v>
      </c>
      <c r="F4" s="61" t="s">
        <v>771</v>
      </c>
      <c r="G4" s="61"/>
      <c r="H4" s="61"/>
    </row>
    <row r="5" ht="18.75" customHeight="1" spans="1:8">
      <c r="A5" s="59"/>
      <c r="B5" s="59"/>
      <c r="C5" s="59"/>
      <c r="D5" s="59"/>
      <c r="E5" s="60"/>
      <c r="F5" s="61" t="s">
        <v>725</v>
      </c>
      <c r="G5" s="61" t="s">
        <v>772</v>
      </c>
      <c r="H5" s="61" t="s">
        <v>773</v>
      </c>
    </row>
    <row r="6" ht="18.75" customHeight="1" spans="1:8">
      <c r="A6" s="62" t="s">
        <v>44</v>
      </c>
      <c r="B6" s="62" t="s">
        <v>45</v>
      </c>
      <c r="C6" s="62" t="s">
        <v>46</v>
      </c>
      <c r="D6" s="62" t="s">
        <v>47</v>
      </c>
      <c r="E6" s="63" t="s">
        <v>48</v>
      </c>
      <c r="F6" s="64" t="s">
        <v>49</v>
      </c>
      <c r="G6" s="64" t="s">
        <v>50</v>
      </c>
      <c r="H6" s="64" t="s">
        <v>51</v>
      </c>
    </row>
    <row r="7" ht="18" customHeight="1" spans="1:8">
      <c r="A7" s="65" t="s">
        <v>64</v>
      </c>
      <c r="B7" s="65"/>
      <c r="C7" s="65"/>
      <c r="D7" s="65"/>
      <c r="E7" s="66"/>
      <c r="F7" s="67">
        <v>17251</v>
      </c>
      <c r="G7" s="68">
        <v>20190</v>
      </c>
      <c r="H7" s="68">
        <v>820000</v>
      </c>
    </row>
    <row r="8" ht="18" customHeight="1" spans="1:8">
      <c r="A8" s="69" t="s">
        <v>69</v>
      </c>
      <c r="B8" s="70" t="s">
        <v>774</v>
      </c>
      <c r="C8" s="70" t="s">
        <v>775</v>
      </c>
      <c r="D8" s="70" t="s">
        <v>776</v>
      </c>
      <c r="E8" s="66" t="s">
        <v>777</v>
      </c>
      <c r="F8" s="67">
        <v>1</v>
      </c>
      <c r="G8" s="68">
        <v>20000</v>
      </c>
      <c r="H8" s="68">
        <v>20000</v>
      </c>
    </row>
    <row r="9" ht="18" customHeight="1" spans="1:8">
      <c r="A9" s="69" t="s">
        <v>69</v>
      </c>
      <c r="B9" s="70" t="s">
        <v>778</v>
      </c>
      <c r="C9" s="70" t="s">
        <v>779</v>
      </c>
      <c r="D9" s="70" t="s">
        <v>780</v>
      </c>
      <c r="E9" s="66" t="s">
        <v>591</v>
      </c>
      <c r="F9" s="67">
        <v>1000</v>
      </c>
      <c r="G9" s="68">
        <v>150</v>
      </c>
      <c r="H9" s="68">
        <v>150000</v>
      </c>
    </row>
    <row r="10" ht="18" customHeight="1" spans="1:8">
      <c r="A10" s="69" t="s">
        <v>69</v>
      </c>
      <c r="B10" s="70" t="s">
        <v>778</v>
      </c>
      <c r="C10" s="70" t="s">
        <v>781</v>
      </c>
      <c r="D10" s="70" t="s">
        <v>782</v>
      </c>
      <c r="E10" s="66" t="s">
        <v>783</v>
      </c>
      <c r="F10" s="67">
        <v>16250</v>
      </c>
      <c r="G10" s="68">
        <v>40</v>
      </c>
      <c r="H10" s="68">
        <v>650000</v>
      </c>
    </row>
    <row r="11" ht="18" customHeight="1" spans="1:8">
      <c r="A11" s="66" t="s">
        <v>30</v>
      </c>
      <c r="B11" s="66"/>
      <c r="C11" s="66"/>
      <c r="D11" s="66"/>
      <c r="E11" s="66"/>
      <c r="F11" s="67">
        <v>17251</v>
      </c>
      <c r="G11" s="68"/>
      <c r="H11" s="68">
        <v>820000</v>
      </c>
    </row>
  </sheetData>
  <mergeCells count="10">
    <mergeCell ref="A1:H1"/>
    <mergeCell ref="A2:H2"/>
    <mergeCell ref="A3:H3"/>
    <mergeCell ref="F4:H4"/>
    <mergeCell ref="A11:E11"/>
    <mergeCell ref="A4:A5"/>
    <mergeCell ref="B4:B5"/>
    <mergeCell ref="C4:C5"/>
    <mergeCell ref="D4:D5"/>
    <mergeCell ref="E4:E5"/>
  </mergeCells>
  <pageMargins left="0.75" right="0.75" top="1" bottom="1" header="0.5" footer="0.5"/>
  <pageSetup paperSize="1" scale="71"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F24" sqref="F24"/>
    </sheetView>
  </sheetViews>
  <sheetFormatPr defaultColWidth="9.14545454545454" defaultRowHeight="14.25" customHeight="1"/>
  <cols>
    <col min="1" max="1" width="16.3181818181818" customWidth="1"/>
    <col min="2" max="2" width="29.0363636363636" customWidth="1"/>
    <col min="3" max="3" width="23.8545454545455" customWidth="1"/>
    <col min="4" max="7" width="19.6" customWidth="1"/>
    <col min="8" max="8" width="15.4272727272727" customWidth="1"/>
    <col min="9" max="11" width="19.6" customWidth="1"/>
  </cols>
  <sheetData>
    <row r="1" ht="13.5" customHeight="1" spans="1:11">
      <c r="A1" s="29" t="s">
        <v>784</v>
      </c>
      <c r="B1" s="29"/>
      <c r="C1" s="29"/>
      <c r="D1" s="30"/>
      <c r="E1" s="30"/>
      <c r="F1" s="30"/>
      <c r="G1" s="30"/>
      <c r="H1" s="29"/>
      <c r="I1" s="29"/>
      <c r="J1" s="29"/>
      <c r="K1" s="50"/>
    </row>
    <row r="2" ht="28.5" customHeight="1" spans="1:11">
      <c r="A2" s="31" t="s">
        <v>785</v>
      </c>
      <c r="B2" s="31"/>
      <c r="C2" s="31"/>
      <c r="D2" s="31"/>
      <c r="E2" s="31"/>
      <c r="F2" s="31"/>
      <c r="G2" s="31"/>
      <c r="H2" s="31"/>
      <c r="I2" s="31"/>
      <c r="J2" s="31"/>
      <c r="K2" s="31"/>
    </row>
    <row r="3" ht="13.5" customHeight="1" spans="1:11">
      <c r="A3" s="5" t="str">
        <f>"单位名称："&amp;"玉溪市文化和旅游局"</f>
        <v>单位名称：玉溪市文化和旅游局</v>
      </c>
      <c r="B3" s="6"/>
      <c r="C3" s="6"/>
      <c r="D3" s="6"/>
      <c r="E3" s="6"/>
      <c r="F3" s="6"/>
      <c r="G3" s="6"/>
      <c r="H3" s="7"/>
      <c r="I3" s="7"/>
      <c r="J3" s="7"/>
      <c r="K3" s="51" t="s">
        <v>2</v>
      </c>
    </row>
    <row r="4" ht="21.75" customHeight="1" spans="1:11">
      <c r="A4" s="32" t="s">
        <v>355</v>
      </c>
      <c r="B4" s="32" t="s">
        <v>151</v>
      </c>
      <c r="C4" s="32" t="s">
        <v>356</v>
      </c>
      <c r="D4" s="33" t="s">
        <v>152</v>
      </c>
      <c r="E4" s="34" t="s">
        <v>153</v>
      </c>
      <c r="F4" s="35" t="s">
        <v>154</v>
      </c>
      <c r="G4" s="35" t="s">
        <v>155</v>
      </c>
      <c r="H4" s="36" t="s">
        <v>30</v>
      </c>
      <c r="I4" s="52" t="s">
        <v>786</v>
      </c>
      <c r="J4" s="53"/>
      <c r="K4" s="54"/>
    </row>
    <row r="5" ht="21.75" customHeight="1" spans="1:11">
      <c r="A5" s="32"/>
      <c r="B5" s="32"/>
      <c r="C5" s="32"/>
      <c r="D5" s="33"/>
      <c r="E5" s="37"/>
      <c r="F5" s="38"/>
      <c r="G5" s="38"/>
      <c r="H5" s="39"/>
      <c r="I5" s="35" t="s">
        <v>33</v>
      </c>
      <c r="J5" s="35" t="s">
        <v>34</v>
      </c>
      <c r="K5" s="35" t="s">
        <v>35</v>
      </c>
    </row>
    <row r="6" ht="40.5" customHeight="1" spans="1:11">
      <c r="A6" s="32"/>
      <c r="B6" s="32"/>
      <c r="C6" s="32"/>
      <c r="D6" s="33"/>
      <c r="E6" s="40"/>
      <c r="F6" s="41"/>
      <c r="G6" s="41"/>
      <c r="H6" s="42"/>
      <c r="I6" s="41" t="s">
        <v>32</v>
      </c>
      <c r="J6" s="41"/>
      <c r="K6" s="41"/>
    </row>
    <row r="7" ht="15" customHeight="1" spans="1:11">
      <c r="A7" s="42">
        <v>1</v>
      </c>
      <c r="B7" s="42">
        <v>2</v>
      </c>
      <c r="C7" s="42">
        <v>3</v>
      </c>
      <c r="D7" s="42">
        <v>4</v>
      </c>
      <c r="E7" s="43">
        <v>5</v>
      </c>
      <c r="F7" s="43">
        <v>6</v>
      </c>
      <c r="G7" s="43">
        <v>7</v>
      </c>
      <c r="H7" s="43">
        <v>8</v>
      </c>
      <c r="I7" s="43">
        <v>9</v>
      </c>
      <c r="J7" s="55">
        <v>10</v>
      </c>
      <c r="K7" s="55">
        <v>11</v>
      </c>
    </row>
    <row r="8" ht="30.65" customHeight="1" spans="1:11">
      <c r="A8" s="44"/>
      <c r="B8" s="45"/>
      <c r="C8" s="44"/>
      <c r="D8" s="44"/>
      <c r="E8" s="44"/>
      <c r="F8" s="44"/>
      <c r="G8" s="44"/>
      <c r="H8" s="46"/>
      <c r="I8" s="46"/>
      <c r="J8" s="46"/>
      <c r="K8" s="46"/>
    </row>
    <row r="9" ht="30.65" customHeight="1" spans="1:11">
      <c r="A9" s="45"/>
      <c r="B9" s="45"/>
      <c r="C9" s="45"/>
      <c r="D9" s="45"/>
      <c r="E9" s="45"/>
      <c r="F9" s="45"/>
      <c r="G9" s="45"/>
      <c r="H9" s="46"/>
      <c r="I9" s="46"/>
      <c r="J9" s="46"/>
      <c r="K9" s="46"/>
    </row>
    <row r="10" ht="18.75" customHeight="1" spans="1:11">
      <c r="A10" s="47" t="s">
        <v>462</v>
      </c>
      <c r="B10" s="48"/>
      <c r="C10" s="48"/>
      <c r="D10" s="48"/>
      <c r="E10" s="48"/>
      <c r="F10" s="48"/>
      <c r="G10" s="49"/>
      <c r="H10" s="46"/>
      <c r="I10" s="46"/>
      <c r="J10" s="46"/>
      <c r="K10" s="46"/>
    </row>
    <row r="11" customHeight="1" spans="1:1">
      <c r="A11" t="s">
        <v>787</v>
      </c>
    </row>
  </sheetData>
  <mergeCells count="16">
    <mergeCell ref="A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2"/>
  <sheetViews>
    <sheetView showZeros="0" workbookViewId="0">
      <selection activeCell="A22" sqref="A22:D22"/>
    </sheetView>
  </sheetViews>
  <sheetFormatPr defaultColWidth="9.14545454545454" defaultRowHeight="14.25" customHeight="1" outlineLevelCol="6"/>
  <cols>
    <col min="1" max="1" width="37.7454545454545" customWidth="1"/>
    <col min="2" max="2" width="15.5636363636364" customWidth="1"/>
    <col min="3" max="3" width="57.4181818181818" customWidth="1"/>
    <col min="4" max="4" width="9.7" customWidth="1"/>
    <col min="5" max="7" width="19.8454545454545" customWidth="1"/>
  </cols>
  <sheetData>
    <row r="1" ht="13.5" customHeight="1" spans="1:7">
      <c r="A1" s="1" t="s">
        <v>788</v>
      </c>
      <c r="B1" s="1"/>
      <c r="C1" s="1"/>
      <c r="D1" s="2"/>
      <c r="E1" s="1"/>
      <c r="F1" s="1"/>
      <c r="G1" s="3"/>
    </row>
    <row r="2" ht="27.75" customHeight="1" spans="1:7">
      <c r="A2" s="4" t="s">
        <v>789</v>
      </c>
      <c r="B2" s="4"/>
      <c r="C2" s="4"/>
      <c r="D2" s="4"/>
      <c r="E2" s="4"/>
      <c r="F2" s="4"/>
      <c r="G2" s="4"/>
    </row>
    <row r="3" ht="13.5" customHeight="1" spans="1:7">
      <c r="A3" s="5" t="str">
        <f>"单位名称："&amp;"玉溪市文化和旅游局"</f>
        <v>单位名称：玉溪市文化和旅游局</v>
      </c>
      <c r="B3" s="6"/>
      <c r="C3" s="6"/>
      <c r="D3" s="6"/>
      <c r="E3" s="7"/>
      <c r="F3" s="7"/>
      <c r="G3" s="8" t="s">
        <v>2</v>
      </c>
    </row>
    <row r="4" ht="21.75" customHeight="1" spans="1:7">
      <c r="A4" s="9" t="s">
        <v>356</v>
      </c>
      <c r="B4" s="9" t="s">
        <v>355</v>
      </c>
      <c r="C4" s="9" t="s">
        <v>151</v>
      </c>
      <c r="D4" s="10" t="s">
        <v>790</v>
      </c>
      <c r="E4" s="11" t="s">
        <v>33</v>
      </c>
      <c r="F4" s="11"/>
      <c r="G4" s="12"/>
    </row>
    <row r="5" ht="21.75" customHeight="1" spans="1:7">
      <c r="A5" s="9"/>
      <c r="B5" s="9"/>
      <c r="C5" s="9"/>
      <c r="D5" s="10"/>
      <c r="E5" s="13" t="s">
        <v>791</v>
      </c>
      <c r="F5" s="14" t="s">
        <v>792</v>
      </c>
      <c r="G5" s="14" t="s">
        <v>793</v>
      </c>
    </row>
    <row r="6" ht="40.5" customHeight="1" spans="1:7">
      <c r="A6" s="9"/>
      <c r="B6" s="9"/>
      <c r="C6" s="9"/>
      <c r="D6" s="10"/>
      <c r="E6" s="15"/>
      <c r="F6" s="16" t="s">
        <v>32</v>
      </c>
      <c r="G6" s="16"/>
    </row>
    <row r="7" ht="15" customHeight="1" spans="1:7">
      <c r="A7" s="17">
        <v>1</v>
      </c>
      <c r="B7" s="17">
        <v>2</v>
      </c>
      <c r="C7" s="17">
        <v>3</v>
      </c>
      <c r="D7" s="17">
        <v>4</v>
      </c>
      <c r="E7" s="18">
        <v>5</v>
      </c>
      <c r="F7" s="18">
        <v>6</v>
      </c>
      <c r="G7" s="18">
        <v>7</v>
      </c>
    </row>
    <row r="8" ht="21" customHeight="1" spans="1:7">
      <c r="A8" s="19" t="s">
        <v>64</v>
      </c>
      <c r="B8" s="20"/>
      <c r="C8" s="20"/>
      <c r="D8" s="21"/>
      <c r="E8" s="22">
        <v>1890000</v>
      </c>
      <c r="F8" s="22">
        <v>744000</v>
      </c>
      <c r="G8" s="22">
        <v>100000</v>
      </c>
    </row>
    <row r="9" ht="21" customHeight="1" spans="1:7">
      <c r="A9" s="23" t="s">
        <v>64</v>
      </c>
      <c r="B9" s="19"/>
      <c r="C9" s="19"/>
      <c r="D9" s="24"/>
      <c r="E9" s="22">
        <v>1590000</v>
      </c>
      <c r="F9" s="22">
        <v>444000</v>
      </c>
      <c r="G9" s="22"/>
    </row>
    <row r="10" ht="21" customHeight="1" spans="1:7">
      <c r="A10" s="25"/>
      <c r="B10" s="19" t="s">
        <v>794</v>
      </c>
      <c r="C10" s="19" t="s">
        <v>390</v>
      </c>
      <c r="D10" s="24" t="s">
        <v>795</v>
      </c>
      <c r="E10" s="22">
        <v>300000</v>
      </c>
      <c r="F10" s="22"/>
      <c r="G10" s="22"/>
    </row>
    <row r="11" ht="21" customHeight="1" spans="1:7">
      <c r="A11" s="25"/>
      <c r="B11" s="19" t="s">
        <v>796</v>
      </c>
      <c r="C11" s="19" t="s">
        <v>380</v>
      </c>
      <c r="D11" s="24" t="s">
        <v>797</v>
      </c>
      <c r="E11" s="22">
        <v>440000</v>
      </c>
      <c r="F11" s="22">
        <v>444000</v>
      </c>
      <c r="G11" s="22"/>
    </row>
    <row r="12" ht="21" customHeight="1" spans="1:7">
      <c r="A12" s="25"/>
      <c r="B12" s="19" t="s">
        <v>798</v>
      </c>
      <c r="C12" s="19" t="s">
        <v>386</v>
      </c>
      <c r="D12" s="24" t="s">
        <v>795</v>
      </c>
      <c r="E12" s="22">
        <v>500000</v>
      </c>
      <c r="F12" s="22"/>
      <c r="G12" s="22"/>
    </row>
    <row r="13" ht="21" customHeight="1" spans="1:7">
      <c r="A13" s="25"/>
      <c r="B13" s="19" t="s">
        <v>794</v>
      </c>
      <c r="C13" s="19" t="s">
        <v>392</v>
      </c>
      <c r="D13" s="24" t="s">
        <v>795</v>
      </c>
      <c r="E13" s="22">
        <v>220000</v>
      </c>
      <c r="F13" s="22"/>
      <c r="G13" s="22"/>
    </row>
    <row r="14" ht="21" customHeight="1" spans="1:7">
      <c r="A14" s="25"/>
      <c r="B14" s="19" t="s">
        <v>796</v>
      </c>
      <c r="C14" s="19" t="s">
        <v>368</v>
      </c>
      <c r="D14" s="24" t="s">
        <v>797</v>
      </c>
      <c r="E14" s="22">
        <v>30000</v>
      </c>
      <c r="F14" s="22"/>
      <c r="G14" s="22"/>
    </row>
    <row r="15" ht="21" customHeight="1" spans="1:7">
      <c r="A15" s="25"/>
      <c r="B15" s="19" t="s">
        <v>794</v>
      </c>
      <c r="C15" s="19" t="s">
        <v>365</v>
      </c>
      <c r="D15" s="24" t="s">
        <v>795</v>
      </c>
      <c r="E15" s="22">
        <v>100000</v>
      </c>
      <c r="F15" s="22"/>
      <c r="G15" s="22"/>
    </row>
    <row r="16" ht="21" customHeight="1" spans="1:7">
      <c r="A16" s="23" t="s">
        <v>67</v>
      </c>
      <c r="B16" s="25"/>
      <c r="C16" s="25"/>
      <c r="D16" s="25"/>
      <c r="E16" s="22">
        <v>100000</v>
      </c>
      <c r="F16" s="22">
        <v>100000</v>
      </c>
      <c r="G16" s="22"/>
    </row>
    <row r="17" ht="21" customHeight="1" spans="1:7">
      <c r="A17" s="25"/>
      <c r="B17" s="19" t="s">
        <v>799</v>
      </c>
      <c r="C17" s="19" t="s">
        <v>396</v>
      </c>
      <c r="D17" s="24" t="s">
        <v>795</v>
      </c>
      <c r="E17" s="22">
        <v>100000</v>
      </c>
      <c r="F17" s="22">
        <v>100000</v>
      </c>
      <c r="G17" s="22"/>
    </row>
    <row r="18" ht="21" customHeight="1" spans="1:7">
      <c r="A18" s="23" t="s">
        <v>69</v>
      </c>
      <c r="B18" s="25"/>
      <c r="C18" s="25"/>
      <c r="D18" s="25"/>
      <c r="E18" s="22">
        <v>100000</v>
      </c>
      <c r="F18" s="22">
        <v>100000</v>
      </c>
      <c r="G18" s="22"/>
    </row>
    <row r="19" ht="21" customHeight="1" spans="1:7">
      <c r="A19" s="25"/>
      <c r="B19" s="19" t="s">
        <v>799</v>
      </c>
      <c r="C19" s="19" t="s">
        <v>405</v>
      </c>
      <c r="D19" s="24" t="s">
        <v>795</v>
      </c>
      <c r="E19" s="22">
        <v>100000</v>
      </c>
      <c r="F19" s="22">
        <v>100000</v>
      </c>
      <c r="G19" s="22"/>
    </row>
    <row r="20" ht="21" customHeight="1" spans="1:7">
      <c r="A20" s="23" t="s">
        <v>71</v>
      </c>
      <c r="B20" s="25"/>
      <c r="C20" s="25"/>
      <c r="D20" s="25"/>
      <c r="E20" s="22">
        <v>100000</v>
      </c>
      <c r="F20" s="22">
        <v>100000</v>
      </c>
      <c r="G20" s="22">
        <v>100000</v>
      </c>
    </row>
    <row r="21" ht="21" customHeight="1" spans="1:7">
      <c r="A21" s="25"/>
      <c r="B21" s="19" t="s">
        <v>799</v>
      </c>
      <c r="C21" s="19" t="s">
        <v>425</v>
      </c>
      <c r="D21" s="24" t="s">
        <v>795</v>
      </c>
      <c r="E21" s="22">
        <v>100000</v>
      </c>
      <c r="F21" s="22">
        <v>100000</v>
      </c>
      <c r="G21" s="22">
        <v>100000</v>
      </c>
    </row>
    <row r="22" ht="21" customHeight="1" spans="1:7">
      <c r="A22" s="26" t="s">
        <v>30</v>
      </c>
      <c r="B22" s="27" t="s">
        <v>800</v>
      </c>
      <c r="C22" s="27"/>
      <c r="D22" s="28"/>
      <c r="E22" s="22">
        <v>1890000</v>
      </c>
      <c r="F22" s="22">
        <v>744000</v>
      </c>
      <c r="G22" s="22">
        <v>100000</v>
      </c>
    </row>
  </sheetData>
  <mergeCells count="12">
    <mergeCell ref="A1:G1"/>
    <mergeCell ref="A2:G2"/>
    <mergeCell ref="A3:D3"/>
    <mergeCell ref="E4:G4"/>
    <mergeCell ref="A22:D22"/>
    <mergeCell ref="A4:A6"/>
    <mergeCell ref="B4:B6"/>
    <mergeCell ref="C4:C6"/>
    <mergeCell ref="D4:D6"/>
    <mergeCell ref="E5:E6"/>
    <mergeCell ref="F5:F6"/>
    <mergeCell ref="G5:G6"/>
  </mergeCells>
  <pageMargins left="0.75" right="0.752777777777778" top="1" bottom="1" header="0.5" footer="0.5"/>
  <pageSetup paperSize="9" scale="7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甘倩</cp:lastModifiedBy>
  <dcterms:created xsi:type="dcterms:W3CDTF">2025-02-21T03:36:00Z</dcterms:created>
  <dcterms:modified xsi:type="dcterms:W3CDTF">2025-03-18T03:28:21Z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1975C400A7964A3290032D1E1FE5E720_12</vt:lpwstr>
  </property>
</Properties>
</file>