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00" windowHeight="6800" firstSheet="12"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<sst xmlns="http://schemas.openxmlformats.org/spreadsheetml/2006/main" count="1917" uniqueCount="565">
  <si>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</si>
  <si>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</si>
  <si>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</si>
  <si>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</si>
  <si>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</si>
  <si>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</si>
  <si>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</si>
  <si>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</si>
  <si>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</si>
  <si>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</si>
  <si>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</si>
  <si>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</si>
  <si>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</si>
  <si>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</si>
  <si>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</si>
  <si>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</si>
  <si>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</si>
  <si>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</si>
  <si>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</si>
  <si>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</si>
  <si>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</si>
  <si>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</si>
  <si>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</si>
  <si>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</si>
  <si>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</si>
  <si>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</si>
  <si>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</si>
  <si>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</si>
  <si>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</si>
  <si>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</si>
  <si>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</si>
  <si>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</si>
  <si>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</si>
  <si>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</si>
  <si>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</si>
  <si>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</si>
  <si>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</si>
  <si>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</si>
  <si>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</si>
  <si>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</si>
  <si>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</si>
  <si>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</si>
  <si>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</si>
  <si>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</si>
  <si>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</si>
  <si>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</si>
  <si>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</si>
  <si>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</si>
  <si>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</si>
  <si>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</si>
  <si>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</si>
  <si>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</si>
  <si>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</si>
  <si>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</si>
  <si>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</si>
  <si>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</si>
  <si>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</si>
  <si>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</si>
  <si>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</si>
  <si>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</si>
  <si>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</si>
  <si>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</si>
  <si>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</si>
  <si>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129001</t>
  </si>
  <si>
    <t>玉溪市文化和旅游局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</si>
  <si>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</si>
  <si>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</si>
  <si>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</si>
  <si>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</si>
  <si>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</si>
  <si>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</si>
  <si>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</si>
  <si>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</si>
  <si>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</si>
  <si>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</si>
  <si>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</si>
  <si>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</si>
  <si>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</si>
  <si>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207</t>
  </si>
  <si>
    <t>20701</t>
  </si>
  <si>
    <t>2070101</t>
  </si>
  <si>
    <t>2070102</t>
  </si>
  <si>
    <t>2070113</t>
  </si>
  <si>
    <t>2070199</t>
  </si>
  <si>
    <t>20702</t>
  </si>
  <si>
    <t>2070205</t>
  </si>
  <si>
    <t>208</t>
  </si>
  <si>
    <t>20805</t>
  </si>
  <si>
    <t>2080501</t>
  </si>
  <si>
    <t>2080502</t>
  </si>
  <si>
    <t>2080505</t>
  </si>
  <si>
    <t>2080506</t>
  </si>
  <si>
    <t>210</t>
  </si>
  <si>
    <t>21011</t>
  </si>
  <si>
    <t>2101101</t>
  </si>
  <si>
    <t>2101102</t>
  </si>
  <si>
    <t>2101103</t>
  </si>
  <si>
    <t>2101199</t>
  </si>
  <si>
    <t>221</t>
  </si>
  <si>
    <t>22102</t>
  </si>
  <si>
    <t>2210201</t>
  </si>
  <si>
    <t>2210203</t>
  </si>
  <si>
    <t>230</t>
  </si>
  <si>
    <t>23002</t>
  </si>
  <si>
    <t>2300208</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</si>
  <si>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</si>
  <si>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</si>
  <si>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</si>
  <si>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</si>
  <si>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</si>
  <si>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</si>
  <si>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</si>
  <si>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</si>
  <si>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</si>
  <si>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</si>
  <si>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</si>
  <si>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</si>
  <si>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</si>
  <si>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</si>
  <si>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</si>
  <si>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</si>
  <si>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</si>
  <si>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</si>
  <si>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</si>
  <si>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</si>
  <si>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</si>
  <si>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</si>
  <si>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</si>
  <si>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</si>
  <si>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</si>
  <si>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</si>
  <si>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</si>
  <si>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</si>
  <si>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</si>
  <si>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</si>
  <si>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</si>
  <si>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</si>
  <si>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</si>
  <si>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</si>
  <si>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</si>
  <si>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</si>
  <si>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</si>
  <si>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</si>
  <si>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</si>
  <si>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</si>
  <si>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</si>
  <si>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</si>
  <si>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</si>
  <si>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</si>
  <si>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</si>
  <si>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530400210000000627242</t>
  </si>
  <si>
    <t>行政人员工资支出</t>
  </si>
  <si>
    <t>行政运行</t>
  </si>
  <si>
    <t>30101</t>
  </si>
  <si>
    <t>基本工资</t>
  </si>
  <si>
    <t>30102</t>
  </si>
  <si>
    <t>津贴补贴</t>
  </si>
  <si>
    <t>购房补贴</t>
  </si>
  <si>
    <t>530400210000000627243</t>
  </si>
  <si>
    <t>事业人员工资支出</t>
  </si>
  <si>
    <t>其他文化和旅游支出</t>
  </si>
  <si>
    <t>30107</t>
  </si>
  <si>
    <t>绩效工资</t>
  </si>
  <si>
    <t>530400210000000627244</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</si>
  <si>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</si>
  <si>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</si>
  <si>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</si>
  <si>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</si>
  <si>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</si>
  <si>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</si>
  <si>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</si>
  <si>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</si>
  <si>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</si>
  <si>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</si>
  <si>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</si>
  <si>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</si>
  <si>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</si>
  <si>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</si>
  <si>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</si>
  <si>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</si>
  <si>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530400210000000627245</t>
  </si>
  <si>
    <t>住房公积金</t>
  </si>
  <si>
    <t>30113</t>
  </si>
  <si>
    <t>530400210000000627246</t>
  </si>
  <si>
    <t>对个人和家庭的补助</t>
  </si>
  <si>
    <t>行政单位离退休</t>
  </si>
  <si>
    <t>30301</t>
  </si>
  <si>
    <t>离休费</t>
  </si>
  <si>
    <t>30305</t>
  </si>
  <si>
    <t>生活补助</t>
  </si>
  <si>
    <t>事业单位离退休</t>
  </si>
  <si>
    <t>530400210000000627249</t>
  </si>
  <si>
    <t>公车购置及运维费</t>
  </si>
  <si>
    <t>30231</t>
  </si>
  <si>
    <t>公务用车运行维护费</t>
  </si>
  <si>
    <t>530400210000000627250</t>
  </si>
  <si>
    <t>行政人员公务交通补贴</t>
  </si>
  <si>
    <t>30239</t>
  </si>
  <si>
    <t>其他交通费用</t>
  </si>
  <si>
    <t>530400210000000627251</t>
  </si>
  <si>
    <t>工会经费</t>
  </si>
  <si>
    <t>30228</t>
  </si>
  <si>
    <t>530400210000000627253</t>
  </si>
  <si>
    <t>一般公用经费</t>
  </si>
  <si>
    <t>30201</t>
  </si>
  <si>
    <t>办公费</t>
  </si>
  <si>
    <t>30202</t>
  </si>
  <si>
    <t>印刷费</t>
  </si>
  <si>
    <t>30205</t>
  </si>
  <si>
    <t>水费</t>
  </si>
  <si>
    <t>30207</t>
  </si>
  <si>
    <t>邮电费</t>
  </si>
  <si>
    <t>30211</t>
  </si>
  <si>
    <t>差旅费</t>
  </si>
  <si>
    <t>30213</t>
  </si>
  <si>
    <t>维修（护）费</t>
  </si>
  <si>
    <t>30215</t>
  </si>
  <si>
    <t>会议费</t>
  </si>
  <si>
    <t>30216</t>
  </si>
  <si>
    <t>培训费</t>
  </si>
  <si>
    <t>30227</t>
  </si>
  <si>
    <t>委托业务费</t>
  </si>
  <si>
    <t>30229</t>
  </si>
  <si>
    <t>福利费</t>
  </si>
  <si>
    <t>30299</t>
  </si>
  <si>
    <t>其他商品和服务支出</t>
  </si>
  <si>
    <t>530400221100000565449</t>
  </si>
  <si>
    <t>30217</t>
  </si>
  <si>
    <t>530400241100002098406</t>
  </si>
  <si>
    <t>工作业务经费</t>
  </si>
  <si>
    <t>一般行政管理事务</t>
  </si>
  <si>
    <t>30226</t>
  </si>
  <si>
    <t>劳务费</t>
  </si>
  <si>
    <t>530400241100002099022</t>
  </si>
  <si>
    <t>职业年金经费</t>
  </si>
  <si>
    <t>机关事业单位职业年金缴费支出</t>
  </si>
  <si>
    <t>30109</t>
  </si>
  <si>
    <t>职业年金缴费</t>
  </si>
  <si>
    <t>530400241100002102131</t>
  </si>
  <si>
    <t>编外临聘人员经费</t>
  </si>
  <si>
    <t>30199</t>
  </si>
  <si>
    <t>其他工资福利支出</t>
  </si>
  <si>
    <t>530400241100002102540</t>
  </si>
  <si>
    <t>奖励性绩效工资（工资部分）经费</t>
  </si>
  <si>
    <t>530400241100002120185</t>
  </si>
  <si>
    <t>奖励性绩效工资（高于部分）经费</t>
  </si>
  <si>
    <t>530400241100002385059</t>
  </si>
  <si>
    <t>年终一次性奖金</t>
  </si>
  <si>
    <t>30103</t>
  </si>
  <si>
    <t>奖金</t>
  </si>
  <si>
    <t>530400241100002389876</t>
  </si>
  <si>
    <t>机关后勤购买服务经费</t>
  </si>
  <si>
    <t>530400241100002829230</t>
  </si>
  <si>
    <t>市直退休医疗照顾人员医疗经费</t>
  </si>
  <si>
    <t>530400251100003579979</t>
  </si>
  <si>
    <t>530400251100003649264</t>
  </si>
  <si>
    <t>残疾人就业保障金</t>
  </si>
  <si>
    <t>预算05-1表</t>
  </si>
  <si>
    <t>2025年部门项目支出预算表</t>
  </si>
  <si>
    <t>项目分类</t>
  </si>
  <si>
    <t>项目单位</t>
  </si>
  <si>
    <t>本年拨款</t>
  </si>
  <si>
    <t>单位资金</t>
  </si>
  <si>
    <t>其中：本次下达</t>
  </si>
  <si>
    <t>美术馆、公共图书馆、文化馆（站）免费开放省级配套补助资金</t>
  </si>
  <si>
    <t>民生类</t>
  </si>
  <si>
    <t>530400221100000836358</t>
  </si>
  <si>
    <t>结算补助支出</t>
  </si>
  <si>
    <t>39999</t>
  </si>
  <si>
    <t>玉溪市旅游促进各民族交往交流交融计划经费</t>
  </si>
  <si>
    <t>专项业务类</t>
  </si>
  <si>
    <t>530400231100001120071</t>
  </si>
  <si>
    <t>博物馆纪念馆免费开放（云南李家山青铜器博物馆）市级配套专项资金</t>
  </si>
  <si>
    <t>530400231100001470329</t>
  </si>
  <si>
    <t>博物馆</t>
  </si>
  <si>
    <t>文化人才专项经费</t>
  </si>
  <si>
    <t>530400231100001548390</t>
  </si>
  <si>
    <t>中央公共文化服务（基层公共文化服务建设）资金</t>
  </si>
  <si>
    <t>530400231100001875326</t>
  </si>
  <si>
    <t>2023年公共文化领域省对下转移支付专项资金</t>
  </si>
  <si>
    <t>530400231100001983315</t>
  </si>
  <si>
    <t>绿汁镇国家工业遗产保护利用宣传策划及网红点包装打造项目经费</t>
  </si>
  <si>
    <t>530400231100002047310</t>
  </si>
  <si>
    <t>文旅项目上级补助（自有资金）经费</t>
  </si>
  <si>
    <t>530400241100002100256</t>
  </si>
  <si>
    <t>美术馆、公共图书馆、文化馆（站）免费开放市级配套补助资金</t>
  </si>
  <si>
    <t>530400241100002108648</t>
  </si>
  <si>
    <t>2023年4A级旅游景区创建奖励资金</t>
  </si>
  <si>
    <t>530400241100002796329</t>
  </si>
  <si>
    <t>2024年中央公共文化服务（基层公共文化服务建设）资金</t>
  </si>
  <si>
    <t>530400241100002981010</t>
  </si>
  <si>
    <t>玉溪文旅品牌宣传推广营销项目经费</t>
  </si>
  <si>
    <t>事业发展类</t>
  </si>
  <si>
    <t>530400251100003557369</t>
  </si>
  <si>
    <t>旅游宣传</t>
  </si>
  <si>
    <t>2025年第四次文物普查项目经费</t>
  </si>
  <si>
    <t>530400251100003571055</t>
  </si>
  <si>
    <t>文化旅游资源普查项目经费</t>
  </si>
  <si>
    <t>530400251100003580253</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</si>
  <si>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</si>
  <si>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</si>
  <si>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</si>
  <si>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</si>
  <si>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</si>
  <si>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</si>
  <si>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</si>
  <si>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</si>
  <si>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</si>
  <si>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</si>
  <si>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</si>
  <si>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</si>
  <si>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</si>
  <si>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为加快构建全域文化旅游融合发展新格局，在政策中找机遇、找出路、谋发展，千方百计实现市委、市政府、上级主管部门确定的年度工作目标，实现全市文化旅游高质量发展。内容包括机关事业单位正常的运转及开展各项文化、旅游、文物保护等业务工作的开展。</t>
  </si>
  <si>
    <t>产出指标</t>
  </si>
  <si>
    <t>数量指标</t>
  </si>
  <si>
    <t>举办展览（展会）次数</t>
  </si>
  <si>
    <t>&gt;=</t>
  </si>
  <si>
    <t>次</t>
  </si>
  <si>
    <t>定量指标</t>
  </si>
  <si>
    <t>反映年度举办（参加）展览、展会的次数情况。</t>
  </si>
  <si>
    <t>资金检查</t>
  </si>
  <si>
    <t>反应开展演出活动次数情况。</t>
  </si>
  <si>
    <t>质量指标</t>
  </si>
  <si>
    <t>展示品目种类</t>
  </si>
  <si>
    <t>类</t>
  </si>
  <si>
    <t>反映展览、展会展示品目种类情况。</t>
  </si>
  <si>
    <t>文化艺术获奖作品</t>
  </si>
  <si>
    <t>个</t>
  </si>
  <si>
    <t>反映各类文化艺术作品获奖数量情况。</t>
  </si>
  <si>
    <t>资金支付准确率</t>
  </si>
  <si>
    <t>100</t>
  </si>
  <si>
    <t>%</t>
  </si>
  <si>
    <t>反应验收合格率情况。</t>
  </si>
  <si>
    <t>效益指标</t>
  </si>
  <si>
    <t>社会效益</t>
  </si>
  <si>
    <t>展览（展会）参加人次</t>
  </si>
  <si>
    <t>10000</t>
  </si>
  <si>
    <t>人次</t>
  </si>
  <si>
    <t>反映参加展览、展会人次的情况。</t>
  </si>
  <si>
    <t>公共文化设施覆盖人群率</t>
  </si>
  <si>
    <t>定性指标</t>
  </si>
  <si>
    <t>反应保障玉溪旅游文化产业高质量发展情况。</t>
  </si>
  <si>
    <t>满意度指标</t>
  </si>
  <si>
    <t>服务对象满意度</t>
  </si>
  <si>
    <t>社会公众满意度</t>
  </si>
  <si>
    <t>90</t>
  </si>
  <si>
    <t>反映社会公众对部门（单位）履职情况的满意程度情况。</t>
  </si>
  <si>
    <t>2025年根据《玉溪市“十四五”文化和旅游发展规划》和国家文物局《关于开展第四次全国文物普查准备工作的通知》，将梳理玉溪市境内2012年以来考古工作中新发现文物，以及国家文物局组织开展的革命文物、石窟寺、黄河、长江等专项资源调查中新发现文物，建立新发现文物线索清单。加强与相关部门沟通对接，掌握历史建筑名录和行业类文化遗产名录，如中国重要农业文化遗产、国家工业遗产、中华老字号等。了解军队、铁路部门等文物管理使用情况。。通过第四次文物普查全面掌握现存不可移动文物的数量和分布情况，文物的本体特征、基本数据及其保存情况，文物周边自然的和人文的环境情况；总体评价不可移动文物现有的生存状态及其发展趋势，为构建科学有效的文化遗产保护体系提供依据，提升文物保护意识。</t>
  </si>
  <si>
    <t>研究报告数量</t>
  </si>
  <si>
    <t>1.0</t>
  </si>
  <si>
    <t>反映出具第四次文物普查研究报告数量情况，形成最终研究报告个数。</t>
  </si>
  <si>
    <t>参与检查(核查)人数</t>
  </si>
  <si>
    <t>人</t>
  </si>
  <si>
    <t>反映聘请参与检查核查的专家人数情况。</t>
  </si>
  <si>
    <t>组织培训期数</t>
  </si>
  <si>
    <t>1.00</t>
  </si>
  <si>
    <t>期</t>
  </si>
  <si>
    <t>反映预算部门（单位）组织开展各类培训的期数情况。</t>
  </si>
  <si>
    <t>检查（核查）任务完成率</t>
  </si>
  <si>
    <t>反映检查工作的执行情况。
检查任务完成率=实际完成检查（核查）任务数/计划完成检查（核查）任务数*100%</t>
  </si>
  <si>
    <t>培训人员合格率</t>
  </si>
  <si>
    <t>98</t>
  </si>
  <si>
    <t xml:space="preserve">反映预算部门（单位）组织开展会议的质量情况。
</t>
  </si>
  <si>
    <t>提升文物保护意识</t>
  </si>
  <si>
    <t>提升</t>
  </si>
  <si>
    <t>反映第四次文物普查对于群众文物保护意识的提升情况。</t>
  </si>
  <si>
    <t>公众对文物保护满意度</t>
  </si>
  <si>
    <t>85</t>
  </si>
  <si>
    <t>反应第四次文物普查工作群众满意度的情况。</t>
  </si>
  <si>
    <t>2025年项目年度绩效目标：2025年6月份之前，确保免开资金拨付到每个县区，年底前确保资金拨付到每个文化馆、图书馆、文化站，全年维护免费三馆一站数量96个，展示品目种类大于5类；保证市县乡三级群众文化活动能正常开展时政法制科普讲座,群众文化艺术辅导培训,基层文艺骨干、文艺队的辅导培训,老中青年、少儿文化艺术培训,群众文化艺术活动、文化艺术展览展示,指导群众文艺创作,对非物质文化遗产进行挖屈、整理、保护、传承。</t>
  </si>
  <si>
    <t>维护免费三馆一站数量</t>
  </si>
  <si>
    <t>96</t>
  </si>
  <si>
    <t>反映全年免费三馆一站数量情况</t>
  </si>
  <si>
    <t>时效指标</t>
  </si>
  <si>
    <t>全年免费开放天数</t>
  </si>
  <si>
    <t>245</t>
  </si>
  <si>
    <t>天</t>
  </si>
  <si>
    <t>反映三馆一站2024年免费开情况</t>
  </si>
  <si>
    <t>免费参观人次</t>
  </si>
  <si>
    <t>万人次</t>
  </si>
  <si>
    <t>反映三馆一站2024年免费开放参观人次20万人次。</t>
  </si>
  <si>
    <t>免费开放观众满意度</t>
  </si>
  <si>
    <t>=</t>
  </si>
  <si>
    <t>反映免费开放后群众的满意度。</t>
  </si>
  <si>
    <t>三馆一站为全民提供的基本服务项目全部免费，公共空间设施场地全部免费开放，所提供的基本服务项目全部免费，2023-2025年每年服务人次28万以上，全年免费开放时间不低于245天，国家法定节假日和学校寒暑假期间适当延长开放时间,按规定组织开展公共文化活动，提升全民艺术普及和全民阅读服务水平，通过微信公众号、小视频与专题活动、培训、讲座、流动文化服务　开展线上线下群众文化活动，为群众提供优质、高效的公共文化服务体验。</t>
  </si>
  <si>
    <t>三馆一站2023年免费开放天数不少于245天</t>
  </si>
  <si>
    <t>免费开放人次</t>
  </si>
  <si>
    <t>28</t>
  </si>
  <si>
    <t>三馆一站2023年免费开放参观人次不少于28万人次。</t>
  </si>
  <si>
    <t>免费开放公共图书馆个数</t>
  </si>
  <si>
    <t>免费开放文化馆个数</t>
  </si>
  <si>
    <t>免费开放乡镇（街道）综合文化站个数</t>
  </si>
  <si>
    <t>75</t>
  </si>
  <si>
    <t>公共图书馆免费开放时长</t>
  </si>
  <si>
    <t>256</t>
  </si>
  <si>
    <t>小时/月</t>
  </si>
  <si>
    <t>文化馆免费开放时长</t>
  </si>
  <si>
    <t>196</t>
  </si>
  <si>
    <t>参观人数增长率</t>
  </si>
  <si>
    <t>反映公共文化设施覆盖人群。</t>
  </si>
  <si>
    <t>2025年，根据中共玉溪市委办公室、玉溪市人民政府办公室关于印发《加快推动文旅产业提质增效实施方案（2023-2025年）》的通知（玉办发【2023】25号）文件，在省级、市级发布玉溪文旅宣传稿件，开展客源地宣传推介活动等活动，举办次数不低于7次，扩展玉溪市国内知名度，展示玉溪文化魅力，吸引国内游客至休闲观光旅游度假；通过抖音、小红书等媒体平台以及网络达人账号可产出一批自由行游客刚需的网络精品旅游攻略，打造玉溪文化旅游品牌特色；借助南博会、旅交会等国际展会平台，展示玉溪文化旅游魅力，扩展玉溪市国内知名度，吸引国内游客至休闲观光旅游度假。推动玉溪市经济社会高质量发展。</t>
  </si>
  <si>
    <t>发布稿件数量</t>
  </si>
  <si>
    <t>篇</t>
  </si>
  <si>
    <t>反映通过相关媒体、网络等发布或推送稿件的篇数情况。</t>
  </si>
  <si>
    <t>400</t>
  </si>
  <si>
    <t>反映通过相关媒体、网络等发布或推送主流媒体玉溪行采风发布稿件数量情况。</t>
  </si>
  <si>
    <t>宣传活动举办次数</t>
  </si>
  <si>
    <t>反映组织宣传活动次数的情况。其中客源地宣传推介活动3次，网红达人推广宣传活动举办次数2次，主流媒体玉溪行采风举办次数2次。</t>
  </si>
  <si>
    <t>发布短视频数量</t>
  </si>
  <si>
    <t>120</t>
  </si>
  <si>
    <t>反映通过相关媒体、网络等发布或推送短视频的数量情况。</t>
  </si>
  <si>
    <t>200</t>
  </si>
  <si>
    <t>反映“乐游玉溪”账号发布稿件情况。</t>
  </si>
  <si>
    <t>700</t>
  </si>
  <si>
    <t>反映“玉溪文旅”微信公众号发布稿件数量。</t>
  </si>
  <si>
    <t>参加重点展会（展览）</t>
  </si>
  <si>
    <t>反映参加南博会、旅交会情况。</t>
  </si>
  <si>
    <t>发布稿件（短视频）原创率</t>
  </si>
  <si>
    <t>发布稿件（短视频）原创率=发布或推送的原创稿件（短视频）数量/发布或推送的稿件（短视频）总数量*100%
适用于有原创要求的稿件或短视频，如购买信息、转载等没有自创要求的不适用该指标。</t>
  </si>
  <si>
    <t>宣传活动参与人次</t>
  </si>
  <si>
    <t>5000000</t>
  </si>
  <si>
    <t>反映“乐游玉溪”系列视频号传播情况</t>
  </si>
  <si>
    <t>2000</t>
  </si>
  <si>
    <t>反映宣传活动参与人次情况。</t>
  </si>
  <si>
    <t>反映社会公众对宣传的满意程度。</t>
  </si>
  <si>
    <t>2025年依据中共云南省委办公厅_云南省人民政府办公厅关于印发《云南文化和旅游强省建设三年行动（2023—2025年）》的通知。开展全市文旅重大项目策划包装经费，计划使用资金22万元，达到全力推进现代旅游文化产业体系打造。着力推进文旅融合发展。玉溪市文化旅游资源普查项目效益预测及分析；做好玉溪市文化旅游资源普查，是文旅融合的现实基础、产业提质的创新源泉、文化强区和旅游强区的重要保障、为推动玉溪市旅游业可持续发展及高质量发展奠定基础。</t>
  </si>
  <si>
    <t>反映组织培训期数情况</t>
  </si>
  <si>
    <t>培训参加人次</t>
  </si>
  <si>
    <t>份</t>
  </si>
  <si>
    <t>反映预算部门（单位）出具文化旅游资源普查报告情况。</t>
  </si>
  <si>
    <t>反映预算部门（单位）组织开展各类培训的质量。
培训人员合格率=（合格的学员数量/培训总学员数量）*100%。</t>
  </si>
  <si>
    <t>信息数据安全</t>
  </si>
  <si>
    <t>反映信息系统相关数据安全的保障情况。</t>
  </si>
  <si>
    <t>媒体关注量</t>
  </si>
  <si>
    <t>保障</t>
  </si>
  <si>
    <t>保障拓展玉溪市旅游发展空间完成情况</t>
  </si>
  <si>
    <t>群众满意度</t>
  </si>
  <si>
    <t>反映群众满意度情况</t>
  </si>
  <si>
    <t>2025年开展保障文物藏品保护、安全与文物展览厅免费展览工作，保障电源线路不产生火灾，消防、技防自动报警系统24小时不间见断运行；每天免费开放照明时间为上午9点至17点，不低于8小时以上，一年不低于310天照常免费开放，开放时间长用电耗率较大，自然老化损坏，易造成火灾事故，一旦烧毁文物藏品会造成极大的损失，因此，按照上级各类文件精神要求，更换灯光照明，更换设施设备，实时监控，提前发现火灾隐患，及时处理和解决，提高免费开放专项资金使用效益，提升博物馆展示水平和社会服务质量、优化讲解队伍、提升讲解水平，发挥博物馆社会教育功能。</t>
  </si>
  <si>
    <t>维护场地面积</t>
  </si>
  <si>
    <t>3665.9</t>
  </si>
  <si>
    <t>平方米</t>
  </si>
  <si>
    <t>反映年度举办（参加）展览、展会的场地面积情况。</t>
  </si>
  <si>
    <t>2025年开展保障文物藏品保护、安全与文物展览厅免费展览工作，保障电源线路不产生火灾，消防、技防自动报警系统24小时不间见断运行；每天免费开放照明时间为上午9点至下午17点，不低于8小时以上，一年不低于310天照常免费开放，开放时间长用电耗率较大，自然老化损坏，易造成火灾事故，一旦烧毁文物藏品会造成极大的损失，因此，按照上级各类文件精神要求，更换灯光照明，更换设施设备，实时监控，提前发现火灾隐患，及时处理和解决，提高免费开放专项资金使用效益，提升博物馆展示水平和社会服务质量、优化讲解队伍、提升讲解水平，发挥博物馆社会教育功能。</t>
  </si>
  <si>
    <t>安全事故发生次数</t>
  </si>
  <si>
    <t>0</t>
  </si>
  <si>
    <t>反映场馆安全事故发生的次数情况。</t>
  </si>
  <si>
    <t>维护覆盖率</t>
  </si>
  <si>
    <t>95</t>
  </si>
  <si>
    <t>反映在计划范围内大型场馆展（藏）品、场馆（设施、设备）维护的情况。维护覆盖率=实际维护数/应维护数*100%</t>
  </si>
  <si>
    <t>日均开放时长</t>
  </si>
  <si>
    <t>小时</t>
  </si>
  <si>
    <t>反映日均开放时长情况</t>
  </si>
  <si>
    <t>提升博物馆展示水平</t>
  </si>
  <si>
    <t>反映提升博物馆展示水平情况。</t>
  </si>
  <si>
    <t>可持续影响</t>
  </si>
  <si>
    <t>免费开放天数</t>
  </si>
  <si>
    <t>300</t>
  </si>
  <si>
    <t>反映免费开放天数情况。</t>
  </si>
  <si>
    <t>受益对象满意度</t>
  </si>
  <si>
    <t>反映场馆接待对象的满意程度。</t>
  </si>
  <si>
    <t>2025年旅游促进各民族交流交往交融计划活动补助资金项目的开展，将加强我市各民族交往交流交融，为创建全国民族团结进步示范市完成基础性工作同时，引客入玉人数达3000人，提升玉溪文旅整体形象，提升玉溪知名度。实施各民族青少年交流计划、各民族互嵌式发展计划、旅游促进各民族交往交流交融计划等，常态化开展多层次多领域多样化的各民族交往交流、团结联谊等活动，有效履行少数民族流动人口流入地或流出地职责,促进各民族广泛交往、全面交流、深度交融。</t>
  </si>
  <si>
    <t>设计制作旅游宣传图片</t>
  </si>
  <si>
    <t>反映本项目旅游宣传图片设计制作数量。</t>
  </si>
  <si>
    <t>旅游宣传图片制作验收合格率</t>
  </si>
  <si>
    <t>反映本项目制作的游线产品合格情况。合格率=合格的旅游宣传品数量/设计制作的旅游宣传品总数。</t>
  </si>
  <si>
    <t>旅游宣传内容投放及时率</t>
  </si>
  <si>
    <t>反映本项目游线产品推广投放及时率情况。</t>
  </si>
  <si>
    <t>反映游线产品推广投放覆盖情况。</t>
  </si>
  <si>
    <t>游客满意度</t>
  </si>
  <si>
    <t>80</t>
  </si>
  <si>
    <t>反映游客对本项目的满意度情况。</t>
  </si>
  <si>
    <t>组织实施2025年度文化人才服务支持艰苦边远地区和基层一线人才专项工作，选派29名文化工作者到全市各基层文化单位开展文化服务，培养一批基层文旅人才，提升基层文化工作者素质。为当地文化事业建设注入新的活力，切实提高基层一线文化骨干素质，加强县乡文化人才队伍建设，有力地助推基层一线公共文化服务均等化，提升县乡公共文化服务水平，进一步提升文化工作者对乡村振兴的支持作用。</t>
  </si>
  <si>
    <t>选派文化工作者数量</t>
  </si>
  <si>
    <t>29</t>
  </si>
  <si>
    <t>全年共选派文化工作者29人</t>
  </si>
  <si>
    <t>文化工作者覆盖区域（县、区）数量</t>
  </si>
  <si>
    <t>全年文化工作者覆盖5个受援县</t>
  </si>
  <si>
    <t>选派文化工作者完成率</t>
  </si>
  <si>
    <t>完成全年5个受援县选派文化工作者22名</t>
  </si>
  <si>
    <t>提升基层文化工作者素质</t>
  </si>
  <si>
    <t>基层文化工作者整体素质有所提升</t>
  </si>
  <si>
    <t>文化工作者对促进当地乡村振兴作用</t>
  </si>
  <si>
    <t>明显</t>
  </si>
  <si>
    <t>实现巩固拓展脱贫攻坚成果同乡村振兴有效衔接</t>
  </si>
  <si>
    <t>基层文化工作者对促进当地文化事业发展的影响</t>
  </si>
  <si>
    <t>长期</t>
  </si>
  <si>
    <t>提升县乡公共文化服务水平</t>
  </si>
  <si>
    <t>社会公众对选派文化工作者的满意度</t>
  </si>
  <si>
    <t>受援县、乡（街道）被服务公众的满意度达到90%以上</t>
  </si>
  <si>
    <t>文化工作者对培养项目的满意度</t>
  </si>
  <si>
    <t>文化工作者对培养项目的满意度达到90%以上</t>
  </si>
  <si>
    <t>预算06表</t>
  </si>
  <si>
    <t>2025年部门政府性基金预算支出预算表</t>
  </si>
  <si>
    <t>单位:元</t>
  </si>
  <si>
    <t>政府性基金预算支出</t>
  </si>
  <si>
    <t>备注：2025年无政府性基金预算，此表为空表。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</si>
  <si>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</si>
  <si>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</si>
  <si>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</si>
  <si>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</si>
  <si>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</si>
  <si>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</si>
  <si>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</si>
  <si>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</si>
  <si>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</si>
  <si>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</si>
  <si>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</si>
  <si>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</si>
  <si>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公务用车维修采购</t>
  </si>
  <si>
    <t>项</t>
  </si>
  <si>
    <t>公务用车加油采购</t>
  </si>
  <si>
    <t>年</t>
  </si>
  <si>
    <t>公务用车保险</t>
  </si>
  <si>
    <t>餐饮服务</t>
  </si>
  <si>
    <t>元</t>
  </si>
  <si>
    <t>法律顾问服务</t>
  </si>
  <si>
    <t>预算08表</t>
  </si>
  <si>
    <t>2025年部门政府购买服务预算表</t>
  </si>
  <si>
    <t>政府购买服务项目</t>
  </si>
  <si>
    <t>政府购买服务目录</t>
  </si>
  <si>
    <t>B1101 维修保养服务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</si>
  <si>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</si>
  <si>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</si>
  <si>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</si>
  <si>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</si>
  <si>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</si>
  <si>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</si>
  <si>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</si>
  <si>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</si>
  <si>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</si>
  <si>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</si>
  <si>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</si>
  <si>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</si>
  <si>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</si>
  <si>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</si>
  <si>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</si>
  <si>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</si>
  <si>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</si>
  <si>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</si>
  <si>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</si>
  <si>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</si>
  <si>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</si>
  <si>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</si>
  <si>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</si>
  <si>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</si>
  <si>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</si>
  <si>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</si>
  <si>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备注：2025年无新增资产，此表为空。</t>
  </si>
  <si>
    <t>预算11表</t>
  </si>
  <si>
    <t>2025年上级补助项目支出预算表</t>
  </si>
  <si>
    <t>上级补助</t>
  </si>
  <si>
    <t>备注：2025年无上级补助项目支出，此表为空。</t>
  </si>
  <si>
    <t>预算12表</t>
  </si>
  <si>
    <t>2025年部门项目支出中期规划预算表</t>
  </si>
  <si>
    <t>项目级次</t>
  </si>
  <si>
    <t>2025年</t>
  </si>
  <si>
    <t>2026年</t>
  </si>
  <si>
    <t>2027年</t>
  </si>
  <si>
    <t>311 专项业务类</t>
  </si>
  <si>
    <t>本级</t>
  </si>
  <si>
    <t>322 民生类</t>
  </si>
  <si>
    <t>下级</t>
  </si>
  <si>
    <t>313 事业发展类</t>
  </si>
  <si>
    <t/>
  </si>
</sst>
</file>

<file path=xl/styles.xml><?xml version="1.0" encoding="utf-8"?>
<styleSheet xmlns="http://schemas.openxmlformats.org/spreadsheetml/2006/main">
  <numFmts count="9">
    <numFmt numFmtId="176" formatCode="#,##0.00;\-#,##0.00;;@"/>
    <numFmt numFmtId="177" formatCode="yyyy/mm/dd"/>
    <numFmt numFmtId="42" formatCode="_ &quot;￥&quot;* #,##0_ ;_ &quot;￥&quot;* \-#,##0_ ;_ &quot;￥&quot;* &quot;-&quot;_ ;_ @_ "/>
    <numFmt numFmtId="178" formatCode="hh:mm:ss"/>
    <numFmt numFmtId="43" formatCode="_ * #,##0.00_ ;_ * \-#,##0.00_ ;_ * &quot;-&quot;??_ ;_ @_ "/>
    <numFmt numFmtId="44" formatCode="_ &quot;￥&quot;* #,##0.00_ ;_ &quot;￥&quot;* \-#,##0.00_ ;_ &quot;￥&quot;* &quot;-&quot;??_ ;_ @_ "/>
    <numFmt numFmtId="41" formatCode="_ * #,##0_ ;_ * \-#,##0_ ;_ * &quot;-&quot;_ ;_ @_ "/>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1"/>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1"/>
      <color theme="1"/>
      <name val="宋体"/>
      <charset val="0"/>
      <scheme val="minor"/>
    </font>
    <font>
      <b/>
      <sz val="11"/>
      <color rgb="FF3F3F3F"/>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9"/>
        <bgColor indexed="64"/>
      </patternFill>
    </fill>
    <fill>
      <patternFill patternType="solid">
        <fgColor theme="8"/>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57">
    <xf numFmtId="0" fontId="0" fillId="0" borderId="0">
      <alignment vertical="top"/>
    </xf>
    <xf numFmtId="42" fontId="19" fillId="0" borderId="0" applyFont="0" applyFill="0" applyBorder="0" applyAlignment="0" applyProtection="0">
      <alignment vertical="center"/>
    </xf>
    <xf numFmtId="0" fontId="22" fillId="9" borderId="0" applyNumberFormat="0" applyBorder="0" applyAlignment="0" applyProtection="0">
      <alignment vertical="center"/>
    </xf>
    <xf numFmtId="0" fontId="30" fillId="18" borderId="20"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9" fontId="11" fillId="0" borderId="7">
      <alignment horizontal="right" vertical="center"/>
    </xf>
    <xf numFmtId="0" fontId="22" fillId="4" borderId="0" applyNumberFormat="0" applyBorder="0" applyAlignment="0" applyProtection="0">
      <alignment vertical="center"/>
    </xf>
    <xf numFmtId="0" fontId="25" fillId="14"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33" fillId="0" borderId="0" applyNumberFormat="0" applyFill="0" applyBorder="0" applyAlignment="0" applyProtection="0">
      <alignment vertical="center"/>
    </xf>
    <xf numFmtId="9" fontId="19" fillId="0" borderId="0" applyFont="0" applyFill="0" applyBorder="0" applyAlignment="0" applyProtection="0">
      <alignment vertical="center"/>
    </xf>
    <xf numFmtId="177" fontId="11" fillId="0" borderId="7">
      <alignment horizontal="right" vertical="center"/>
    </xf>
    <xf numFmtId="0" fontId="35" fillId="0" borderId="0" applyNumberFormat="0" applyFill="0" applyBorder="0" applyAlignment="0" applyProtection="0">
      <alignment vertical="center"/>
    </xf>
    <xf numFmtId="0" fontId="19" fillId="17" borderId="19" applyNumberFormat="0" applyFont="0" applyAlignment="0" applyProtection="0">
      <alignment vertical="center"/>
    </xf>
    <xf numFmtId="0" fontId="23" fillId="12" borderId="0" applyNumberFormat="0" applyBorder="0" applyAlignment="0" applyProtection="0">
      <alignment vertical="center"/>
    </xf>
    <xf numFmtId="0" fontId="3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21" applyNumberFormat="0" applyFill="0" applyAlignment="0" applyProtection="0">
      <alignment vertical="center"/>
    </xf>
    <xf numFmtId="0" fontId="34" fillId="0" borderId="21" applyNumberFormat="0" applyFill="0" applyAlignment="0" applyProtection="0">
      <alignment vertical="center"/>
    </xf>
    <xf numFmtId="0" fontId="23" fillId="26" borderId="0" applyNumberFormat="0" applyBorder="0" applyAlignment="0" applyProtection="0">
      <alignment vertical="center"/>
    </xf>
    <xf numFmtId="0" fontId="36" fillId="0" borderId="22" applyNumberFormat="0" applyFill="0" applyAlignment="0" applyProtection="0">
      <alignment vertical="center"/>
    </xf>
    <xf numFmtId="0" fontId="23" fillId="25" borderId="0" applyNumberFormat="0" applyBorder="0" applyAlignment="0" applyProtection="0">
      <alignment vertical="center"/>
    </xf>
    <xf numFmtId="0" fontId="29" fillId="16" borderId="18" applyNumberFormat="0" applyAlignment="0" applyProtection="0">
      <alignment vertical="center"/>
    </xf>
    <xf numFmtId="0" fontId="39" fillId="16" borderId="20" applyNumberFormat="0" applyAlignment="0" applyProtection="0">
      <alignment vertical="center"/>
    </xf>
    <xf numFmtId="0" fontId="24" fillId="13" borderId="16" applyNumberFormat="0" applyAlignment="0" applyProtection="0">
      <alignment vertical="center"/>
    </xf>
    <xf numFmtId="0" fontId="22" fillId="3" borderId="0" applyNumberFormat="0" applyBorder="0" applyAlignment="0" applyProtection="0">
      <alignment vertical="center"/>
    </xf>
    <xf numFmtId="0" fontId="23" fillId="29" borderId="0" applyNumberFormat="0" applyBorder="0" applyAlignment="0" applyProtection="0">
      <alignment vertical="center"/>
    </xf>
    <xf numFmtId="0" fontId="38" fillId="0" borderId="23" applyNumberFormat="0" applyFill="0" applyAlignment="0" applyProtection="0">
      <alignment vertical="center"/>
    </xf>
    <xf numFmtId="0" fontId="28" fillId="0" borderId="17" applyNumberFormat="0" applyFill="0" applyAlignment="0" applyProtection="0">
      <alignment vertical="center"/>
    </xf>
    <xf numFmtId="0" fontId="31" fillId="22" borderId="0" applyNumberFormat="0" applyBorder="0" applyAlignment="0" applyProtection="0">
      <alignment vertical="center"/>
    </xf>
    <xf numFmtId="0" fontId="26" fillId="15" borderId="0" applyNumberFormat="0" applyBorder="0" applyAlignment="0" applyProtection="0">
      <alignment vertical="center"/>
    </xf>
    <xf numFmtId="10" fontId="11" fillId="0" borderId="7">
      <alignment horizontal="right" vertical="center"/>
    </xf>
    <xf numFmtId="0" fontId="22" fillId="21" borderId="0" applyNumberFormat="0" applyBorder="0" applyAlignment="0" applyProtection="0">
      <alignment vertical="center"/>
    </xf>
    <xf numFmtId="0" fontId="23" fillId="23" borderId="0" applyNumberFormat="0" applyBorder="0" applyAlignment="0" applyProtection="0">
      <alignment vertical="center"/>
    </xf>
    <xf numFmtId="0" fontId="22" fillId="11" borderId="0" applyNumberFormat="0" applyBorder="0" applyAlignment="0" applyProtection="0">
      <alignment vertical="center"/>
    </xf>
    <xf numFmtId="0" fontId="22" fillId="24" borderId="0" applyNumberFormat="0" applyBorder="0" applyAlignment="0" applyProtection="0">
      <alignment vertical="center"/>
    </xf>
    <xf numFmtId="0" fontId="22" fillId="20" borderId="0" applyNumberFormat="0" applyBorder="0" applyAlignment="0" applyProtection="0">
      <alignment vertical="center"/>
    </xf>
    <xf numFmtId="0" fontId="22" fillId="8" borderId="0" applyNumberFormat="0" applyBorder="0" applyAlignment="0" applyProtection="0">
      <alignment vertical="center"/>
    </xf>
    <xf numFmtId="0" fontId="23" fillId="7" borderId="0" applyNumberFormat="0" applyBorder="0" applyAlignment="0" applyProtection="0">
      <alignment vertical="center"/>
    </xf>
    <xf numFmtId="0" fontId="23" fillId="28" borderId="0" applyNumberFormat="0" applyBorder="0" applyAlignment="0" applyProtection="0">
      <alignment vertical="center"/>
    </xf>
    <xf numFmtId="0" fontId="22" fillId="5" borderId="0" applyNumberFormat="0" applyBorder="0" applyAlignment="0" applyProtection="0">
      <alignment vertical="center"/>
    </xf>
    <xf numFmtId="0" fontId="22" fillId="19" borderId="0" applyNumberFormat="0" applyBorder="0" applyAlignment="0" applyProtection="0">
      <alignment vertical="center"/>
    </xf>
    <xf numFmtId="0" fontId="23" fillId="32" borderId="0" applyNumberFormat="0" applyBorder="0" applyAlignment="0" applyProtection="0">
      <alignment vertical="center"/>
    </xf>
    <xf numFmtId="0" fontId="22" fillId="2" borderId="0" applyNumberFormat="0" applyBorder="0" applyAlignment="0" applyProtection="0">
      <alignment vertical="center"/>
    </xf>
    <xf numFmtId="0" fontId="23" fillId="27" borderId="0" applyNumberFormat="0" applyBorder="0" applyAlignment="0" applyProtection="0">
      <alignment vertical="center"/>
    </xf>
    <xf numFmtId="0" fontId="23" fillId="31" borderId="0" applyNumberFormat="0" applyBorder="0" applyAlignment="0" applyProtection="0">
      <alignment vertical="center"/>
    </xf>
    <xf numFmtId="0" fontId="22" fillId="30" borderId="0" applyNumberFormat="0" applyBorder="0" applyAlignment="0" applyProtection="0">
      <alignment vertical="center"/>
    </xf>
    <xf numFmtId="0" fontId="23" fillId="10"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8" fontId="11" fillId="0" borderId="7">
      <alignment horizontal="right" vertical="center"/>
    </xf>
    <xf numFmtId="180" fontId="11" fillId="0" borderId="7">
      <alignment horizontal="right" vertical="center"/>
    </xf>
  </cellStyleXfs>
  <cellXfs count="180">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0" fillId="0" borderId="0" xfId="0" applyFont="1" applyAlignment="1">
      <alignment horizontal="center" vertical="top"/>
    </xf>
    <xf numFmtId="0" fontId="17" fillId="0" borderId="0" xfId="0" applyFont="1" applyBorder="1" applyAlignment="1">
      <alignment horizontal="center" vertical="center"/>
    </xf>
    <xf numFmtId="49" fontId="7" fillId="0" borderId="7" xfId="53" applyNumberFormat="1" applyFont="1" applyBorder="1" applyAlignment="1">
      <alignment horizontal="center" vertical="center" wrapText="1"/>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3" fillId="0" borderId="14" xfId="53" applyNumberFormat="1" applyFont="1" applyBorder="1" applyAlignment="1">
      <alignment horizontal="center" vertical="center" wrapText="1"/>
    </xf>
    <xf numFmtId="49" fontId="11" fillId="0" borderId="14" xfId="53" applyNumberFormat="1" applyFont="1" applyBorder="1" applyAlignment="1">
      <alignment horizontal="center" vertical="center" wrapText="1"/>
    </xf>
    <xf numFmtId="0" fontId="0" fillId="0" borderId="14" xfId="0" applyFont="1" applyBorder="1">
      <alignment vertical="top"/>
    </xf>
    <xf numFmtId="49" fontId="11" fillId="0" borderId="14" xfId="53" applyNumberFormat="1" applyFont="1" applyBorder="1">
      <alignment horizontal="left" vertical="center" wrapText="1"/>
    </xf>
    <xf numFmtId="176" fontId="11" fillId="0" borderId="14" xfId="53" applyNumberFormat="1" applyFont="1" applyBorder="1" applyAlignment="1">
      <alignment horizontal="right" vertical="center" wrapText="1"/>
    </xf>
    <xf numFmtId="49" fontId="11" fillId="0" borderId="6" xfId="53" applyNumberFormat="1" applyFont="1" applyBorder="1">
      <alignment horizontal="left" vertical="center" wrapText="1"/>
    </xf>
    <xf numFmtId="176" fontId="11" fillId="0" borderId="6" xfId="53" applyNumberFormat="1" applyFont="1" applyBorder="1" applyAlignment="1">
      <alignment horizontal="right" vertical="center" wrapText="1"/>
    </xf>
    <xf numFmtId="49" fontId="11" fillId="0" borderId="7" xfId="53" applyNumberFormat="1" applyFont="1" applyBorder="1">
      <alignment horizontal="left" vertical="center" wrapText="1"/>
    </xf>
    <xf numFmtId="176" fontId="11" fillId="0" borderId="7" xfId="53" applyNumberFormat="1" applyFont="1" applyBorder="1" applyAlignment="1">
      <alignment horizontal="right" vertical="center" wrapText="1"/>
    </xf>
    <xf numFmtId="176" fontId="11" fillId="0" borderId="14" xfId="0" applyNumberFormat="1" applyFont="1" applyBorder="1" applyAlignment="1">
      <alignment horizontal="right" vertical="center" wrapText="1"/>
    </xf>
    <xf numFmtId="176" fontId="11" fillId="0" borderId="6" xfId="0" applyNumberFormat="1" applyFont="1" applyBorder="1" applyAlignment="1">
      <alignment horizontal="right" vertical="center" wrapText="1"/>
    </xf>
    <xf numFmtId="49" fontId="11" fillId="0" borderId="7" xfId="53" applyNumberFormat="1" applyFont="1" applyBorder="1" applyAlignment="1">
      <alignment horizontal="center" vertical="center" wrapText="1"/>
    </xf>
    <xf numFmtId="180" fontId="11" fillId="0" borderId="6" xfId="56" applyNumberFormat="1" applyFont="1" applyBorder="1" applyAlignment="1">
      <alignment horizontal="center" vertical="center" wrapText="1"/>
    </xf>
    <xf numFmtId="49" fontId="20" fillId="0" borderId="0" xfId="53" applyNumberFormat="1" applyFont="1" applyBorder="1" applyAlignment="1">
      <alignment horizontal="right" vertical="center" wrapText="1"/>
    </xf>
    <xf numFmtId="180" fontId="11" fillId="0" borderId="14" xfId="56" applyNumberFormat="1" applyFont="1" applyBorder="1" applyAlignment="1">
      <alignment horizontal="center" vertical="center" wrapText="1"/>
    </xf>
    <xf numFmtId="49" fontId="11" fillId="0" borderId="7" xfId="53" applyNumberFormat="1" applyFont="1" applyBorder="1" applyAlignment="1">
      <alignment horizontal="left" vertical="center" wrapText="1" indent="2"/>
    </xf>
    <xf numFmtId="49" fontId="11" fillId="0" borderId="7" xfId="53" applyNumberFormat="1" applyFont="1" applyBorder="1" applyAlignment="1">
      <alignment horizontal="left" vertical="center" wrapText="1" indent="4"/>
    </xf>
    <xf numFmtId="49" fontId="21" fillId="0" borderId="0" xfId="0" applyNumberFormat="1" applyFont="1" applyBorder="1" applyAlignment="1">
      <alignment horizontal="right" vertical="center" wrapText="1"/>
    </xf>
    <xf numFmtId="49" fontId="12" fillId="0" borderId="0" xfId="0" applyNumberFormat="1" applyFont="1" applyBorder="1" applyAlignment="1">
      <alignment horizontal="center" vertical="center" wrapText="1"/>
    </xf>
    <xf numFmtId="49" fontId="13" fillId="0" borderId="14" xfId="0" applyNumberFormat="1" applyFont="1" applyBorder="1" applyAlignment="1">
      <alignment horizontal="center" vertical="center" wrapText="1"/>
    </xf>
    <xf numFmtId="49" fontId="21" fillId="0" borderId="6" xfId="53" applyNumberFormat="1" applyFont="1" applyBorder="1">
      <alignment horizontal="left" vertical="center" wrapText="1"/>
    </xf>
    <xf numFmtId="176" fontId="11" fillId="0" borderId="6" xfId="0" applyNumberFormat="1" applyFont="1" applyBorder="1" applyAlignment="1">
      <alignment horizontal="right" vertical="center"/>
    </xf>
    <xf numFmtId="176" fontId="21" fillId="0" borderId="6" xfId="0" applyNumberFormat="1" applyFont="1" applyBorder="1" applyAlignment="1">
      <alignment horizontal="left" vertical="center"/>
    </xf>
    <xf numFmtId="176" fontId="11" fillId="0" borderId="7" xfId="54"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xf numFmtId="0" fontId="0" fillId="0" borderId="0" xfId="0" applyFont="1" applyBorder="1">
      <alignment vertical="top"/>
    </xf>
    <xf numFmtId="180" fontId="11" fillId="0" borderId="12" xfId="56" applyNumberFormat="1" applyFont="1" applyBorder="1" applyAlignment="1">
      <alignment horizontal="center" vertical="center" wrapText="1"/>
    </xf>
    <xf numFmtId="180" fontId="11" fillId="0" borderId="15" xfId="56" applyNumberFormat="1" applyFont="1" applyBorder="1" applyAlignment="1">
      <alignment horizontal="center" vertical="center" wrapText="1"/>
    </xf>
    <xf numFmtId="176" fontId="11" fillId="0" borderId="6" xfId="54" applyNumberFormat="1" applyFont="1" applyBorder="1">
      <alignment horizontal="right" vertical="center"/>
    </xf>
    <xf numFmtId="176" fontId="11" fillId="0" borderId="6" xfId="0" applyNumberFormat="1" applyFont="1" applyBorder="1" applyAlignment="1">
      <alignment horizontal="left" vertical="center"/>
    </xf>
    <xf numFmtId="49" fontId="21" fillId="0" borderId="7" xfId="53" applyNumberFormat="1" applyFont="1" applyBorder="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B25" sqref="B25"/>
    </sheetView>
  </sheetViews>
  <sheetFormatPr defaultColWidth="8.85454545454546" defaultRowHeight="15" customHeight="1" outlineLevelCol="3"/>
  <cols>
    <col min="1" max="2" width="28.5727272727273" customWidth="1"/>
    <col min="3" max="3" width="35.7" customWidth="1"/>
    <col min="4" max="4" width="28.5727272727273" customWidth="1"/>
  </cols>
  <sheetData>
    <row r="1" ht="18.75" customHeight="1" spans="1:4">
      <c r="A1" s="55" t="s">
        <v>0</v>
      </c>
      <c r="B1" s="165"/>
      <c r="C1" s="165"/>
      <c r="D1" s="165"/>
    </row>
    <row r="2" ht="28.5" customHeight="1" spans="1:4">
      <c r="A2" s="166" t="s">
        <v>1</v>
      </c>
      <c r="B2" s="166"/>
      <c r="C2" s="166"/>
      <c r="D2" s="166"/>
    </row>
    <row r="3" ht="18.75" customHeight="1" spans="1:4">
      <c r="A3" s="57" t="str">
        <f>"单位名称："&amp;"玉溪市文化和旅游局"</f>
        <v>单位名称：玉溪市文化和旅游局</v>
      </c>
      <c r="B3" s="57"/>
      <c r="C3" s="57"/>
      <c r="D3" s="55" t="s">
        <v>2</v>
      </c>
    </row>
    <row r="4" ht="18.75" customHeight="1" spans="1:4">
      <c r="A4" s="148" t="s">
        <v>3</v>
      </c>
      <c r="B4" s="148"/>
      <c r="C4" s="148" t="s">
        <v>4</v>
      </c>
      <c r="D4" s="148"/>
    </row>
    <row r="5" ht="18.75" customHeight="1" spans="1:4">
      <c r="A5" s="148" t="s">
        <v>5</v>
      </c>
      <c r="B5" s="148" t="s">
        <v>6</v>
      </c>
      <c r="C5" s="148" t="s">
        <v>7</v>
      </c>
      <c r="D5" s="148" t="s">
        <v>6</v>
      </c>
    </row>
    <row r="6" ht="18.75" customHeight="1" spans="1:4">
      <c r="A6" s="153" t="s">
        <v>8</v>
      </c>
      <c r="B6" s="177">
        <v>21059454.42</v>
      </c>
      <c r="C6" s="178" t="str">
        <f>"一"&amp;"、"&amp;"文化旅游体育与传媒支出"</f>
        <v>一、文化旅游体育与传媒支出</v>
      </c>
      <c r="D6" s="177">
        <v>15409240.94</v>
      </c>
    </row>
    <row r="7" ht="18.75" customHeight="1" spans="1:4">
      <c r="A7" s="155" t="s">
        <v>9</v>
      </c>
      <c r="B7" s="171"/>
      <c r="C7" s="172" t="str">
        <f>"二"&amp;"、"&amp;"社会保障和就业支出"</f>
        <v>二、社会保障和就业支出</v>
      </c>
      <c r="D7" s="171">
        <v>2361880.64</v>
      </c>
    </row>
    <row r="8" ht="18.75" customHeight="1" spans="1:4">
      <c r="A8" s="155" t="s">
        <v>10</v>
      </c>
      <c r="B8" s="171"/>
      <c r="C8" s="172" t="str">
        <f>"三"&amp;"、"&amp;"卫生健康支出"</f>
        <v>三、卫生健康支出</v>
      </c>
      <c r="D8" s="171">
        <v>966680.94</v>
      </c>
    </row>
    <row r="9" ht="18.75" customHeight="1" spans="1:4">
      <c r="A9" s="155" t="s">
        <v>11</v>
      </c>
      <c r="B9" s="171"/>
      <c r="C9" s="172" t="str">
        <f>"四"&amp;"、"&amp;"住房保障支出"</f>
        <v>四、住房保障支出</v>
      </c>
      <c r="D9" s="171">
        <v>800508</v>
      </c>
    </row>
    <row r="10" ht="18.75" customHeight="1" spans="1:4">
      <c r="A10" s="155" t="s">
        <v>12</v>
      </c>
      <c r="B10" s="171">
        <v>1000000</v>
      </c>
      <c r="C10" s="172" t="str">
        <f>"五"&amp;"、"&amp;"转移性支出"</f>
        <v>五、转移性支出</v>
      </c>
      <c r="D10" s="171">
        <v>5872000</v>
      </c>
    </row>
    <row r="11" ht="18.75" customHeight="1" spans="1:4">
      <c r="A11" s="155" t="s">
        <v>13</v>
      </c>
      <c r="B11" s="171"/>
      <c r="C11" s="155"/>
      <c r="D11" s="155"/>
    </row>
    <row r="12" ht="18.75" customHeight="1" spans="1:4">
      <c r="A12" s="155" t="s">
        <v>14</v>
      </c>
      <c r="B12" s="171"/>
      <c r="C12" s="155"/>
      <c r="D12" s="155"/>
    </row>
    <row r="13" ht="18.75" customHeight="1" spans="1:4">
      <c r="A13" s="155" t="s">
        <v>15</v>
      </c>
      <c r="B13" s="171">
        <v>1000000</v>
      </c>
      <c r="C13" s="155"/>
      <c r="D13" s="155"/>
    </row>
    <row r="14" ht="18.75" customHeight="1" spans="1:4">
      <c r="A14" s="155" t="s">
        <v>16</v>
      </c>
      <c r="B14" s="171"/>
      <c r="C14" s="155"/>
      <c r="D14" s="155"/>
    </row>
    <row r="15" ht="18.75" customHeight="1" spans="1:4">
      <c r="A15" s="155" t="s">
        <v>17</v>
      </c>
      <c r="B15" s="171"/>
      <c r="C15" s="155"/>
      <c r="D15" s="155"/>
    </row>
    <row r="16" ht="18.75" customHeight="1" spans="1:4">
      <c r="A16" s="173" t="s">
        <v>18</v>
      </c>
      <c r="B16" s="171">
        <v>22059454.42</v>
      </c>
      <c r="C16" s="173" t="s">
        <v>19</v>
      </c>
      <c r="D16" s="171">
        <v>25410310.52</v>
      </c>
    </row>
    <row r="17" ht="18.75" customHeight="1" spans="1:4">
      <c r="A17" s="179" t="s">
        <v>20</v>
      </c>
      <c r="B17" s="155"/>
      <c r="C17" s="179" t="s">
        <v>21</v>
      </c>
      <c r="D17" s="155"/>
    </row>
    <row r="18" ht="18.75" customHeight="1" spans="1:4">
      <c r="A18" s="60" t="s">
        <v>22</v>
      </c>
      <c r="B18" s="171">
        <v>3350856.1</v>
      </c>
      <c r="C18" s="60" t="s">
        <v>22</v>
      </c>
      <c r="D18" s="171"/>
    </row>
    <row r="19" ht="18.75" customHeight="1" spans="1:4">
      <c r="A19" s="60" t="s">
        <v>23</v>
      </c>
      <c r="B19" s="171"/>
      <c r="C19" s="60" t="s">
        <v>23</v>
      </c>
      <c r="D19" s="171"/>
    </row>
    <row r="20" ht="18.75" customHeight="1" spans="1:4">
      <c r="A20" s="173" t="s">
        <v>24</v>
      </c>
      <c r="B20" s="171">
        <v>25410310.52</v>
      </c>
      <c r="C20" s="173" t="s">
        <v>25</v>
      </c>
      <c r="D20" s="171">
        <v>25410310.52</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20" sqref="A20"/>
    </sheetView>
  </sheetViews>
  <sheetFormatPr defaultColWidth="9.14545454545454" defaultRowHeight="14.25" customHeight="1" outlineLevelCol="5"/>
  <cols>
    <col min="1" max="1" width="29.0363636363636" customWidth="1"/>
    <col min="2" max="2" width="28.6" customWidth="1"/>
    <col min="3" max="3" width="31.6" customWidth="1"/>
    <col min="4" max="6" width="33.4545454545455" customWidth="1"/>
  </cols>
  <sheetData>
    <row r="1" ht="15.75" customHeight="1" spans="2:6">
      <c r="B1" s="130"/>
      <c r="F1" s="131" t="s">
        <v>492</v>
      </c>
    </row>
    <row r="2" ht="28.5" customHeight="1" spans="1:6">
      <c r="A2" s="32" t="s">
        <v>493</v>
      </c>
      <c r="B2" s="32"/>
      <c r="C2" s="32"/>
      <c r="D2" s="32"/>
      <c r="E2" s="32"/>
      <c r="F2" s="32"/>
    </row>
    <row r="3" ht="15" customHeight="1" spans="1:6">
      <c r="A3" s="132" t="str">
        <f>"单位名称："&amp;"玉溪市文化和旅游局"</f>
        <v>单位名称：玉溪市文化和旅游局</v>
      </c>
      <c r="B3" s="133"/>
      <c r="C3" s="133"/>
      <c r="D3" s="73"/>
      <c r="E3" s="73"/>
      <c r="F3" s="134" t="s">
        <v>494</v>
      </c>
    </row>
    <row r="4" ht="18.75" customHeight="1" spans="1:6">
      <c r="A4" s="34" t="s">
        <v>131</v>
      </c>
      <c r="B4" s="34" t="s">
        <v>67</v>
      </c>
      <c r="C4" s="34" t="s">
        <v>68</v>
      </c>
      <c r="D4" s="35" t="s">
        <v>495</v>
      </c>
      <c r="E4" s="42"/>
      <c r="F4" s="42"/>
    </row>
    <row r="5" ht="30" customHeight="1" spans="1:6">
      <c r="A5" s="41"/>
      <c r="B5" s="41"/>
      <c r="C5" s="41"/>
      <c r="D5" s="35" t="s">
        <v>30</v>
      </c>
      <c r="E5" s="42" t="s">
        <v>71</v>
      </c>
      <c r="F5" s="42" t="s">
        <v>72</v>
      </c>
    </row>
    <row r="6" ht="16.5" customHeight="1" spans="1:6">
      <c r="A6" s="42">
        <v>1</v>
      </c>
      <c r="B6" s="42">
        <v>2</v>
      </c>
      <c r="C6" s="42">
        <v>3</v>
      </c>
      <c r="D6" s="42">
        <v>4</v>
      </c>
      <c r="E6" s="42">
        <v>5</v>
      </c>
      <c r="F6" s="42">
        <v>6</v>
      </c>
    </row>
    <row r="7" ht="20.25" customHeight="1" spans="1:6">
      <c r="A7" s="43"/>
      <c r="B7" s="43"/>
      <c r="C7" s="43"/>
      <c r="D7" s="24"/>
      <c r="E7" s="135"/>
      <c r="F7" s="135"/>
    </row>
    <row r="8" ht="17.25" customHeight="1" spans="1:6">
      <c r="A8" s="136" t="s">
        <v>299</v>
      </c>
      <c r="B8" s="137"/>
      <c r="C8" s="137" t="s">
        <v>299</v>
      </c>
      <c r="D8" s="135"/>
      <c r="E8" s="135"/>
      <c r="F8" s="135"/>
    </row>
    <row r="9" customHeight="1" spans="1:1">
      <c r="A9" t="s">
        <v>496</v>
      </c>
    </row>
  </sheetData>
  <mergeCells count="7">
    <mergeCell ref="A2:F2"/>
    <mergeCell ref="A3:E3"/>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showZeros="0" topLeftCell="D1" workbookViewId="0">
      <selection activeCell="F24" sqref="F24:F25"/>
    </sheetView>
  </sheetViews>
  <sheetFormatPr defaultColWidth="9.14545454545454" defaultRowHeight="14.25" customHeight="1"/>
  <cols>
    <col min="1" max="1" width="29.5727272727273" customWidth="1"/>
    <col min="2" max="2" width="21.7090909090909" customWidth="1"/>
    <col min="3" max="3" width="35.2818181818182" customWidth="1"/>
    <col min="4" max="4" width="7.70909090909091" customWidth="1"/>
    <col min="5" max="5" width="10.2818181818182" customWidth="1"/>
    <col min="6" max="6" width="14.8454545454545" customWidth="1"/>
    <col min="7" max="7" width="14.1363636363636" customWidth="1"/>
    <col min="8" max="11" width="14.7454545454545" customWidth="1"/>
    <col min="12" max="16" width="12.5727272727273" customWidth="1"/>
    <col min="17" max="17" width="10.4272727272727" customWidth="1"/>
  </cols>
  <sheetData>
    <row r="1" ht="13.5" customHeight="1" spans="1:17">
      <c r="A1" s="30" t="s">
        <v>497</v>
      </c>
      <c r="B1" s="30"/>
      <c r="C1" s="30"/>
      <c r="D1" s="30"/>
      <c r="E1" s="30"/>
      <c r="F1" s="30"/>
      <c r="G1" s="30"/>
      <c r="H1" s="30"/>
      <c r="I1" s="30"/>
      <c r="J1" s="30"/>
      <c r="K1" s="30"/>
      <c r="L1" s="30"/>
      <c r="M1" s="30"/>
      <c r="N1" s="30"/>
      <c r="O1" s="49"/>
      <c r="P1" s="49"/>
      <c r="Q1" s="30"/>
    </row>
    <row r="2" ht="27.75" customHeight="1" spans="1:17">
      <c r="A2" s="71" t="s">
        <v>498</v>
      </c>
      <c r="B2" s="32"/>
      <c r="C2" s="32"/>
      <c r="D2" s="32"/>
      <c r="E2" s="32"/>
      <c r="F2" s="32"/>
      <c r="G2" s="32"/>
      <c r="H2" s="32"/>
      <c r="I2" s="32"/>
      <c r="J2" s="32"/>
      <c r="K2" s="100"/>
      <c r="L2" s="32"/>
      <c r="M2" s="32"/>
      <c r="N2" s="32"/>
      <c r="O2" s="100"/>
      <c r="P2" s="100"/>
      <c r="Q2" s="32"/>
    </row>
    <row r="3" ht="18.75" customHeight="1" spans="1:17">
      <c r="A3" s="109" t="str">
        <f>"单位名称："&amp;"玉溪市文化和旅游局"</f>
        <v>单位名称：玉溪市文化和旅游局</v>
      </c>
      <c r="B3" s="7"/>
      <c r="C3" s="7"/>
      <c r="D3" s="7"/>
      <c r="E3" s="7"/>
      <c r="F3" s="7"/>
      <c r="G3" s="7"/>
      <c r="H3" s="7"/>
      <c r="I3" s="7"/>
      <c r="J3" s="7"/>
      <c r="O3" s="77"/>
      <c r="P3" s="77"/>
      <c r="Q3" s="128" t="s">
        <v>2</v>
      </c>
    </row>
    <row r="4" ht="15.75" customHeight="1" spans="1:17">
      <c r="A4" s="34" t="s">
        <v>499</v>
      </c>
      <c r="B4" s="110" t="s">
        <v>500</v>
      </c>
      <c r="C4" s="110" t="s">
        <v>501</v>
      </c>
      <c r="D4" s="110" t="s">
        <v>502</v>
      </c>
      <c r="E4" s="110" t="s">
        <v>503</v>
      </c>
      <c r="F4" s="110" t="s">
        <v>504</v>
      </c>
      <c r="G4" s="111" t="s">
        <v>138</v>
      </c>
      <c r="H4" s="111"/>
      <c r="I4" s="111"/>
      <c r="J4" s="111"/>
      <c r="K4" s="120"/>
      <c r="L4" s="111"/>
      <c r="M4" s="111"/>
      <c r="N4" s="111"/>
      <c r="O4" s="121"/>
      <c r="P4" s="120"/>
      <c r="Q4" s="129"/>
    </row>
    <row r="5" ht="17.25" customHeight="1" spans="1:17">
      <c r="A5" s="37"/>
      <c r="B5" s="112"/>
      <c r="C5" s="112"/>
      <c r="D5" s="112"/>
      <c r="E5" s="112"/>
      <c r="F5" s="112"/>
      <c r="G5" s="112" t="s">
        <v>30</v>
      </c>
      <c r="H5" s="112" t="s">
        <v>33</v>
      </c>
      <c r="I5" s="112" t="s">
        <v>505</v>
      </c>
      <c r="J5" s="112" t="s">
        <v>506</v>
      </c>
      <c r="K5" s="122" t="s">
        <v>507</v>
      </c>
      <c r="L5" s="123" t="s">
        <v>508</v>
      </c>
      <c r="M5" s="123"/>
      <c r="N5" s="123"/>
      <c r="O5" s="124"/>
      <c r="P5" s="125"/>
      <c r="Q5" s="113"/>
    </row>
    <row r="6" ht="54" customHeight="1" spans="1:17">
      <c r="A6" s="40"/>
      <c r="B6" s="113"/>
      <c r="C6" s="113"/>
      <c r="D6" s="113"/>
      <c r="E6" s="113"/>
      <c r="F6" s="113"/>
      <c r="G6" s="113"/>
      <c r="H6" s="113" t="s">
        <v>32</v>
      </c>
      <c r="I6" s="113"/>
      <c r="J6" s="113"/>
      <c r="K6" s="126"/>
      <c r="L6" s="113" t="s">
        <v>32</v>
      </c>
      <c r="M6" s="113" t="s">
        <v>39</v>
      </c>
      <c r="N6" s="113" t="s">
        <v>145</v>
      </c>
      <c r="O6" s="127" t="s">
        <v>41</v>
      </c>
      <c r="P6" s="126" t="s">
        <v>42</v>
      </c>
      <c r="Q6" s="113" t="s">
        <v>43</v>
      </c>
    </row>
    <row r="7" ht="15" customHeight="1" spans="1:17">
      <c r="A7" s="41">
        <v>1</v>
      </c>
      <c r="B7" s="114">
        <v>2</v>
      </c>
      <c r="C7" s="114">
        <v>3</v>
      </c>
      <c r="D7" s="114">
        <v>4</v>
      </c>
      <c r="E7" s="114">
        <v>5</v>
      </c>
      <c r="F7" s="114">
        <v>6</v>
      </c>
      <c r="G7" s="115">
        <v>7</v>
      </c>
      <c r="H7" s="115">
        <v>8</v>
      </c>
      <c r="I7" s="115">
        <v>9</v>
      </c>
      <c r="J7" s="115">
        <v>10</v>
      </c>
      <c r="K7" s="115">
        <v>11</v>
      </c>
      <c r="L7" s="115">
        <v>12</v>
      </c>
      <c r="M7" s="115">
        <v>13</v>
      </c>
      <c r="N7" s="115">
        <v>14</v>
      </c>
      <c r="O7" s="115">
        <v>15</v>
      </c>
      <c r="P7" s="115">
        <v>16</v>
      </c>
      <c r="Q7" s="115">
        <v>17</v>
      </c>
    </row>
    <row r="8" ht="21" customHeight="1" spans="1:17">
      <c r="A8" s="93" t="s">
        <v>64</v>
      </c>
      <c r="B8" s="94"/>
      <c r="C8" s="94"/>
      <c r="D8" s="94"/>
      <c r="E8" s="116"/>
      <c r="F8" s="117">
        <v>233000</v>
      </c>
      <c r="G8" s="45">
        <v>267800</v>
      </c>
      <c r="H8" s="45">
        <v>267800</v>
      </c>
      <c r="I8" s="45"/>
      <c r="J8" s="45"/>
      <c r="K8" s="45"/>
      <c r="L8" s="45"/>
      <c r="M8" s="45"/>
      <c r="N8" s="45"/>
      <c r="O8" s="45"/>
      <c r="P8" s="45"/>
      <c r="Q8" s="45"/>
    </row>
    <row r="9" ht="21" customHeight="1" spans="1:17">
      <c r="A9" s="93" t="str">
        <f>"      "&amp;"公车购置及运维费"</f>
        <v>      公车购置及运维费</v>
      </c>
      <c r="B9" s="94" t="s">
        <v>509</v>
      </c>
      <c r="C9" s="94" t="str">
        <f>"C23120000"&amp;"  "&amp;"维修和保养服务"</f>
        <v>C23120000  维修和保养服务</v>
      </c>
      <c r="D9" s="118" t="s">
        <v>510</v>
      </c>
      <c r="E9" s="119">
        <v>1</v>
      </c>
      <c r="F9" s="24">
        <v>5000</v>
      </c>
      <c r="G9" s="45">
        <v>5000</v>
      </c>
      <c r="H9" s="45">
        <v>5000</v>
      </c>
      <c r="I9" s="45"/>
      <c r="J9" s="45"/>
      <c r="K9" s="45"/>
      <c r="L9" s="45"/>
      <c r="M9" s="45"/>
      <c r="N9" s="45"/>
      <c r="O9" s="45"/>
      <c r="P9" s="45"/>
      <c r="Q9" s="45"/>
    </row>
    <row r="10" ht="21" customHeight="1" spans="1:17">
      <c r="A10" s="93" t="str">
        <f>"      "&amp;"公车购置及运维费"</f>
        <v>      公车购置及运维费</v>
      </c>
      <c r="B10" s="94" t="s">
        <v>511</v>
      </c>
      <c r="C10" s="94" t="str">
        <f>"C23120000"&amp;"  "&amp;"维修和保养服务"</f>
        <v>C23120000  维修和保养服务</v>
      </c>
      <c r="D10" s="118" t="s">
        <v>512</v>
      </c>
      <c r="E10" s="119">
        <v>1</v>
      </c>
      <c r="F10" s="24"/>
      <c r="G10" s="45">
        <v>30000</v>
      </c>
      <c r="H10" s="45">
        <v>30000</v>
      </c>
      <c r="I10" s="45"/>
      <c r="J10" s="45"/>
      <c r="K10" s="45"/>
      <c r="L10" s="45"/>
      <c r="M10" s="45"/>
      <c r="N10" s="45"/>
      <c r="O10" s="45"/>
      <c r="P10" s="45"/>
      <c r="Q10" s="45"/>
    </row>
    <row r="11" ht="21" customHeight="1" spans="1:17">
      <c r="A11" s="93" t="str">
        <f>"      "&amp;"公车购置及运维费"</f>
        <v>      公车购置及运维费</v>
      </c>
      <c r="B11" s="94" t="s">
        <v>513</v>
      </c>
      <c r="C11" s="94" t="str">
        <f>"C18040000"&amp;"  "&amp;"保险服务"</f>
        <v>C18040000  保险服务</v>
      </c>
      <c r="D11" s="118" t="s">
        <v>512</v>
      </c>
      <c r="E11" s="119">
        <v>1</v>
      </c>
      <c r="F11" s="24"/>
      <c r="G11" s="45">
        <v>4800</v>
      </c>
      <c r="H11" s="45">
        <v>4800</v>
      </c>
      <c r="I11" s="45"/>
      <c r="J11" s="45"/>
      <c r="K11" s="45"/>
      <c r="L11" s="45"/>
      <c r="M11" s="45"/>
      <c r="N11" s="45"/>
      <c r="O11" s="45"/>
      <c r="P11" s="45"/>
      <c r="Q11" s="45"/>
    </row>
    <row r="12" ht="21" customHeight="1" spans="1:17">
      <c r="A12" s="93" t="str">
        <f>"      "&amp;"机关后勤购买服务经费"</f>
        <v>      机关后勤购买服务经费</v>
      </c>
      <c r="B12" s="94" t="s">
        <v>514</v>
      </c>
      <c r="C12" s="94" t="str">
        <f>"C22040000"&amp;"  "&amp;"餐饮服务"</f>
        <v>C22040000  餐饮服务</v>
      </c>
      <c r="D12" s="118" t="s">
        <v>515</v>
      </c>
      <c r="E12" s="119">
        <v>1</v>
      </c>
      <c r="F12" s="24">
        <v>198000</v>
      </c>
      <c r="G12" s="45">
        <v>198000</v>
      </c>
      <c r="H12" s="45">
        <v>198000</v>
      </c>
      <c r="I12" s="45"/>
      <c r="J12" s="45"/>
      <c r="K12" s="45"/>
      <c r="L12" s="45"/>
      <c r="M12" s="45"/>
      <c r="N12" s="45"/>
      <c r="O12" s="45"/>
      <c r="P12" s="45"/>
      <c r="Q12" s="45"/>
    </row>
    <row r="13" ht="21" customHeight="1" spans="1:17">
      <c r="A13" s="93" t="str">
        <f>"      "&amp;"工作业务经费"</f>
        <v>      工作业务经费</v>
      </c>
      <c r="B13" s="94" t="s">
        <v>516</v>
      </c>
      <c r="C13" s="94" t="str">
        <f>"C20030300"&amp;"  "&amp;"法律咨询服务"</f>
        <v>C20030300  法律咨询服务</v>
      </c>
      <c r="D13" s="118" t="s">
        <v>515</v>
      </c>
      <c r="E13" s="119">
        <v>1</v>
      </c>
      <c r="F13" s="24">
        <v>30000</v>
      </c>
      <c r="G13" s="45">
        <v>30000</v>
      </c>
      <c r="H13" s="45">
        <v>30000</v>
      </c>
      <c r="I13" s="45"/>
      <c r="J13" s="45"/>
      <c r="K13" s="45"/>
      <c r="L13" s="45"/>
      <c r="M13" s="45"/>
      <c r="N13" s="45"/>
      <c r="O13" s="45"/>
      <c r="P13" s="45"/>
      <c r="Q13" s="45"/>
    </row>
    <row r="14" ht="21" customHeight="1" spans="1:17">
      <c r="A14" s="95" t="s">
        <v>299</v>
      </c>
      <c r="B14" s="96"/>
      <c r="C14" s="96"/>
      <c r="D14" s="96"/>
      <c r="E14" s="116"/>
      <c r="F14" s="117">
        <v>233000</v>
      </c>
      <c r="G14" s="45">
        <v>267800</v>
      </c>
      <c r="H14" s="45">
        <v>267800</v>
      </c>
      <c r="I14" s="45"/>
      <c r="J14" s="45"/>
      <c r="K14" s="45"/>
      <c r="L14" s="45"/>
      <c r="M14" s="45"/>
      <c r="N14" s="45"/>
      <c r="O14" s="45"/>
      <c r="P14" s="45"/>
      <c r="Q14" s="45"/>
    </row>
  </sheetData>
  <mergeCells count="17">
    <mergeCell ref="A1:Q1"/>
    <mergeCell ref="A2:Q2"/>
    <mergeCell ref="A3:E3"/>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topLeftCell="D1" workbookViewId="0">
      <selection activeCell="F24" sqref="F24:F25"/>
    </sheetView>
  </sheetViews>
  <sheetFormatPr defaultColWidth="9.14545454545454" defaultRowHeight="14.25" customHeight="1"/>
  <cols>
    <col min="1" max="1" width="31.4272727272727" customWidth="1"/>
    <col min="2" max="2" width="21.7090909090909" customWidth="1"/>
    <col min="3" max="3" width="26.7090909090909" customWidth="1"/>
    <col min="4" max="14" width="16.6" customWidth="1"/>
  </cols>
  <sheetData>
    <row r="1" ht="13.5" customHeight="1" spans="1:14">
      <c r="A1" s="78" t="s">
        <v>517</v>
      </c>
      <c r="B1" s="78"/>
      <c r="C1" s="78"/>
      <c r="D1" s="78"/>
      <c r="E1" s="78"/>
      <c r="F1" s="78"/>
      <c r="G1" s="78"/>
      <c r="H1" s="79"/>
      <c r="I1" s="78"/>
      <c r="J1" s="78"/>
      <c r="K1" s="78"/>
      <c r="L1" s="98"/>
      <c r="M1" s="79"/>
      <c r="N1" s="99"/>
    </row>
    <row r="2" ht="27.75" customHeight="1" spans="1:14">
      <c r="A2" s="71" t="s">
        <v>518</v>
      </c>
      <c r="B2" s="80"/>
      <c r="C2" s="80"/>
      <c r="D2" s="80"/>
      <c r="E2" s="80"/>
      <c r="F2" s="80"/>
      <c r="G2" s="80"/>
      <c r="H2" s="81"/>
      <c r="I2" s="80"/>
      <c r="J2" s="80"/>
      <c r="K2" s="80"/>
      <c r="L2" s="100"/>
      <c r="M2" s="81"/>
      <c r="N2" s="80"/>
    </row>
    <row r="3" ht="18.75" customHeight="1" spans="1:14">
      <c r="A3" s="72" t="str">
        <f>"单位名称："&amp;"玉溪市文化和旅游局"</f>
        <v>单位名称：玉溪市文化和旅游局</v>
      </c>
      <c r="B3" s="73"/>
      <c r="C3" s="73"/>
      <c r="D3" s="73"/>
      <c r="E3" s="73"/>
      <c r="F3" s="73"/>
      <c r="G3" s="73"/>
      <c r="H3" s="82"/>
      <c r="I3" s="75"/>
      <c r="J3" s="75"/>
      <c r="K3" s="75"/>
      <c r="L3" s="77"/>
      <c r="M3" s="101"/>
      <c r="N3" s="102" t="s">
        <v>2</v>
      </c>
    </row>
    <row r="4" ht="15.75" customHeight="1" spans="1:14">
      <c r="A4" s="83" t="s">
        <v>499</v>
      </c>
      <c r="B4" s="84" t="s">
        <v>519</v>
      </c>
      <c r="C4" s="84" t="s">
        <v>520</v>
      </c>
      <c r="D4" s="85" t="s">
        <v>138</v>
      </c>
      <c r="E4" s="85"/>
      <c r="F4" s="85"/>
      <c r="G4" s="85"/>
      <c r="H4" s="86"/>
      <c r="I4" s="85"/>
      <c r="J4" s="85"/>
      <c r="K4" s="85"/>
      <c r="L4" s="103"/>
      <c r="M4" s="86"/>
      <c r="N4" s="104"/>
    </row>
    <row r="5" ht="17.25" customHeight="1" spans="1:14">
      <c r="A5" s="87"/>
      <c r="B5" s="88"/>
      <c r="C5" s="88"/>
      <c r="D5" s="88" t="s">
        <v>30</v>
      </c>
      <c r="E5" s="88" t="s">
        <v>33</v>
      </c>
      <c r="F5" s="88" t="s">
        <v>505</v>
      </c>
      <c r="G5" s="88" t="s">
        <v>506</v>
      </c>
      <c r="H5" s="89" t="s">
        <v>507</v>
      </c>
      <c r="I5" s="105" t="s">
        <v>508</v>
      </c>
      <c r="J5" s="105"/>
      <c r="K5" s="105"/>
      <c r="L5" s="106"/>
      <c r="M5" s="107"/>
      <c r="N5" s="91"/>
    </row>
    <row r="6" ht="54" customHeight="1" spans="1:14">
      <c r="A6" s="90"/>
      <c r="B6" s="91"/>
      <c r="C6" s="91"/>
      <c r="D6" s="91"/>
      <c r="E6" s="91"/>
      <c r="F6" s="91"/>
      <c r="G6" s="91"/>
      <c r="H6" s="92"/>
      <c r="I6" s="91" t="s">
        <v>32</v>
      </c>
      <c r="J6" s="91" t="s">
        <v>39</v>
      </c>
      <c r="K6" s="91" t="s">
        <v>145</v>
      </c>
      <c r="L6" s="108" t="s">
        <v>41</v>
      </c>
      <c r="M6" s="92" t="s">
        <v>42</v>
      </c>
      <c r="N6" s="91" t="s">
        <v>43</v>
      </c>
    </row>
    <row r="7" ht="15" customHeight="1" spans="1:14">
      <c r="A7" s="90">
        <v>1</v>
      </c>
      <c r="B7" s="91">
        <v>2</v>
      </c>
      <c r="C7" s="91">
        <v>3</v>
      </c>
      <c r="D7" s="92">
        <v>4</v>
      </c>
      <c r="E7" s="92">
        <v>5</v>
      </c>
      <c r="F7" s="92">
        <v>6</v>
      </c>
      <c r="G7" s="92">
        <v>7</v>
      </c>
      <c r="H7" s="92">
        <v>8</v>
      </c>
      <c r="I7" s="92">
        <v>9</v>
      </c>
      <c r="J7" s="92">
        <v>10</v>
      </c>
      <c r="K7" s="92">
        <v>11</v>
      </c>
      <c r="L7" s="92">
        <v>12</v>
      </c>
      <c r="M7" s="92">
        <v>13</v>
      </c>
      <c r="N7" s="92">
        <v>14</v>
      </c>
    </row>
    <row r="8" ht="21" customHeight="1" spans="1:14">
      <c r="A8" s="93" t="s">
        <v>64</v>
      </c>
      <c r="B8" s="94"/>
      <c r="C8" s="94"/>
      <c r="D8" s="45">
        <v>5000</v>
      </c>
      <c r="E8" s="45">
        <v>5000</v>
      </c>
      <c r="F8" s="45"/>
      <c r="G8" s="45"/>
      <c r="H8" s="45"/>
      <c r="I8" s="45"/>
      <c r="J8" s="45"/>
      <c r="K8" s="45"/>
      <c r="L8" s="45"/>
      <c r="M8" s="45"/>
      <c r="N8" s="45"/>
    </row>
    <row r="9" ht="21" customHeight="1" spans="1:14">
      <c r="A9" s="93" t="str">
        <f>"    "&amp;"公车购置及运维费"</f>
        <v>    公车购置及运维费</v>
      </c>
      <c r="B9" s="94" t="s">
        <v>509</v>
      </c>
      <c r="C9" s="94" t="s">
        <v>521</v>
      </c>
      <c r="D9" s="45">
        <v>5000</v>
      </c>
      <c r="E9" s="45">
        <v>5000</v>
      </c>
      <c r="F9" s="45"/>
      <c r="G9" s="45"/>
      <c r="H9" s="45"/>
      <c r="I9" s="45"/>
      <c r="J9" s="45"/>
      <c r="K9" s="45"/>
      <c r="L9" s="45"/>
      <c r="M9" s="45"/>
      <c r="N9" s="45"/>
    </row>
    <row r="10" ht="21" customHeight="1" spans="1:14">
      <c r="A10" s="95" t="s">
        <v>299</v>
      </c>
      <c r="B10" s="96"/>
      <c r="C10" s="97"/>
      <c r="D10" s="45">
        <v>5000</v>
      </c>
      <c r="E10" s="45">
        <v>5000</v>
      </c>
      <c r="F10" s="45"/>
      <c r="G10" s="45"/>
      <c r="H10" s="45"/>
      <c r="I10" s="45"/>
      <c r="J10" s="45"/>
      <c r="K10" s="45"/>
      <c r="L10" s="45"/>
      <c r="M10" s="45"/>
      <c r="N10" s="45"/>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F24" sqref="F24:F25"/>
    </sheetView>
  </sheetViews>
  <sheetFormatPr defaultColWidth="9.14545454545454" defaultRowHeight="14.25" customHeight="1"/>
  <cols>
    <col min="1" max="1" width="76.2727272727273" customWidth="1"/>
    <col min="2" max="13" width="17.1727272727273" customWidth="1"/>
    <col min="14" max="14" width="17.0363636363636" customWidth="1"/>
  </cols>
  <sheetData>
    <row r="1" ht="13.5" customHeight="1" spans="1:14">
      <c r="A1" s="30" t="s">
        <v>522</v>
      </c>
      <c r="B1" s="30"/>
      <c r="C1" s="30"/>
      <c r="D1" s="30"/>
      <c r="E1" s="30"/>
      <c r="F1" s="30"/>
      <c r="G1" s="30"/>
      <c r="H1" s="30"/>
      <c r="I1" s="30"/>
      <c r="J1" s="30"/>
      <c r="K1" s="30"/>
      <c r="L1" s="30"/>
      <c r="M1" s="30"/>
      <c r="N1" s="49"/>
    </row>
    <row r="2" ht="27.75" customHeight="1" spans="1:14">
      <c r="A2" s="71" t="s">
        <v>523</v>
      </c>
      <c r="B2" s="32"/>
      <c r="C2" s="32"/>
      <c r="D2" s="32"/>
      <c r="E2" s="32"/>
      <c r="F2" s="32"/>
      <c r="G2" s="32"/>
      <c r="H2" s="32"/>
      <c r="I2" s="32"/>
      <c r="J2" s="32"/>
      <c r="K2" s="32"/>
      <c r="L2" s="32"/>
      <c r="M2" s="32"/>
      <c r="N2" s="32"/>
    </row>
    <row r="3" ht="18" customHeight="1" spans="1:14">
      <c r="A3" s="72" t="str">
        <f>"单位名称："&amp;"玉溪市文化和旅游局"</f>
        <v>单位名称：玉溪市文化和旅游局</v>
      </c>
      <c r="B3" s="73"/>
      <c r="C3" s="73"/>
      <c r="D3" s="74"/>
      <c r="E3" s="75"/>
      <c r="F3" s="75"/>
      <c r="G3" s="75"/>
      <c r="H3" s="75"/>
      <c r="I3" s="75"/>
      <c r="N3" s="77" t="s">
        <v>2</v>
      </c>
    </row>
    <row r="4" ht="19.5" customHeight="1" spans="1:14">
      <c r="A4" s="35" t="s">
        <v>524</v>
      </c>
      <c r="B4" s="51" t="s">
        <v>138</v>
      </c>
      <c r="C4" s="52"/>
      <c r="D4" s="52"/>
      <c r="E4" s="51" t="s">
        <v>525</v>
      </c>
      <c r="F4" s="52"/>
      <c r="G4" s="52"/>
      <c r="H4" s="52"/>
      <c r="I4" s="52"/>
      <c r="J4" s="52"/>
      <c r="K4" s="52"/>
      <c r="L4" s="52"/>
      <c r="M4" s="52"/>
      <c r="N4" s="52"/>
    </row>
    <row r="5" ht="40.5" customHeight="1" spans="1:14">
      <c r="A5" s="41"/>
      <c r="B5" s="38" t="s">
        <v>30</v>
      </c>
      <c r="C5" s="34" t="s">
        <v>33</v>
      </c>
      <c r="D5" s="76" t="s">
        <v>526</v>
      </c>
      <c r="E5" s="42" t="s">
        <v>527</v>
      </c>
      <c r="F5" s="42" t="s">
        <v>528</v>
      </c>
      <c r="G5" s="42" t="s">
        <v>529</v>
      </c>
      <c r="H5" s="42" t="s">
        <v>530</v>
      </c>
      <c r="I5" s="42" t="s">
        <v>531</v>
      </c>
      <c r="J5" s="42" t="s">
        <v>532</v>
      </c>
      <c r="K5" s="42" t="s">
        <v>533</v>
      </c>
      <c r="L5" s="42" t="s">
        <v>534</v>
      </c>
      <c r="M5" s="42" t="s">
        <v>535</v>
      </c>
      <c r="N5" s="42" t="s">
        <v>536</v>
      </c>
    </row>
    <row r="6" ht="19.5" customHeight="1" spans="1:14">
      <c r="A6" s="42">
        <v>1</v>
      </c>
      <c r="B6" s="42">
        <v>2</v>
      </c>
      <c r="C6" s="42">
        <v>3</v>
      </c>
      <c r="D6" s="51">
        <v>4</v>
      </c>
      <c r="E6" s="42">
        <v>5</v>
      </c>
      <c r="F6" s="42">
        <v>6</v>
      </c>
      <c r="G6" s="42">
        <v>7</v>
      </c>
      <c r="H6" s="51">
        <v>8</v>
      </c>
      <c r="I6" s="42">
        <v>9</v>
      </c>
      <c r="J6" s="42">
        <v>10</v>
      </c>
      <c r="K6" s="42">
        <v>11</v>
      </c>
      <c r="L6" s="51">
        <v>12</v>
      </c>
      <c r="M6" s="42">
        <v>13</v>
      </c>
      <c r="N6" s="42">
        <v>14</v>
      </c>
    </row>
    <row r="7" ht="20.25" customHeight="1" spans="1:14">
      <c r="A7" s="43" t="s">
        <v>64</v>
      </c>
      <c r="B7" s="45">
        <v>470000</v>
      </c>
      <c r="C7" s="45">
        <v>470000</v>
      </c>
      <c r="D7" s="45"/>
      <c r="E7" s="45">
        <v>57000</v>
      </c>
      <c r="F7" s="45">
        <v>78000</v>
      </c>
      <c r="G7" s="45">
        <v>42000</v>
      </c>
      <c r="H7" s="45">
        <v>51000</v>
      </c>
      <c r="I7" s="45">
        <v>39000</v>
      </c>
      <c r="J7" s="45">
        <v>45000</v>
      </c>
      <c r="K7" s="45">
        <v>48000</v>
      </c>
      <c r="L7" s="45">
        <v>58000</v>
      </c>
      <c r="M7" s="45">
        <v>52000</v>
      </c>
      <c r="N7" s="45"/>
    </row>
    <row r="8" ht="20.25" customHeight="1" spans="1:14">
      <c r="A8" s="43" t="str">
        <f>"      "&amp;"博物馆纪念馆免费开放（云南李家山青铜器博物馆）市级配套专项资金"</f>
        <v>      博物馆纪念馆免费开放（云南李家山青铜器博物馆）市级配套专项资金</v>
      </c>
      <c r="B8" s="45">
        <v>30000</v>
      </c>
      <c r="C8" s="45">
        <v>30000</v>
      </c>
      <c r="D8" s="45"/>
      <c r="E8" s="45"/>
      <c r="F8" s="45">
        <v>30000</v>
      </c>
      <c r="G8" s="45"/>
      <c r="H8" s="45"/>
      <c r="I8" s="45"/>
      <c r="J8" s="45"/>
      <c r="K8" s="45"/>
      <c r="L8" s="45"/>
      <c r="M8" s="45"/>
      <c r="N8" s="45"/>
    </row>
    <row r="9" ht="20.25" customHeight="1" spans="1:14">
      <c r="A9" s="43" t="str">
        <f>"      "&amp;"美术馆、公共图书馆、文化馆（站）免费开放市级配套补助资金"</f>
        <v>      美术馆、公共图书馆、文化馆（站）免费开放市级配套补助资金</v>
      </c>
      <c r="B9" s="45">
        <v>440000</v>
      </c>
      <c r="C9" s="45">
        <v>440000</v>
      </c>
      <c r="D9" s="45"/>
      <c r="E9" s="45">
        <v>57000</v>
      </c>
      <c r="F9" s="45">
        <v>48000</v>
      </c>
      <c r="G9" s="45">
        <v>42000</v>
      </c>
      <c r="H9" s="45">
        <v>51000</v>
      </c>
      <c r="I9" s="45">
        <v>39000</v>
      </c>
      <c r="J9" s="45">
        <v>45000</v>
      </c>
      <c r="K9" s="45">
        <v>48000</v>
      </c>
      <c r="L9" s="45">
        <v>58000</v>
      </c>
      <c r="M9" s="45">
        <v>52000</v>
      </c>
      <c r="N9" s="45"/>
    </row>
    <row r="10" ht="20.25" customHeight="1" spans="1:14">
      <c r="A10" s="69" t="s">
        <v>30</v>
      </c>
      <c r="B10" s="45">
        <v>470000</v>
      </c>
      <c r="C10" s="45">
        <v>470000</v>
      </c>
      <c r="D10" s="45"/>
      <c r="E10" s="45">
        <v>57000</v>
      </c>
      <c r="F10" s="45">
        <v>78000</v>
      </c>
      <c r="G10" s="45">
        <v>42000</v>
      </c>
      <c r="H10" s="45">
        <v>51000</v>
      </c>
      <c r="I10" s="45">
        <v>39000</v>
      </c>
      <c r="J10" s="45">
        <v>45000</v>
      </c>
      <c r="K10" s="45">
        <v>48000</v>
      </c>
      <c r="L10" s="45">
        <v>58000</v>
      </c>
      <c r="M10" s="45">
        <v>52000</v>
      </c>
      <c r="N10" s="45"/>
    </row>
  </sheetData>
  <mergeCells count="6">
    <mergeCell ref="A1:N1"/>
    <mergeCell ref="A2:N2"/>
    <mergeCell ref="A3:I3"/>
    <mergeCell ref="B4:D4"/>
    <mergeCell ref="E4:N4"/>
    <mergeCell ref="A4:A5"/>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5"/>
  <sheetViews>
    <sheetView showZeros="0" tabSelected="1" topLeftCell="A19" workbookViewId="0">
      <selection activeCell="B21" sqref="B21:B27"/>
    </sheetView>
  </sheetViews>
  <sheetFormatPr defaultColWidth="9.14545454545454" defaultRowHeight="12" customHeight="1"/>
  <cols>
    <col min="1" max="1" width="34.2818181818182" customWidth="1"/>
    <col min="2" max="2" width="45.3363636363636" customWidth="1"/>
    <col min="3" max="3" width="21.2545454545455" customWidth="1"/>
    <col min="4" max="4" width="24.5363636363636" customWidth="1"/>
    <col min="5" max="5" width="27.0727272727273" customWidth="1"/>
    <col min="6" max="6" width="22.3636363636364" customWidth="1"/>
    <col min="7" max="7" width="18.1909090909091" customWidth="1"/>
    <col min="8" max="8" width="9.31818181818182" customWidth="1"/>
    <col min="9" max="9" width="21.3" customWidth="1"/>
    <col min="10" max="10" width="53.4" customWidth="1"/>
  </cols>
  <sheetData>
    <row r="1" customHeight="1" spans="1:10">
      <c r="A1" s="30" t="s">
        <v>537</v>
      </c>
      <c r="B1" s="30"/>
      <c r="C1" s="30"/>
      <c r="D1" s="30"/>
      <c r="E1" s="30"/>
      <c r="F1" s="30"/>
      <c r="G1" s="30"/>
      <c r="H1" s="30"/>
      <c r="I1" s="30"/>
      <c r="J1" s="49"/>
    </row>
    <row r="2" ht="28.5" customHeight="1" spans="1:10">
      <c r="A2" s="64" t="s">
        <v>538</v>
      </c>
      <c r="B2" s="65"/>
      <c r="C2" s="65"/>
      <c r="D2" s="65"/>
      <c r="E2" s="65"/>
      <c r="F2" s="66"/>
      <c r="G2" s="65"/>
      <c r="H2" s="66"/>
      <c r="I2" s="66"/>
      <c r="J2" s="65"/>
    </row>
    <row r="3" ht="15" customHeight="1" spans="1:1">
      <c r="A3" s="5" t="str">
        <f>"单位名称："&amp;"玉溪市文化和旅游局"</f>
        <v>单位名称：玉溪市文化和旅游局</v>
      </c>
    </row>
    <row r="4" ht="14.25" customHeight="1" spans="1:10">
      <c r="A4" s="67" t="s">
        <v>302</v>
      </c>
      <c r="B4" s="67" t="s">
        <v>303</v>
      </c>
      <c r="C4" s="67" t="s">
        <v>304</v>
      </c>
      <c r="D4" s="67" t="s">
        <v>305</v>
      </c>
      <c r="E4" s="67" t="s">
        <v>306</v>
      </c>
      <c r="F4" s="54" t="s">
        <v>307</v>
      </c>
      <c r="G4" s="67" t="s">
        <v>308</v>
      </c>
      <c r="H4" s="54" t="s">
        <v>309</v>
      </c>
      <c r="I4" s="54" t="s">
        <v>310</v>
      </c>
      <c r="J4" s="67" t="s">
        <v>311</v>
      </c>
    </row>
    <row r="5" ht="14.25" customHeight="1" spans="1:10">
      <c r="A5" s="67">
        <v>1</v>
      </c>
      <c r="B5" s="67">
        <v>2</v>
      </c>
      <c r="C5" s="67">
        <v>3</v>
      </c>
      <c r="D5" s="67">
        <v>4</v>
      </c>
      <c r="E5" s="67">
        <v>5</v>
      </c>
      <c r="F5" s="54">
        <v>6</v>
      </c>
      <c r="G5" s="67">
        <v>7</v>
      </c>
      <c r="H5" s="54">
        <v>8</v>
      </c>
      <c r="I5" s="54">
        <v>9</v>
      </c>
      <c r="J5" s="67">
        <v>10</v>
      </c>
    </row>
    <row r="6" ht="15" customHeight="1" spans="1:10">
      <c r="A6" s="26" t="s">
        <v>64</v>
      </c>
      <c r="B6" s="68"/>
      <c r="C6" s="68"/>
      <c r="D6" s="68"/>
      <c r="E6" s="69"/>
      <c r="F6" s="70"/>
      <c r="G6" s="69"/>
      <c r="H6" s="70"/>
      <c r="I6" s="70"/>
      <c r="J6" s="69"/>
    </row>
    <row r="7" ht="33.75" customHeight="1" spans="1:10">
      <c r="A7" s="26" t="s">
        <v>285</v>
      </c>
      <c r="B7" s="26" t="s">
        <v>369</v>
      </c>
      <c r="C7" s="26" t="s">
        <v>313</v>
      </c>
      <c r="D7" s="26" t="s">
        <v>314</v>
      </c>
      <c r="E7" s="26" t="s">
        <v>370</v>
      </c>
      <c r="F7" s="26" t="s">
        <v>316</v>
      </c>
      <c r="G7" s="43" t="s">
        <v>371</v>
      </c>
      <c r="H7" s="26" t="s">
        <v>327</v>
      </c>
      <c r="I7" s="26" t="s">
        <v>318</v>
      </c>
      <c r="J7" s="26" t="s">
        <v>372</v>
      </c>
    </row>
    <row r="8" ht="33.75" customHeight="1" spans="1:10">
      <c r="A8" s="26" t="s">
        <v>285</v>
      </c>
      <c r="B8" s="26" t="s">
        <v>369</v>
      </c>
      <c r="C8" s="26" t="s">
        <v>313</v>
      </c>
      <c r="D8" s="26" t="s">
        <v>322</v>
      </c>
      <c r="E8" s="26" t="s">
        <v>323</v>
      </c>
      <c r="F8" s="26" t="s">
        <v>316</v>
      </c>
      <c r="G8" s="43" t="s">
        <v>48</v>
      </c>
      <c r="H8" s="26" t="s">
        <v>324</v>
      </c>
      <c r="I8" s="26" t="s">
        <v>318</v>
      </c>
      <c r="J8" s="26" t="s">
        <v>325</v>
      </c>
    </row>
    <row r="9" ht="33.75" customHeight="1" spans="1:10">
      <c r="A9" s="26" t="s">
        <v>285</v>
      </c>
      <c r="B9" s="26" t="s">
        <v>369</v>
      </c>
      <c r="C9" s="26" t="s">
        <v>313</v>
      </c>
      <c r="D9" s="26" t="s">
        <v>373</v>
      </c>
      <c r="E9" s="26" t="s">
        <v>374</v>
      </c>
      <c r="F9" s="26" t="s">
        <v>316</v>
      </c>
      <c r="G9" s="43" t="s">
        <v>375</v>
      </c>
      <c r="H9" s="26" t="s">
        <v>376</v>
      </c>
      <c r="I9" s="26" t="s">
        <v>318</v>
      </c>
      <c r="J9" s="26" t="s">
        <v>377</v>
      </c>
    </row>
    <row r="10" ht="33.75" customHeight="1" spans="1:10">
      <c r="A10" s="26" t="s">
        <v>285</v>
      </c>
      <c r="B10" s="26" t="s">
        <v>369</v>
      </c>
      <c r="C10" s="26" t="s">
        <v>333</v>
      </c>
      <c r="D10" s="26" t="s">
        <v>334</v>
      </c>
      <c r="E10" s="26" t="s">
        <v>378</v>
      </c>
      <c r="F10" s="26" t="s">
        <v>316</v>
      </c>
      <c r="G10" s="43" t="s">
        <v>146</v>
      </c>
      <c r="H10" s="26" t="s">
        <v>379</v>
      </c>
      <c r="I10" s="26" t="s">
        <v>318</v>
      </c>
      <c r="J10" s="26" t="s">
        <v>380</v>
      </c>
    </row>
    <row r="11" ht="33.75" customHeight="1" spans="1:10">
      <c r="A11" s="26" t="s">
        <v>285</v>
      </c>
      <c r="B11" s="26" t="s">
        <v>369</v>
      </c>
      <c r="C11" s="26" t="s">
        <v>342</v>
      </c>
      <c r="D11" s="26" t="s">
        <v>343</v>
      </c>
      <c r="E11" s="26" t="s">
        <v>381</v>
      </c>
      <c r="F11" s="26" t="s">
        <v>382</v>
      </c>
      <c r="G11" s="43" t="s">
        <v>367</v>
      </c>
      <c r="H11" s="26" t="s">
        <v>331</v>
      </c>
      <c r="I11" s="26" t="s">
        <v>340</v>
      </c>
      <c r="J11" s="26" t="s">
        <v>383</v>
      </c>
    </row>
    <row r="12" ht="33.75" customHeight="1" spans="1:10">
      <c r="A12" s="26" t="s">
        <v>264</v>
      </c>
      <c r="B12" s="26" t="s">
        <v>384</v>
      </c>
      <c r="C12" s="26" t="s">
        <v>313</v>
      </c>
      <c r="D12" s="26" t="s">
        <v>314</v>
      </c>
      <c r="E12" s="26" t="s">
        <v>374</v>
      </c>
      <c r="F12" s="26" t="s">
        <v>316</v>
      </c>
      <c r="G12" s="43" t="s">
        <v>375</v>
      </c>
      <c r="H12" s="26" t="s">
        <v>376</v>
      </c>
      <c r="I12" s="26" t="s">
        <v>318</v>
      </c>
      <c r="J12" s="26" t="s">
        <v>385</v>
      </c>
    </row>
    <row r="13" ht="33.75" customHeight="1" spans="1:10">
      <c r="A13" s="26" t="s">
        <v>264</v>
      </c>
      <c r="B13" s="26" t="s">
        <v>384</v>
      </c>
      <c r="C13" s="26" t="s">
        <v>313</v>
      </c>
      <c r="D13" s="26" t="s">
        <v>314</v>
      </c>
      <c r="E13" s="26" t="s">
        <v>386</v>
      </c>
      <c r="F13" s="26" t="s">
        <v>316</v>
      </c>
      <c r="G13" s="43" t="s">
        <v>387</v>
      </c>
      <c r="H13" s="26" t="s">
        <v>379</v>
      </c>
      <c r="I13" s="26" t="s">
        <v>318</v>
      </c>
      <c r="J13" s="26" t="s">
        <v>388</v>
      </c>
    </row>
    <row r="14" ht="33.75" customHeight="1" spans="1:10">
      <c r="A14" s="26" t="s">
        <v>264</v>
      </c>
      <c r="B14" s="26" t="s">
        <v>384</v>
      </c>
      <c r="C14" s="26" t="s">
        <v>313</v>
      </c>
      <c r="D14" s="26" t="s">
        <v>314</v>
      </c>
      <c r="E14" s="26" t="s">
        <v>389</v>
      </c>
      <c r="F14" s="26" t="s">
        <v>382</v>
      </c>
      <c r="G14" s="43" t="s">
        <v>52</v>
      </c>
      <c r="H14" s="26" t="s">
        <v>327</v>
      </c>
      <c r="I14" s="26" t="s">
        <v>318</v>
      </c>
      <c r="J14" s="26" t="s">
        <v>389</v>
      </c>
    </row>
    <row r="15" ht="33.75" customHeight="1" spans="1:10">
      <c r="A15" s="26" t="s">
        <v>264</v>
      </c>
      <c r="B15" s="26" t="s">
        <v>384</v>
      </c>
      <c r="C15" s="26" t="s">
        <v>313</v>
      </c>
      <c r="D15" s="26" t="s">
        <v>314</v>
      </c>
      <c r="E15" s="26" t="s">
        <v>390</v>
      </c>
      <c r="F15" s="26" t="s">
        <v>382</v>
      </c>
      <c r="G15" s="43" t="s">
        <v>52</v>
      </c>
      <c r="H15" s="26" t="s">
        <v>327</v>
      </c>
      <c r="I15" s="26" t="s">
        <v>318</v>
      </c>
      <c r="J15" s="26" t="s">
        <v>390</v>
      </c>
    </row>
    <row r="16" ht="33.75" customHeight="1" spans="1:10">
      <c r="A16" s="26" t="s">
        <v>264</v>
      </c>
      <c r="B16" s="26" t="s">
        <v>384</v>
      </c>
      <c r="C16" s="26" t="s">
        <v>313</v>
      </c>
      <c r="D16" s="26" t="s">
        <v>314</v>
      </c>
      <c r="E16" s="26" t="s">
        <v>391</v>
      </c>
      <c r="F16" s="26" t="s">
        <v>382</v>
      </c>
      <c r="G16" s="43" t="s">
        <v>392</v>
      </c>
      <c r="H16" s="26" t="s">
        <v>327</v>
      </c>
      <c r="I16" s="26" t="s">
        <v>318</v>
      </c>
      <c r="J16" s="26" t="s">
        <v>391</v>
      </c>
    </row>
    <row r="17" ht="33.75" customHeight="1" spans="1:10">
      <c r="A17" s="26" t="s">
        <v>264</v>
      </c>
      <c r="B17" s="26" t="s">
        <v>384</v>
      </c>
      <c r="C17" s="26" t="s">
        <v>313</v>
      </c>
      <c r="D17" s="26" t="s">
        <v>322</v>
      </c>
      <c r="E17" s="26" t="s">
        <v>393</v>
      </c>
      <c r="F17" s="26" t="s">
        <v>316</v>
      </c>
      <c r="G17" s="43" t="s">
        <v>394</v>
      </c>
      <c r="H17" s="26" t="s">
        <v>395</v>
      </c>
      <c r="I17" s="26" t="s">
        <v>318</v>
      </c>
      <c r="J17" s="26" t="s">
        <v>393</v>
      </c>
    </row>
    <row r="18" ht="33.75" customHeight="1" spans="1:10">
      <c r="A18" s="26" t="s">
        <v>264</v>
      </c>
      <c r="B18" s="26" t="s">
        <v>384</v>
      </c>
      <c r="C18" s="26" t="s">
        <v>313</v>
      </c>
      <c r="D18" s="26" t="s">
        <v>322</v>
      </c>
      <c r="E18" s="26" t="s">
        <v>396</v>
      </c>
      <c r="F18" s="26" t="s">
        <v>316</v>
      </c>
      <c r="G18" s="43" t="s">
        <v>397</v>
      </c>
      <c r="H18" s="26" t="s">
        <v>395</v>
      </c>
      <c r="I18" s="26" t="s">
        <v>318</v>
      </c>
      <c r="J18" s="26" t="s">
        <v>396</v>
      </c>
    </row>
    <row r="19" ht="33.75" customHeight="1" spans="1:10">
      <c r="A19" s="26" t="s">
        <v>264</v>
      </c>
      <c r="B19" s="26" t="s">
        <v>384</v>
      </c>
      <c r="C19" s="26" t="s">
        <v>333</v>
      </c>
      <c r="D19" s="26" t="s">
        <v>334</v>
      </c>
      <c r="E19" s="26" t="s">
        <v>398</v>
      </c>
      <c r="F19" s="26" t="s">
        <v>316</v>
      </c>
      <c r="G19" s="43" t="s">
        <v>53</v>
      </c>
      <c r="H19" s="26" t="s">
        <v>331</v>
      </c>
      <c r="I19" s="26" t="s">
        <v>318</v>
      </c>
      <c r="J19" s="26" t="s">
        <v>399</v>
      </c>
    </row>
    <row r="20" ht="33.75" customHeight="1" spans="1:10">
      <c r="A20" s="26" t="s">
        <v>264</v>
      </c>
      <c r="B20" s="26" t="s">
        <v>384</v>
      </c>
      <c r="C20" s="26" t="s">
        <v>342</v>
      </c>
      <c r="D20" s="26" t="s">
        <v>343</v>
      </c>
      <c r="E20" s="26" t="s">
        <v>381</v>
      </c>
      <c r="F20" s="26" t="s">
        <v>316</v>
      </c>
      <c r="G20" s="43" t="s">
        <v>345</v>
      </c>
      <c r="H20" s="26" t="s">
        <v>331</v>
      </c>
      <c r="I20" s="26" t="s">
        <v>318</v>
      </c>
      <c r="J20" s="26" t="s">
        <v>383</v>
      </c>
    </row>
    <row r="21" ht="33.75" customHeight="1" spans="1:10">
      <c r="A21" s="26" t="s">
        <v>272</v>
      </c>
      <c r="B21" s="26" t="s">
        <v>438</v>
      </c>
      <c r="C21" s="26" t="s">
        <v>313</v>
      </c>
      <c r="D21" s="26" t="s">
        <v>314</v>
      </c>
      <c r="E21" s="26" t="s">
        <v>439</v>
      </c>
      <c r="F21" s="26" t="s">
        <v>316</v>
      </c>
      <c r="G21" s="43" t="s">
        <v>440</v>
      </c>
      <c r="H21" s="26" t="s">
        <v>441</v>
      </c>
      <c r="I21" s="26" t="s">
        <v>318</v>
      </c>
      <c r="J21" s="26" t="s">
        <v>442</v>
      </c>
    </row>
    <row r="22" ht="33.75" customHeight="1" spans="1:10">
      <c r="A22" s="26" t="s">
        <v>272</v>
      </c>
      <c r="B22" s="26" t="s">
        <v>443</v>
      </c>
      <c r="C22" s="26" t="s">
        <v>313</v>
      </c>
      <c r="D22" s="26" t="s">
        <v>322</v>
      </c>
      <c r="E22" s="26" t="s">
        <v>444</v>
      </c>
      <c r="F22" s="26" t="s">
        <v>382</v>
      </c>
      <c r="G22" s="43" t="s">
        <v>445</v>
      </c>
      <c r="H22" s="26" t="s">
        <v>317</v>
      </c>
      <c r="I22" s="26" t="s">
        <v>318</v>
      </c>
      <c r="J22" s="26" t="s">
        <v>446</v>
      </c>
    </row>
    <row r="23" ht="33.75" customHeight="1" spans="1:10">
      <c r="A23" s="26" t="s">
        <v>272</v>
      </c>
      <c r="B23" s="26" t="s">
        <v>443</v>
      </c>
      <c r="C23" s="26" t="s">
        <v>313</v>
      </c>
      <c r="D23" s="26" t="s">
        <v>322</v>
      </c>
      <c r="E23" s="26" t="s">
        <v>447</v>
      </c>
      <c r="F23" s="26" t="s">
        <v>316</v>
      </c>
      <c r="G23" s="43" t="s">
        <v>448</v>
      </c>
      <c r="H23" s="26" t="s">
        <v>331</v>
      </c>
      <c r="I23" s="26" t="s">
        <v>318</v>
      </c>
      <c r="J23" s="26" t="s">
        <v>449</v>
      </c>
    </row>
    <row r="24" ht="33.75" customHeight="1" spans="1:10">
      <c r="A24" s="26" t="s">
        <v>272</v>
      </c>
      <c r="B24" s="26" t="s">
        <v>443</v>
      </c>
      <c r="C24" s="26" t="s">
        <v>313</v>
      </c>
      <c r="D24" s="26" t="s">
        <v>373</v>
      </c>
      <c r="E24" s="26" t="s">
        <v>450</v>
      </c>
      <c r="F24" s="26" t="s">
        <v>316</v>
      </c>
      <c r="G24" s="43" t="s">
        <v>51</v>
      </c>
      <c r="H24" s="26" t="s">
        <v>451</v>
      </c>
      <c r="I24" s="26" t="s">
        <v>318</v>
      </c>
      <c r="J24" s="26" t="s">
        <v>452</v>
      </c>
    </row>
    <row r="25" ht="33.75" customHeight="1" spans="1:10">
      <c r="A25" s="26" t="s">
        <v>272</v>
      </c>
      <c r="B25" s="26" t="s">
        <v>443</v>
      </c>
      <c r="C25" s="26" t="s">
        <v>333</v>
      </c>
      <c r="D25" s="26" t="s">
        <v>334</v>
      </c>
      <c r="E25" s="26" t="s">
        <v>453</v>
      </c>
      <c r="F25" s="26" t="s">
        <v>382</v>
      </c>
      <c r="G25" s="43" t="s">
        <v>364</v>
      </c>
      <c r="H25" s="26" t="s">
        <v>331</v>
      </c>
      <c r="I25" s="26" t="s">
        <v>340</v>
      </c>
      <c r="J25" s="26" t="s">
        <v>454</v>
      </c>
    </row>
    <row r="26" ht="33.75" customHeight="1" spans="1:10">
      <c r="A26" s="26" t="s">
        <v>272</v>
      </c>
      <c r="B26" s="26" t="s">
        <v>443</v>
      </c>
      <c r="C26" s="26" t="s">
        <v>333</v>
      </c>
      <c r="D26" s="26" t="s">
        <v>455</v>
      </c>
      <c r="E26" s="26" t="s">
        <v>456</v>
      </c>
      <c r="F26" s="26" t="s">
        <v>316</v>
      </c>
      <c r="G26" s="43" t="s">
        <v>457</v>
      </c>
      <c r="H26" s="26" t="s">
        <v>376</v>
      </c>
      <c r="I26" s="26" t="s">
        <v>318</v>
      </c>
      <c r="J26" s="26" t="s">
        <v>458</v>
      </c>
    </row>
    <row r="27" ht="33.75" customHeight="1" spans="1:10">
      <c r="A27" s="26" t="s">
        <v>272</v>
      </c>
      <c r="B27" s="26" t="s">
        <v>443</v>
      </c>
      <c r="C27" s="26" t="s">
        <v>342</v>
      </c>
      <c r="D27" s="26" t="s">
        <v>343</v>
      </c>
      <c r="E27" s="26" t="s">
        <v>459</v>
      </c>
      <c r="F27" s="26" t="s">
        <v>316</v>
      </c>
      <c r="G27" s="43" t="s">
        <v>345</v>
      </c>
      <c r="H27" s="26" t="s">
        <v>331</v>
      </c>
      <c r="I27" s="26" t="s">
        <v>318</v>
      </c>
      <c r="J27" s="26" t="s">
        <v>460</v>
      </c>
    </row>
    <row r="28" ht="33.75" customHeight="1" spans="1:10">
      <c r="A28" s="26" t="s">
        <v>275</v>
      </c>
      <c r="B28" s="26" t="s">
        <v>472</v>
      </c>
      <c r="C28" s="26" t="s">
        <v>313</v>
      </c>
      <c r="D28" s="26" t="s">
        <v>314</v>
      </c>
      <c r="E28" s="26" t="s">
        <v>473</v>
      </c>
      <c r="F28" s="26" t="s">
        <v>382</v>
      </c>
      <c r="G28" s="43" t="s">
        <v>474</v>
      </c>
      <c r="H28" s="26" t="s">
        <v>352</v>
      </c>
      <c r="I28" s="26" t="s">
        <v>318</v>
      </c>
      <c r="J28" s="26" t="s">
        <v>475</v>
      </c>
    </row>
    <row r="29" ht="33.75" customHeight="1" spans="1:10">
      <c r="A29" s="26" t="s">
        <v>275</v>
      </c>
      <c r="B29" s="26" t="s">
        <v>472</v>
      </c>
      <c r="C29" s="26" t="s">
        <v>313</v>
      </c>
      <c r="D29" s="26" t="s">
        <v>314</v>
      </c>
      <c r="E29" s="26" t="s">
        <v>476</v>
      </c>
      <c r="F29" s="26" t="s">
        <v>316</v>
      </c>
      <c r="G29" s="43" t="s">
        <v>48</v>
      </c>
      <c r="H29" s="26" t="s">
        <v>327</v>
      </c>
      <c r="I29" s="26" t="s">
        <v>318</v>
      </c>
      <c r="J29" s="26" t="s">
        <v>477</v>
      </c>
    </row>
    <row r="30" ht="33.75" customHeight="1" spans="1:10">
      <c r="A30" s="26" t="s">
        <v>275</v>
      </c>
      <c r="B30" s="26" t="s">
        <v>472</v>
      </c>
      <c r="C30" s="26" t="s">
        <v>313</v>
      </c>
      <c r="D30" s="26" t="s">
        <v>322</v>
      </c>
      <c r="E30" s="26" t="s">
        <v>478</v>
      </c>
      <c r="F30" s="26" t="s">
        <v>382</v>
      </c>
      <c r="G30" s="43" t="s">
        <v>330</v>
      </c>
      <c r="H30" s="26" t="s">
        <v>331</v>
      </c>
      <c r="I30" s="26" t="s">
        <v>318</v>
      </c>
      <c r="J30" s="26" t="s">
        <v>479</v>
      </c>
    </row>
    <row r="31" ht="33.75" customHeight="1" spans="1:10">
      <c r="A31" s="26" t="s">
        <v>275</v>
      </c>
      <c r="B31" s="26" t="s">
        <v>472</v>
      </c>
      <c r="C31" s="26" t="s">
        <v>333</v>
      </c>
      <c r="D31" s="26" t="s">
        <v>334</v>
      </c>
      <c r="E31" s="26" t="s">
        <v>480</v>
      </c>
      <c r="F31" s="26" t="s">
        <v>316</v>
      </c>
      <c r="G31" s="43" t="s">
        <v>345</v>
      </c>
      <c r="H31" s="26" t="s">
        <v>331</v>
      </c>
      <c r="I31" s="26" t="s">
        <v>318</v>
      </c>
      <c r="J31" s="26" t="s">
        <v>481</v>
      </c>
    </row>
    <row r="32" ht="33.75" customHeight="1" spans="1:10">
      <c r="A32" s="26" t="s">
        <v>275</v>
      </c>
      <c r="B32" s="26" t="s">
        <v>472</v>
      </c>
      <c r="C32" s="26" t="s">
        <v>333</v>
      </c>
      <c r="D32" s="26" t="s">
        <v>334</v>
      </c>
      <c r="E32" s="26" t="s">
        <v>482</v>
      </c>
      <c r="F32" s="26" t="s">
        <v>382</v>
      </c>
      <c r="G32" s="43" t="s">
        <v>483</v>
      </c>
      <c r="H32" s="26"/>
      <c r="I32" s="26" t="s">
        <v>340</v>
      </c>
      <c r="J32" s="26" t="s">
        <v>484</v>
      </c>
    </row>
    <row r="33" ht="33.75" customHeight="1" spans="1:10">
      <c r="A33" s="26" t="s">
        <v>275</v>
      </c>
      <c r="B33" s="26" t="s">
        <v>472</v>
      </c>
      <c r="C33" s="26" t="s">
        <v>333</v>
      </c>
      <c r="D33" s="26" t="s">
        <v>455</v>
      </c>
      <c r="E33" s="26" t="s">
        <v>485</v>
      </c>
      <c r="F33" s="26" t="s">
        <v>382</v>
      </c>
      <c r="G33" s="43" t="s">
        <v>486</v>
      </c>
      <c r="H33" s="26"/>
      <c r="I33" s="26" t="s">
        <v>340</v>
      </c>
      <c r="J33" s="26" t="s">
        <v>487</v>
      </c>
    </row>
    <row r="34" ht="33.75" customHeight="1" spans="1:10">
      <c r="A34" s="26" t="s">
        <v>275</v>
      </c>
      <c r="B34" s="26" t="s">
        <v>472</v>
      </c>
      <c r="C34" s="26" t="s">
        <v>342</v>
      </c>
      <c r="D34" s="26" t="s">
        <v>343</v>
      </c>
      <c r="E34" s="26" t="s">
        <v>488</v>
      </c>
      <c r="F34" s="26" t="s">
        <v>316</v>
      </c>
      <c r="G34" s="43" t="s">
        <v>345</v>
      </c>
      <c r="H34" s="26" t="s">
        <v>331</v>
      </c>
      <c r="I34" s="26" t="s">
        <v>318</v>
      </c>
      <c r="J34" s="26" t="s">
        <v>489</v>
      </c>
    </row>
    <row r="35" ht="33.75" customHeight="1" spans="1:10">
      <c r="A35" s="26" t="s">
        <v>275</v>
      </c>
      <c r="B35" s="26" t="s">
        <v>472</v>
      </c>
      <c r="C35" s="26" t="s">
        <v>342</v>
      </c>
      <c r="D35" s="26" t="s">
        <v>343</v>
      </c>
      <c r="E35" s="26" t="s">
        <v>490</v>
      </c>
      <c r="F35" s="26" t="s">
        <v>316</v>
      </c>
      <c r="G35" s="43" t="s">
        <v>345</v>
      </c>
      <c r="H35" s="26" t="s">
        <v>331</v>
      </c>
      <c r="I35" s="26" t="s">
        <v>318</v>
      </c>
      <c r="J35" s="26" t="s">
        <v>491</v>
      </c>
    </row>
  </sheetData>
  <mergeCells count="11">
    <mergeCell ref="A1:J1"/>
    <mergeCell ref="A2:J2"/>
    <mergeCell ref="A3:H3"/>
    <mergeCell ref="A7:A11"/>
    <mergeCell ref="A12:A20"/>
    <mergeCell ref="A21:A27"/>
    <mergeCell ref="A28:A35"/>
    <mergeCell ref="B7:B11"/>
    <mergeCell ref="B12:B20"/>
    <mergeCell ref="B21:B27"/>
    <mergeCell ref="B28:B35"/>
  </mergeCells>
  <pageMargins left="1.18055555555556" right="0.75" top="0.708333333333333" bottom="0.590277777777778" header="0.5" footer="0.5"/>
  <pageSetup paperSize="9" scale="4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B21" sqref="B21"/>
    </sheetView>
  </sheetViews>
  <sheetFormatPr defaultColWidth="8.85454545454546" defaultRowHeight="15" customHeight="1" outlineLevelCol="7"/>
  <cols>
    <col min="1" max="1" width="36.0363636363636" customWidth="1"/>
    <col min="2" max="2" width="19.7454545454545" customWidth="1"/>
    <col min="3" max="3" width="33.3181818181818" customWidth="1"/>
    <col min="4" max="4" width="34.7454545454545" customWidth="1"/>
    <col min="5" max="6" width="8.98181818181818" customWidth="1"/>
    <col min="7" max="8" width="15.1363636363636" customWidth="1"/>
  </cols>
  <sheetData>
    <row r="1" ht="18.75" customHeight="1" spans="1:8">
      <c r="A1" s="55" t="s">
        <v>539</v>
      </c>
      <c r="B1" s="55"/>
      <c r="C1" s="55"/>
      <c r="D1" s="55"/>
      <c r="E1" s="55"/>
      <c r="F1" s="55"/>
      <c r="G1" s="55"/>
      <c r="H1" s="55" t="s">
        <v>539</v>
      </c>
    </row>
    <row r="2" ht="28.5" customHeight="1" spans="1:8">
      <c r="A2" s="56" t="s">
        <v>540</v>
      </c>
      <c r="B2" s="56"/>
      <c r="C2" s="56"/>
      <c r="D2" s="56"/>
      <c r="E2" s="56"/>
      <c r="F2" s="56"/>
      <c r="G2" s="56"/>
      <c r="H2" s="56"/>
    </row>
    <row r="3" ht="18.75" customHeight="1" spans="1:8">
      <c r="A3" s="57" t="str">
        <f>"单位名称："&amp;"玉溪市文化和旅游局"</f>
        <v>单位名称：玉溪市文化和旅游局</v>
      </c>
      <c r="B3" s="57"/>
      <c r="C3" s="57"/>
      <c r="D3" s="57"/>
      <c r="E3" s="57"/>
      <c r="F3" s="57"/>
      <c r="G3" s="57"/>
      <c r="H3" s="57"/>
    </row>
    <row r="4" ht="18.75" customHeight="1" spans="1:8">
      <c r="A4" s="58" t="s">
        <v>131</v>
      </c>
      <c r="B4" s="58" t="s">
        <v>541</v>
      </c>
      <c r="C4" s="58" t="s">
        <v>542</v>
      </c>
      <c r="D4" s="58" t="s">
        <v>543</v>
      </c>
      <c r="E4" s="58" t="s">
        <v>544</v>
      </c>
      <c r="F4" s="58" t="s">
        <v>545</v>
      </c>
      <c r="G4" s="58"/>
      <c r="H4" s="58"/>
    </row>
    <row r="5" ht="18.75" customHeight="1" spans="1:8">
      <c r="A5" s="58"/>
      <c r="B5" s="58"/>
      <c r="C5" s="58"/>
      <c r="D5" s="58"/>
      <c r="E5" s="58"/>
      <c r="F5" s="58" t="s">
        <v>503</v>
      </c>
      <c r="G5" s="58" t="s">
        <v>546</v>
      </c>
      <c r="H5" s="58" t="s">
        <v>547</v>
      </c>
    </row>
    <row r="6" ht="18.75" customHeight="1" spans="1:8">
      <c r="A6" s="59" t="s">
        <v>44</v>
      </c>
      <c r="B6" s="59" t="s">
        <v>45</v>
      </c>
      <c r="C6" s="59" t="s">
        <v>46</v>
      </c>
      <c r="D6" s="59" t="s">
        <v>47</v>
      </c>
      <c r="E6" s="59" t="s">
        <v>48</v>
      </c>
      <c r="F6" s="59" t="s">
        <v>49</v>
      </c>
      <c r="G6" s="59" t="s">
        <v>50</v>
      </c>
      <c r="H6" s="59" t="s">
        <v>51</v>
      </c>
    </row>
    <row r="7" ht="18" customHeight="1" spans="1:8">
      <c r="A7" s="60"/>
      <c r="B7" s="60"/>
      <c r="C7" s="60"/>
      <c r="D7" s="60"/>
      <c r="E7" s="61"/>
      <c r="F7" s="62"/>
      <c r="G7" s="63"/>
      <c r="H7" s="63"/>
    </row>
    <row r="8" ht="18" customHeight="1" spans="1:8">
      <c r="A8" s="61" t="s">
        <v>30</v>
      </c>
      <c r="B8" s="61"/>
      <c r="C8" s="61"/>
      <c r="D8" s="61"/>
      <c r="E8" s="61"/>
      <c r="F8" s="62"/>
      <c r="G8" s="63"/>
      <c r="H8" s="63"/>
    </row>
    <row r="9" customHeight="1" spans="1:1">
      <c r="A9" t="s">
        <v>548</v>
      </c>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scale="7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B18" sqref="B18"/>
    </sheetView>
  </sheetViews>
  <sheetFormatPr defaultColWidth="9.14545454545454" defaultRowHeight="14.25" customHeight="1"/>
  <cols>
    <col min="1" max="1" width="16.3181818181818" customWidth="1"/>
    <col min="2" max="2" width="29.0363636363636" customWidth="1"/>
    <col min="3" max="3" width="23.8545454545455" customWidth="1"/>
    <col min="4" max="7" width="19.6" customWidth="1"/>
    <col min="8" max="8" width="15.4272727272727" customWidth="1"/>
    <col min="9" max="11" width="19.6" customWidth="1"/>
  </cols>
  <sheetData>
    <row r="1" ht="13.5" customHeight="1" spans="1:11">
      <c r="A1" s="30" t="s">
        <v>549</v>
      </c>
      <c r="B1" s="30"/>
      <c r="C1" s="30"/>
      <c r="D1" s="31"/>
      <c r="E1" s="31"/>
      <c r="F1" s="31"/>
      <c r="G1" s="31"/>
      <c r="H1" s="30"/>
      <c r="I1" s="30"/>
      <c r="J1" s="30"/>
      <c r="K1" s="49"/>
    </row>
    <row r="2" ht="28.5" customHeight="1" spans="1:11">
      <c r="A2" s="32" t="s">
        <v>550</v>
      </c>
      <c r="B2" s="32"/>
      <c r="C2" s="32"/>
      <c r="D2" s="32"/>
      <c r="E2" s="32"/>
      <c r="F2" s="32"/>
      <c r="G2" s="32"/>
      <c r="H2" s="32"/>
      <c r="I2" s="32"/>
      <c r="J2" s="32"/>
      <c r="K2" s="32"/>
    </row>
    <row r="3" ht="13.5" customHeight="1" spans="1:11">
      <c r="A3" s="5" t="str">
        <f>"单位名称："&amp;"玉溪市文化和旅游局"</f>
        <v>单位名称：玉溪市文化和旅游局</v>
      </c>
      <c r="B3" s="6"/>
      <c r="C3" s="6"/>
      <c r="D3" s="6"/>
      <c r="E3" s="6"/>
      <c r="F3" s="6"/>
      <c r="G3" s="6"/>
      <c r="H3" s="7"/>
      <c r="I3" s="7"/>
      <c r="J3" s="7"/>
      <c r="K3" s="50" t="s">
        <v>2</v>
      </c>
    </row>
    <row r="4" ht="21.75" customHeight="1" spans="1:11">
      <c r="A4" s="33" t="s">
        <v>259</v>
      </c>
      <c r="B4" s="33" t="s">
        <v>133</v>
      </c>
      <c r="C4" s="33" t="s">
        <v>260</v>
      </c>
      <c r="D4" s="34" t="s">
        <v>134</v>
      </c>
      <c r="E4" s="34" t="s">
        <v>135</v>
      </c>
      <c r="F4" s="34" t="s">
        <v>136</v>
      </c>
      <c r="G4" s="34" t="s">
        <v>137</v>
      </c>
      <c r="H4" s="35" t="s">
        <v>30</v>
      </c>
      <c r="I4" s="51" t="s">
        <v>551</v>
      </c>
      <c r="J4" s="52"/>
      <c r="K4" s="53"/>
    </row>
    <row r="5" ht="21.75" customHeight="1" spans="1:11">
      <c r="A5" s="36"/>
      <c r="B5" s="36"/>
      <c r="C5" s="36"/>
      <c r="D5" s="37"/>
      <c r="E5" s="37"/>
      <c r="F5" s="37"/>
      <c r="G5" s="37"/>
      <c r="H5" s="38"/>
      <c r="I5" s="34" t="s">
        <v>33</v>
      </c>
      <c r="J5" s="34" t="s">
        <v>34</v>
      </c>
      <c r="K5" s="34" t="s">
        <v>35</v>
      </c>
    </row>
    <row r="6" ht="40.5" customHeight="1" spans="1:11">
      <c r="A6" s="39"/>
      <c r="B6" s="39"/>
      <c r="C6" s="39"/>
      <c r="D6" s="40"/>
      <c r="E6" s="40"/>
      <c r="F6" s="40"/>
      <c r="G6" s="40"/>
      <c r="H6" s="41"/>
      <c r="I6" s="40" t="s">
        <v>32</v>
      </c>
      <c r="J6" s="40"/>
      <c r="K6" s="40"/>
    </row>
    <row r="7" ht="15" customHeight="1" spans="1:11">
      <c r="A7" s="42">
        <v>1</v>
      </c>
      <c r="B7" s="42">
        <v>2</v>
      </c>
      <c r="C7" s="42">
        <v>3</v>
      </c>
      <c r="D7" s="42">
        <v>4</v>
      </c>
      <c r="E7" s="42">
        <v>5</v>
      </c>
      <c r="F7" s="42">
        <v>6</v>
      </c>
      <c r="G7" s="42">
        <v>7</v>
      </c>
      <c r="H7" s="42">
        <v>8</v>
      </c>
      <c r="I7" s="42">
        <v>9</v>
      </c>
      <c r="J7" s="54">
        <v>10</v>
      </c>
      <c r="K7" s="54">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299</v>
      </c>
      <c r="B10" s="47"/>
      <c r="C10" s="47"/>
      <c r="D10" s="47"/>
      <c r="E10" s="47"/>
      <c r="F10" s="47"/>
      <c r="G10" s="48"/>
      <c r="H10" s="45"/>
      <c r="I10" s="45"/>
      <c r="J10" s="45"/>
      <c r="K10" s="45"/>
    </row>
    <row r="11" customHeight="1" spans="1:1">
      <c r="A11" t="s">
        <v>552</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55"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5"/>
  <sheetViews>
    <sheetView showZeros="0" workbookViewId="0">
      <selection activeCell="C21" sqref="C21"/>
    </sheetView>
  </sheetViews>
  <sheetFormatPr defaultColWidth="9.14545454545454" defaultRowHeight="14.25" customHeight="1" outlineLevelCol="6"/>
  <cols>
    <col min="1" max="1" width="37.7454545454545" customWidth="1"/>
    <col min="2" max="2" width="15.5636363636364" customWidth="1"/>
    <col min="3" max="3" width="57.4181818181818" customWidth="1"/>
    <col min="4" max="4" width="9.7" customWidth="1"/>
    <col min="5" max="7" width="19.8454545454545" customWidth="1"/>
  </cols>
  <sheetData>
    <row r="1" ht="13.5" customHeight="1" spans="1:7">
      <c r="A1" s="1" t="s">
        <v>553</v>
      </c>
      <c r="B1" s="1"/>
      <c r="C1" s="1"/>
      <c r="D1" s="2"/>
      <c r="E1" s="1"/>
      <c r="F1" s="1"/>
      <c r="G1" s="3"/>
    </row>
    <row r="2" ht="27.75" customHeight="1" spans="1:7">
      <c r="A2" s="4" t="s">
        <v>554</v>
      </c>
      <c r="B2" s="4"/>
      <c r="C2" s="4"/>
      <c r="D2" s="4"/>
      <c r="E2" s="4"/>
      <c r="F2" s="4"/>
      <c r="G2" s="4"/>
    </row>
    <row r="3" ht="13.5" customHeight="1" spans="1:7">
      <c r="A3" s="5" t="str">
        <f>"单位名称："&amp;"玉溪市文化和旅游局"</f>
        <v>单位名称：玉溪市文化和旅游局</v>
      </c>
      <c r="B3" s="6"/>
      <c r="C3" s="6"/>
      <c r="D3" s="6"/>
      <c r="E3" s="7"/>
      <c r="F3" s="7"/>
      <c r="G3" s="8" t="s">
        <v>2</v>
      </c>
    </row>
    <row r="4" ht="21.75" customHeight="1" spans="1:7">
      <c r="A4" s="9" t="s">
        <v>260</v>
      </c>
      <c r="B4" s="9" t="s">
        <v>259</v>
      </c>
      <c r="C4" s="9" t="s">
        <v>133</v>
      </c>
      <c r="D4" s="10" t="s">
        <v>555</v>
      </c>
      <c r="E4" s="11" t="s">
        <v>33</v>
      </c>
      <c r="F4" s="12"/>
      <c r="G4" s="13"/>
    </row>
    <row r="5" ht="21.75" customHeight="1" spans="1:7">
      <c r="A5" s="14"/>
      <c r="B5" s="14"/>
      <c r="C5" s="14"/>
      <c r="D5" s="15"/>
      <c r="E5" s="16" t="s">
        <v>556</v>
      </c>
      <c r="F5" s="10" t="s">
        <v>557</v>
      </c>
      <c r="G5" s="10" t="s">
        <v>558</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1590000</v>
      </c>
      <c r="F8" s="24">
        <v>444000</v>
      </c>
      <c r="G8" s="24"/>
    </row>
    <row r="9" ht="21" customHeight="1" spans="1:7">
      <c r="A9" s="21"/>
      <c r="B9" s="21" t="s">
        <v>559</v>
      </c>
      <c r="C9" s="21" t="s">
        <v>295</v>
      </c>
      <c r="D9" s="25" t="s">
        <v>560</v>
      </c>
      <c r="E9" s="24">
        <v>300000</v>
      </c>
      <c r="F9" s="24"/>
      <c r="G9" s="24"/>
    </row>
    <row r="10" ht="21" customHeight="1" spans="1:7">
      <c r="A10" s="26"/>
      <c r="B10" s="21" t="s">
        <v>561</v>
      </c>
      <c r="C10" s="21" t="s">
        <v>285</v>
      </c>
      <c r="D10" s="25" t="s">
        <v>562</v>
      </c>
      <c r="E10" s="24">
        <v>440000</v>
      </c>
      <c r="F10" s="24">
        <v>444000</v>
      </c>
      <c r="G10" s="24"/>
    </row>
    <row r="11" ht="21" customHeight="1" spans="1:7">
      <c r="A11" s="26"/>
      <c r="B11" s="21" t="s">
        <v>563</v>
      </c>
      <c r="C11" s="21" t="s">
        <v>291</v>
      </c>
      <c r="D11" s="25" t="s">
        <v>560</v>
      </c>
      <c r="E11" s="24">
        <v>500000</v>
      </c>
      <c r="F11" s="24"/>
      <c r="G11" s="24"/>
    </row>
    <row r="12" ht="21" customHeight="1" spans="1:7">
      <c r="A12" s="26"/>
      <c r="B12" s="21" t="s">
        <v>559</v>
      </c>
      <c r="C12" s="21" t="s">
        <v>297</v>
      </c>
      <c r="D12" s="25" t="s">
        <v>560</v>
      </c>
      <c r="E12" s="24">
        <v>220000</v>
      </c>
      <c r="F12" s="24"/>
      <c r="G12" s="24"/>
    </row>
    <row r="13" ht="21" customHeight="1" spans="1:7">
      <c r="A13" s="26"/>
      <c r="B13" s="21" t="s">
        <v>561</v>
      </c>
      <c r="C13" s="21" t="s">
        <v>272</v>
      </c>
      <c r="D13" s="25" t="s">
        <v>562</v>
      </c>
      <c r="E13" s="24">
        <v>30000</v>
      </c>
      <c r="F13" s="24"/>
      <c r="G13" s="24"/>
    </row>
    <row r="14" ht="21" customHeight="1" spans="1:7">
      <c r="A14" s="26"/>
      <c r="B14" s="21" t="s">
        <v>559</v>
      </c>
      <c r="C14" s="21" t="s">
        <v>269</v>
      </c>
      <c r="D14" s="25" t="s">
        <v>560</v>
      </c>
      <c r="E14" s="24">
        <v>100000</v>
      </c>
      <c r="F14" s="24"/>
      <c r="G14" s="24"/>
    </row>
    <row r="15" ht="21" customHeight="1" spans="1:7">
      <c r="A15" s="27" t="s">
        <v>30</v>
      </c>
      <c r="B15" s="28" t="s">
        <v>564</v>
      </c>
      <c r="C15" s="28"/>
      <c r="D15" s="29"/>
      <c r="E15" s="24">
        <v>1590000</v>
      </c>
      <c r="F15" s="24">
        <v>444000</v>
      </c>
      <c r="G15" s="24"/>
    </row>
  </sheetData>
  <mergeCells count="12">
    <mergeCell ref="A1:G1"/>
    <mergeCell ref="A2:G2"/>
    <mergeCell ref="A3:D3"/>
    <mergeCell ref="E4:G4"/>
    <mergeCell ref="A15:D15"/>
    <mergeCell ref="A4:A6"/>
    <mergeCell ref="B4:B6"/>
    <mergeCell ref="C4:C6"/>
    <mergeCell ref="D4:D6"/>
    <mergeCell ref="E5:E6"/>
    <mergeCell ref="F5:F6"/>
    <mergeCell ref="G5:G6"/>
  </mergeCells>
  <pageMargins left="0.751388888888889" right="0.751388888888889" top="1" bottom="1" header="0.5" footer="0.5"/>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D22" sqref="D22"/>
    </sheetView>
  </sheetViews>
  <sheetFormatPr defaultColWidth="8.85454545454546" defaultRowHeight="15" customHeight="1"/>
  <cols>
    <col min="1" max="1" width="17.8454545454545" customWidth="1"/>
    <col min="2" max="2" width="17" customWidth="1"/>
    <col min="3" max="3" width="16.2818181818182" customWidth="1"/>
    <col min="4" max="4" width="16.4181818181818" customWidth="1"/>
    <col min="5" max="6" width="16.2818181818182" customWidth="1"/>
    <col min="7" max="11" width="16.4181818181818" customWidth="1"/>
    <col min="12" max="18" width="16.2818181818182" customWidth="1"/>
    <col min="19" max="19" width="16.4181818181818" customWidth="1"/>
  </cols>
  <sheetData>
    <row r="1" customHeight="1" spans="1:19">
      <c r="A1" s="161" t="s">
        <v>26</v>
      </c>
      <c r="B1" s="161"/>
      <c r="C1" s="161"/>
      <c r="D1" s="161"/>
      <c r="E1" s="161"/>
      <c r="F1" s="161"/>
      <c r="G1" s="161"/>
      <c r="H1" s="161"/>
      <c r="I1" s="161"/>
      <c r="J1" s="161"/>
      <c r="K1" s="161"/>
      <c r="L1" s="161"/>
      <c r="M1" s="161"/>
      <c r="N1" s="161"/>
      <c r="O1" s="161"/>
      <c r="P1" s="161"/>
      <c r="Q1" s="161"/>
      <c r="R1" s="161"/>
      <c r="S1" s="161"/>
    </row>
    <row r="2" ht="28.5" customHeight="1" spans="1:19">
      <c r="A2" s="56" t="s">
        <v>27</v>
      </c>
      <c r="B2" s="56"/>
      <c r="C2" s="56"/>
      <c r="D2" s="56"/>
      <c r="E2" s="56"/>
      <c r="F2" s="56"/>
      <c r="G2" s="56"/>
      <c r="H2" s="56"/>
      <c r="I2" s="56"/>
      <c r="J2" s="56"/>
      <c r="K2" s="56"/>
      <c r="L2" s="56"/>
      <c r="M2" s="56"/>
      <c r="N2" s="56"/>
      <c r="O2" s="56"/>
      <c r="P2" s="56"/>
      <c r="Q2" s="56"/>
      <c r="R2" s="56"/>
      <c r="S2" s="56"/>
    </row>
    <row r="3" ht="20.25" customHeight="1" spans="1:19">
      <c r="A3" s="57" t="str">
        <f>"单位名称："&amp;"玉溪市文化和旅游局"</f>
        <v>单位名称：玉溪市文化和旅游局</v>
      </c>
      <c r="B3" s="57"/>
      <c r="C3" s="57"/>
      <c r="D3" s="57"/>
      <c r="E3" s="57"/>
      <c r="F3" s="57"/>
      <c r="G3" s="57"/>
      <c r="H3" s="57"/>
      <c r="I3" s="57"/>
      <c r="J3" s="57"/>
      <c r="K3" s="57"/>
      <c r="L3" s="55"/>
      <c r="M3" s="55"/>
      <c r="N3" s="55"/>
      <c r="O3" s="55"/>
      <c r="P3" s="55"/>
      <c r="Q3" s="55"/>
      <c r="R3" s="55"/>
      <c r="S3" s="55" t="s">
        <v>2</v>
      </c>
    </row>
    <row r="4" ht="27" customHeight="1" spans="1:19">
      <c r="A4" s="148" t="s">
        <v>28</v>
      </c>
      <c r="B4" s="148" t="s">
        <v>29</v>
      </c>
      <c r="C4" s="148" t="s">
        <v>30</v>
      </c>
      <c r="D4" s="148" t="s">
        <v>31</v>
      </c>
      <c r="E4" s="148"/>
      <c r="F4" s="148"/>
      <c r="G4" s="148"/>
      <c r="H4" s="148"/>
      <c r="I4" s="148"/>
      <c r="J4" s="148"/>
      <c r="K4" s="148"/>
      <c r="L4" s="148"/>
      <c r="M4" s="148"/>
      <c r="N4" s="148"/>
      <c r="O4" s="148" t="s">
        <v>20</v>
      </c>
      <c r="P4" s="148"/>
      <c r="Q4" s="148"/>
      <c r="R4" s="148"/>
      <c r="S4" s="148"/>
    </row>
    <row r="5" ht="27" customHeight="1" spans="1:19">
      <c r="A5" s="148"/>
      <c r="B5" s="148"/>
      <c r="C5" s="148"/>
      <c r="D5" s="148" t="s">
        <v>32</v>
      </c>
      <c r="E5" s="148" t="s">
        <v>33</v>
      </c>
      <c r="F5" s="148" t="s">
        <v>34</v>
      </c>
      <c r="G5" s="148" t="s">
        <v>35</v>
      </c>
      <c r="H5" s="148" t="s">
        <v>36</v>
      </c>
      <c r="I5" s="148" t="s">
        <v>37</v>
      </c>
      <c r="J5" s="148"/>
      <c r="K5" s="148"/>
      <c r="L5" s="148"/>
      <c r="M5" s="148"/>
      <c r="N5" s="148"/>
      <c r="O5" s="148" t="s">
        <v>32</v>
      </c>
      <c r="P5" s="148" t="s">
        <v>33</v>
      </c>
      <c r="Q5" s="148" t="s">
        <v>34</v>
      </c>
      <c r="R5" s="148" t="s">
        <v>35</v>
      </c>
      <c r="S5" s="148" t="s">
        <v>38</v>
      </c>
    </row>
    <row r="6" ht="27" customHeight="1" spans="1:19">
      <c r="A6" s="148"/>
      <c r="B6" s="148"/>
      <c r="C6" s="148"/>
      <c r="D6" s="148"/>
      <c r="E6" s="148"/>
      <c r="F6" s="148"/>
      <c r="G6" s="148"/>
      <c r="H6" s="148"/>
      <c r="I6" s="148" t="s">
        <v>32</v>
      </c>
      <c r="J6" s="148" t="s">
        <v>39</v>
      </c>
      <c r="K6" s="148" t="s">
        <v>40</v>
      </c>
      <c r="L6" s="148" t="s">
        <v>41</v>
      </c>
      <c r="M6" s="148" t="s">
        <v>42</v>
      </c>
      <c r="N6" s="148" t="s">
        <v>43</v>
      </c>
      <c r="O6" s="148"/>
      <c r="P6" s="148"/>
      <c r="Q6" s="148"/>
      <c r="R6" s="148"/>
      <c r="S6" s="148"/>
    </row>
    <row r="7" ht="20.25" customHeight="1" spans="1:19">
      <c r="A7" s="162" t="s">
        <v>44</v>
      </c>
      <c r="B7" s="162" t="s">
        <v>45</v>
      </c>
      <c r="C7" s="162" t="s">
        <v>46</v>
      </c>
      <c r="D7" s="162" t="s">
        <v>47</v>
      </c>
      <c r="E7" s="162" t="s">
        <v>48</v>
      </c>
      <c r="F7" s="162" t="s">
        <v>49</v>
      </c>
      <c r="G7" s="162" t="s">
        <v>50</v>
      </c>
      <c r="H7" s="162" t="s">
        <v>51</v>
      </c>
      <c r="I7" s="162" t="s">
        <v>52</v>
      </c>
      <c r="J7" s="162" t="s">
        <v>53</v>
      </c>
      <c r="K7" s="162" t="s">
        <v>54</v>
      </c>
      <c r="L7" s="162" t="s">
        <v>55</v>
      </c>
      <c r="M7" s="162" t="s">
        <v>56</v>
      </c>
      <c r="N7" s="162" t="s">
        <v>57</v>
      </c>
      <c r="O7" s="162" t="s">
        <v>58</v>
      </c>
      <c r="P7" s="162" t="s">
        <v>59</v>
      </c>
      <c r="Q7" s="162" t="s">
        <v>60</v>
      </c>
      <c r="R7" s="162" t="s">
        <v>61</v>
      </c>
      <c r="S7" s="162" t="s">
        <v>62</v>
      </c>
    </row>
    <row r="8" ht="20.25" customHeight="1" spans="1:19">
      <c r="A8" s="151" t="s">
        <v>63</v>
      </c>
      <c r="B8" s="151" t="s">
        <v>64</v>
      </c>
      <c r="C8" s="152">
        <v>25410310.52</v>
      </c>
      <c r="D8" s="152">
        <v>22059454.42</v>
      </c>
      <c r="E8" s="157">
        <v>21059454.42</v>
      </c>
      <c r="F8" s="157"/>
      <c r="G8" s="157"/>
      <c r="H8" s="157"/>
      <c r="I8" s="157">
        <v>1000000</v>
      </c>
      <c r="J8" s="157"/>
      <c r="K8" s="157"/>
      <c r="L8" s="157">
        <v>1000000</v>
      </c>
      <c r="M8" s="157"/>
      <c r="N8" s="157"/>
      <c r="O8" s="152">
        <v>3350856.1</v>
      </c>
      <c r="P8" s="152">
        <v>3350856.1</v>
      </c>
      <c r="Q8" s="152"/>
      <c r="R8" s="152"/>
      <c r="S8" s="152"/>
    </row>
    <row r="9" ht="20.25" customHeight="1" spans="1:19">
      <c r="A9" s="149" t="s">
        <v>30</v>
      </c>
      <c r="B9" s="151"/>
      <c r="C9" s="152">
        <v>25410310.52</v>
      </c>
      <c r="D9" s="152">
        <v>22059454.42</v>
      </c>
      <c r="E9" s="152">
        <v>21059454.42</v>
      </c>
      <c r="F9" s="152"/>
      <c r="G9" s="152"/>
      <c r="H9" s="152"/>
      <c r="I9" s="152">
        <v>1000000</v>
      </c>
      <c r="J9" s="152"/>
      <c r="K9" s="152"/>
      <c r="L9" s="152">
        <v>1000000</v>
      </c>
      <c r="M9" s="152"/>
      <c r="N9" s="152"/>
      <c r="O9" s="152">
        <v>3350856.1</v>
      </c>
      <c r="P9" s="152">
        <v>3350856.1</v>
      </c>
      <c r="Q9" s="152"/>
      <c r="R9" s="152"/>
      <c r="S9" s="152"/>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4"/>
  <sheetViews>
    <sheetView showZeros="0" workbookViewId="0">
      <selection activeCell="A4" sqref="A4:B5"/>
    </sheetView>
  </sheetViews>
  <sheetFormatPr defaultColWidth="8.85454545454546" defaultRowHeight="15" customHeight="1"/>
  <cols>
    <col min="1" max="1" width="17.8454545454545" customWidth="1"/>
    <col min="2" max="2" width="53.1363636363636" customWidth="1"/>
    <col min="3" max="15" width="15.1363636363636" customWidth="1"/>
  </cols>
  <sheetData>
    <row r="1" s="174" customFormat="1" customHeight="1" spans="1:15">
      <c r="A1" s="161" t="s">
        <v>65</v>
      </c>
      <c r="B1" s="161"/>
      <c r="C1" s="161"/>
      <c r="D1" s="161"/>
      <c r="E1" s="161"/>
      <c r="F1" s="161"/>
      <c r="G1" s="161"/>
      <c r="H1" s="161"/>
      <c r="I1" s="161"/>
      <c r="J1" s="161"/>
      <c r="K1" s="161"/>
      <c r="L1" s="161"/>
      <c r="M1" s="161"/>
      <c r="N1" s="161"/>
      <c r="O1" s="161"/>
    </row>
    <row r="2" s="174" customFormat="1" ht="28.5" customHeight="1" spans="1:15">
      <c r="A2" s="56" t="s">
        <v>66</v>
      </c>
      <c r="B2" s="56"/>
      <c r="C2" s="56"/>
      <c r="D2" s="56"/>
      <c r="E2" s="56"/>
      <c r="F2" s="56"/>
      <c r="G2" s="56"/>
      <c r="H2" s="56"/>
      <c r="I2" s="56"/>
      <c r="J2" s="56"/>
      <c r="K2" s="56"/>
      <c r="L2" s="56"/>
      <c r="M2" s="56"/>
      <c r="N2" s="56"/>
      <c r="O2" s="56"/>
    </row>
    <row r="3" s="174" customFormat="1" ht="20.25" customHeight="1" spans="1:15">
      <c r="A3" s="57" t="str">
        <f>"单位名称："&amp;"玉溪市文化和旅游局"</f>
        <v>单位名称：玉溪市文化和旅游局</v>
      </c>
      <c r="B3" s="57"/>
      <c r="C3" s="57"/>
      <c r="D3" s="57"/>
      <c r="E3" s="57"/>
      <c r="F3" s="57"/>
      <c r="G3" s="57"/>
      <c r="H3" s="57"/>
      <c r="I3" s="57"/>
      <c r="J3" s="55"/>
      <c r="K3" s="55"/>
      <c r="L3" s="55"/>
      <c r="M3" s="55"/>
      <c r="N3" s="55"/>
      <c r="O3" s="55" t="s">
        <v>2</v>
      </c>
    </row>
    <row r="4" ht="27" customHeight="1" spans="1:15">
      <c r="A4" s="148" t="s">
        <v>67</v>
      </c>
      <c r="B4" s="148" t="s">
        <v>68</v>
      </c>
      <c r="C4" s="148" t="s">
        <v>30</v>
      </c>
      <c r="D4" s="148" t="s">
        <v>33</v>
      </c>
      <c r="E4" s="148"/>
      <c r="F4" s="148"/>
      <c r="G4" s="148" t="s">
        <v>34</v>
      </c>
      <c r="H4" s="148" t="s">
        <v>35</v>
      </c>
      <c r="I4" s="148" t="s">
        <v>69</v>
      </c>
      <c r="J4" s="148" t="s">
        <v>70</v>
      </c>
      <c r="K4" s="148"/>
      <c r="L4" s="148"/>
      <c r="M4" s="148"/>
      <c r="N4" s="148"/>
      <c r="O4" s="148"/>
    </row>
    <row r="5" ht="27" customHeight="1" spans="1:15">
      <c r="A5" s="148"/>
      <c r="B5" s="148"/>
      <c r="C5" s="148"/>
      <c r="D5" s="148" t="s">
        <v>32</v>
      </c>
      <c r="E5" s="148" t="s">
        <v>71</v>
      </c>
      <c r="F5" s="148" t="s">
        <v>72</v>
      </c>
      <c r="G5" s="148"/>
      <c r="H5" s="148"/>
      <c r="I5" s="148"/>
      <c r="J5" s="148" t="s">
        <v>32</v>
      </c>
      <c r="K5" s="148" t="s">
        <v>73</v>
      </c>
      <c r="L5" s="148" t="s">
        <v>74</v>
      </c>
      <c r="M5" s="148" t="s">
        <v>75</v>
      </c>
      <c r="N5" s="148" t="s">
        <v>76</v>
      </c>
      <c r="O5" s="148" t="s">
        <v>77</v>
      </c>
    </row>
    <row r="6" ht="20.25" customHeight="1" spans="1:15">
      <c r="A6" s="175" t="s">
        <v>44</v>
      </c>
      <c r="B6" s="176" t="s">
        <v>45</v>
      </c>
      <c r="C6" s="162" t="s">
        <v>46</v>
      </c>
      <c r="D6" s="162" t="s">
        <v>47</v>
      </c>
      <c r="E6" s="162" t="s">
        <v>48</v>
      </c>
      <c r="F6" s="162" t="s">
        <v>49</v>
      </c>
      <c r="G6" s="162" t="s">
        <v>50</v>
      </c>
      <c r="H6" s="162" t="s">
        <v>51</v>
      </c>
      <c r="I6" s="162" t="s">
        <v>52</v>
      </c>
      <c r="J6" s="162" t="s">
        <v>53</v>
      </c>
      <c r="K6" s="162" t="s">
        <v>54</v>
      </c>
      <c r="L6" s="162" t="s">
        <v>55</v>
      </c>
      <c r="M6" s="162" t="s">
        <v>56</v>
      </c>
      <c r="N6" s="162" t="s">
        <v>57</v>
      </c>
      <c r="O6" s="162" t="s">
        <v>58</v>
      </c>
    </row>
    <row r="7" ht="20.25" customHeight="1" spans="1:15">
      <c r="A7" s="155" t="s">
        <v>78</v>
      </c>
      <c r="B7" s="153" t="str">
        <f>"        "&amp;"文化旅游体育与传媒支出"</f>
        <v>        文化旅游体育与传媒支出</v>
      </c>
      <c r="C7" s="158">
        <v>15409240.94</v>
      </c>
      <c r="D7" s="158">
        <v>14409240.94</v>
      </c>
      <c r="E7" s="158">
        <v>9468384.84</v>
      </c>
      <c r="F7" s="158">
        <v>4940856.1</v>
      </c>
      <c r="G7" s="158"/>
      <c r="H7" s="158"/>
      <c r="I7" s="158"/>
      <c r="J7" s="158">
        <v>1000000</v>
      </c>
      <c r="K7" s="158"/>
      <c r="L7" s="158"/>
      <c r="M7" s="158">
        <v>1000000</v>
      </c>
      <c r="N7" s="158"/>
      <c r="O7" s="158"/>
    </row>
    <row r="8" ht="20.25" customHeight="1" spans="1:15">
      <c r="A8" s="163" t="s">
        <v>79</v>
      </c>
      <c r="B8" s="163" t="str">
        <f>"        "&amp;"文化和旅游"</f>
        <v>        文化和旅游</v>
      </c>
      <c r="C8" s="63">
        <v>15379240.94</v>
      </c>
      <c r="D8" s="63">
        <v>14379240.94</v>
      </c>
      <c r="E8" s="63">
        <v>9468384.84</v>
      </c>
      <c r="F8" s="63">
        <v>4910856.1</v>
      </c>
      <c r="G8" s="63"/>
      <c r="H8" s="63"/>
      <c r="I8" s="63"/>
      <c r="J8" s="63">
        <v>1000000</v>
      </c>
      <c r="K8" s="63"/>
      <c r="L8" s="63"/>
      <c r="M8" s="63">
        <v>1000000</v>
      </c>
      <c r="N8" s="63"/>
      <c r="O8" s="63"/>
    </row>
    <row r="9" ht="20.25" customHeight="1" spans="1:15">
      <c r="A9" s="164" t="s">
        <v>80</v>
      </c>
      <c r="B9" s="164" t="str">
        <f>"        "&amp;"行政运行"</f>
        <v>        行政运行</v>
      </c>
      <c r="C9" s="63">
        <v>5888282.66</v>
      </c>
      <c r="D9" s="63">
        <v>5888282.66</v>
      </c>
      <c r="E9" s="63">
        <v>5888282.66</v>
      </c>
      <c r="F9" s="63"/>
      <c r="G9" s="63"/>
      <c r="H9" s="63"/>
      <c r="I9" s="63"/>
      <c r="J9" s="63"/>
      <c r="K9" s="63"/>
      <c r="L9" s="63"/>
      <c r="M9" s="63"/>
      <c r="N9" s="63"/>
      <c r="O9" s="63"/>
    </row>
    <row r="10" ht="20.25" customHeight="1" spans="1:15">
      <c r="A10" s="164" t="s">
        <v>81</v>
      </c>
      <c r="B10" s="164" t="str">
        <f>"        "&amp;"一般行政管理事务"</f>
        <v>        一般行政管理事务</v>
      </c>
      <c r="C10" s="63">
        <v>2105725</v>
      </c>
      <c r="D10" s="63">
        <v>2105725</v>
      </c>
      <c r="E10" s="63">
        <v>1885725</v>
      </c>
      <c r="F10" s="63">
        <v>220000</v>
      </c>
      <c r="G10" s="63"/>
      <c r="H10" s="63"/>
      <c r="I10" s="63"/>
      <c r="J10" s="63"/>
      <c r="K10" s="63"/>
      <c r="L10" s="63"/>
      <c r="M10" s="63"/>
      <c r="N10" s="63"/>
      <c r="O10" s="63"/>
    </row>
    <row r="11" ht="20.25" customHeight="1" spans="1:15">
      <c r="A11" s="164" t="s">
        <v>82</v>
      </c>
      <c r="B11" s="164" t="str">
        <f>"        "&amp;"旅游宣传"</f>
        <v>        旅游宣传</v>
      </c>
      <c r="C11" s="63">
        <v>500000</v>
      </c>
      <c r="D11" s="63">
        <v>500000</v>
      </c>
      <c r="E11" s="63"/>
      <c r="F11" s="63">
        <v>500000</v>
      </c>
      <c r="G11" s="63"/>
      <c r="H11" s="63"/>
      <c r="I11" s="63"/>
      <c r="J11" s="63"/>
      <c r="K11" s="63"/>
      <c r="L11" s="63"/>
      <c r="M11" s="63"/>
      <c r="N11" s="63"/>
      <c r="O11" s="63"/>
    </row>
    <row r="12" ht="20.25" customHeight="1" spans="1:15">
      <c r="A12" s="164" t="s">
        <v>83</v>
      </c>
      <c r="B12" s="164" t="str">
        <f>"        "&amp;"其他文化和旅游支出"</f>
        <v>        其他文化和旅游支出</v>
      </c>
      <c r="C12" s="63">
        <v>6885233.28</v>
      </c>
      <c r="D12" s="63">
        <v>5885233.28</v>
      </c>
      <c r="E12" s="63">
        <v>1694377.18</v>
      </c>
      <c r="F12" s="63">
        <v>4190856.1</v>
      </c>
      <c r="G12" s="63"/>
      <c r="H12" s="63"/>
      <c r="I12" s="63"/>
      <c r="J12" s="63">
        <v>1000000</v>
      </c>
      <c r="K12" s="63"/>
      <c r="L12" s="63"/>
      <c r="M12" s="63">
        <v>1000000</v>
      </c>
      <c r="N12" s="63"/>
      <c r="O12" s="63"/>
    </row>
    <row r="13" ht="20.25" customHeight="1" spans="1:15">
      <c r="A13" s="163" t="s">
        <v>84</v>
      </c>
      <c r="B13" s="163" t="str">
        <f>"        "&amp;"文物"</f>
        <v>        文物</v>
      </c>
      <c r="C13" s="63">
        <v>30000</v>
      </c>
      <c r="D13" s="63">
        <v>30000</v>
      </c>
      <c r="E13" s="63"/>
      <c r="F13" s="63">
        <v>30000</v>
      </c>
      <c r="G13" s="63"/>
      <c r="H13" s="63"/>
      <c r="I13" s="63"/>
      <c r="J13" s="63"/>
      <c r="K13" s="63"/>
      <c r="L13" s="63"/>
      <c r="M13" s="63"/>
      <c r="N13" s="63"/>
      <c r="O13" s="63"/>
    </row>
    <row r="14" ht="20.25" customHeight="1" spans="1:15">
      <c r="A14" s="164" t="s">
        <v>85</v>
      </c>
      <c r="B14" s="164" t="str">
        <f>"        "&amp;"博物馆"</f>
        <v>        博物馆</v>
      </c>
      <c r="C14" s="63">
        <v>30000</v>
      </c>
      <c r="D14" s="63">
        <v>30000</v>
      </c>
      <c r="E14" s="63"/>
      <c r="F14" s="63">
        <v>30000</v>
      </c>
      <c r="G14" s="63"/>
      <c r="H14" s="63"/>
      <c r="I14" s="63"/>
      <c r="J14" s="63"/>
      <c r="K14" s="63"/>
      <c r="L14" s="63"/>
      <c r="M14" s="63"/>
      <c r="N14" s="63"/>
      <c r="O14" s="63"/>
    </row>
    <row r="15" ht="20.25" customHeight="1" spans="1:15">
      <c r="A15" s="155" t="s">
        <v>86</v>
      </c>
      <c r="B15" s="155" t="str">
        <f>"        "&amp;"社会保障和就业支出"</f>
        <v>        社会保障和就业支出</v>
      </c>
      <c r="C15" s="63">
        <v>2361880.64</v>
      </c>
      <c r="D15" s="63">
        <v>2361880.64</v>
      </c>
      <c r="E15" s="63">
        <v>2361880.64</v>
      </c>
      <c r="F15" s="63"/>
      <c r="G15" s="63"/>
      <c r="H15" s="63"/>
      <c r="I15" s="63"/>
      <c r="J15" s="63"/>
      <c r="K15" s="63"/>
      <c r="L15" s="63"/>
      <c r="M15" s="63"/>
      <c r="N15" s="63"/>
      <c r="O15" s="63"/>
    </row>
    <row r="16" ht="20.25" customHeight="1" spans="1:15">
      <c r="A16" s="163" t="s">
        <v>87</v>
      </c>
      <c r="B16" s="163" t="str">
        <f>"        "&amp;"行政事业单位养老支出"</f>
        <v>        行政事业单位养老支出</v>
      </c>
      <c r="C16" s="63">
        <v>2361880.64</v>
      </c>
      <c r="D16" s="63">
        <v>2361880.64</v>
      </c>
      <c r="E16" s="63">
        <v>2361880.64</v>
      </c>
      <c r="F16" s="63"/>
      <c r="G16" s="63"/>
      <c r="H16" s="63"/>
      <c r="I16" s="63"/>
      <c r="J16" s="63"/>
      <c r="K16" s="63"/>
      <c r="L16" s="63"/>
      <c r="M16" s="63"/>
      <c r="N16" s="63"/>
      <c r="O16" s="63"/>
    </row>
    <row r="17" ht="20.25" customHeight="1" spans="1:15">
      <c r="A17" s="164" t="s">
        <v>88</v>
      </c>
      <c r="B17" s="164" t="str">
        <f>"        "&amp;"行政单位离退休"</f>
        <v>        行政单位离退休</v>
      </c>
      <c r="C17" s="63">
        <v>1333660</v>
      </c>
      <c r="D17" s="63">
        <v>1333660</v>
      </c>
      <c r="E17" s="63">
        <v>1333660</v>
      </c>
      <c r="F17" s="63"/>
      <c r="G17" s="63"/>
      <c r="H17" s="63"/>
      <c r="I17" s="63"/>
      <c r="J17" s="63"/>
      <c r="K17" s="63"/>
      <c r="L17" s="63"/>
      <c r="M17" s="63"/>
      <c r="N17" s="63"/>
      <c r="O17" s="63"/>
    </row>
    <row r="18" ht="20.25" customHeight="1" spans="1:15">
      <c r="A18" s="164" t="s">
        <v>89</v>
      </c>
      <c r="B18" s="164" t="str">
        <f>"        "&amp;"事业单位离退休"</f>
        <v>        事业单位离退休</v>
      </c>
      <c r="C18" s="63">
        <v>81000</v>
      </c>
      <c r="D18" s="63">
        <v>81000</v>
      </c>
      <c r="E18" s="63">
        <v>81000</v>
      </c>
      <c r="F18" s="63"/>
      <c r="G18" s="63"/>
      <c r="H18" s="63"/>
      <c r="I18" s="63"/>
      <c r="J18" s="63"/>
      <c r="K18" s="63"/>
      <c r="L18" s="63"/>
      <c r="M18" s="63"/>
      <c r="N18" s="63"/>
      <c r="O18" s="63"/>
    </row>
    <row r="19" ht="20.25" customHeight="1" spans="1:15">
      <c r="A19" s="164" t="s">
        <v>90</v>
      </c>
      <c r="B19" s="164" t="str">
        <f>"        "&amp;"机关事业单位基本养老保险缴费支出"</f>
        <v>        机关事业单位基本养老保险缴费支出</v>
      </c>
      <c r="C19" s="63">
        <v>857220.64</v>
      </c>
      <c r="D19" s="63">
        <v>857220.64</v>
      </c>
      <c r="E19" s="63">
        <v>857220.64</v>
      </c>
      <c r="F19" s="63"/>
      <c r="G19" s="63"/>
      <c r="H19" s="63"/>
      <c r="I19" s="63"/>
      <c r="J19" s="63"/>
      <c r="K19" s="63"/>
      <c r="L19" s="63"/>
      <c r="M19" s="63"/>
      <c r="N19" s="63"/>
      <c r="O19" s="63"/>
    </row>
    <row r="20" ht="20.25" customHeight="1" spans="1:15">
      <c r="A20" s="164" t="s">
        <v>91</v>
      </c>
      <c r="B20" s="164" t="str">
        <f>"        "&amp;"机关事业单位职业年金缴费支出"</f>
        <v>        机关事业单位职业年金缴费支出</v>
      </c>
      <c r="C20" s="63">
        <v>90000</v>
      </c>
      <c r="D20" s="63">
        <v>90000</v>
      </c>
      <c r="E20" s="63">
        <v>90000</v>
      </c>
      <c r="F20" s="63"/>
      <c r="G20" s="63"/>
      <c r="H20" s="63"/>
      <c r="I20" s="63"/>
      <c r="J20" s="63"/>
      <c r="K20" s="63"/>
      <c r="L20" s="63"/>
      <c r="M20" s="63"/>
      <c r="N20" s="63"/>
      <c r="O20" s="63"/>
    </row>
    <row r="21" ht="20.25" customHeight="1" spans="1:15">
      <c r="A21" s="155" t="s">
        <v>92</v>
      </c>
      <c r="B21" s="155" t="str">
        <f>"        "&amp;"卫生健康支出"</f>
        <v>        卫生健康支出</v>
      </c>
      <c r="C21" s="63">
        <v>966680.94</v>
      </c>
      <c r="D21" s="63">
        <v>966680.94</v>
      </c>
      <c r="E21" s="63">
        <v>966680.94</v>
      </c>
      <c r="F21" s="63"/>
      <c r="G21" s="63"/>
      <c r="H21" s="63"/>
      <c r="I21" s="63"/>
      <c r="J21" s="63"/>
      <c r="K21" s="63"/>
      <c r="L21" s="63"/>
      <c r="M21" s="63"/>
      <c r="N21" s="63"/>
      <c r="O21" s="63"/>
    </row>
    <row r="22" ht="20.25" customHeight="1" spans="1:15">
      <c r="A22" s="163" t="s">
        <v>93</v>
      </c>
      <c r="B22" s="163" t="str">
        <f>"        "&amp;"行政事业单位医疗"</f>
        <v>        行政事业单位医疗</v>
      </c>
      <c r="C22" s="63">
        <v>966680.94</v>
      </c>
      <c r="D22" s="63">
        <v>966680.94</v>
      </c>
      <c r="E22" s="63">
        <v>966680.94</v>
      </c>
      <c r="F22" s="63"/>
      <c r="G22" s="63"/>
      <c r="H22" s="63"/>
      <c r="I22" s="63"/>
      <c r="J22" s="63"/>
      <c r="K22" s="63"/>
      <c r="L22" s="63"/>
      <c r="M22" s="63"/>
      <c r="N22" s="63"/>
      <c r="O22" s="63"/>
    </row>
    <row r="23" ht="20.25" customHeight="1" spans="1:15">
      <c r="A23" s="164" t="s">
        <v>94</v>
      </c>
      <c r="B23" s="164" t="str">
        <f>"        "&amp;"行政单位医疗"</f>
        <v>        行政单位医疗</v>
      </c>
      <c r="C23" s="63">
        <v>478659.65</v>
      </c>
      <c r="D23" s="63">
        <v>478659.65</v>
      </c>
      <c r="E23" s="63">
        <v>478659.65</v>
      </c>
      <c r="F23" s="63"/>
      <c r="G23" s="63"/>
      <c r="H23" s="63"/>
      <c r="I23" s="63"/>
      <c r="J23" s="63"/>
      <c r="K23" s="63"/>
      <c r="L23" s="63"/>
      <c r="M23" s="63"/>
      <c r="N23" s="63"/>
      <c r="O23" s="63"/>
    </row>
    <row r="24" ht="20.25" customHeight="1" spans="1:15">
      <c r="A24" s="164" t="s">
        <v>95</v>
      </c>
      <c r="B24" s="164" t="str">
        <f>"        "&amp;"事业单位医疗"</f>
        <v>        事业单位医疗</v>
      </c>
      <c r="C24" s="63">
        <v>84023.56</v>
      </c>
      <c r="D24" s="63">
        <v>84023.56</v>
      </c>
      <c r="E24" s="63">
        <v>84023.56</v>
      </c>
      <c r="F24" s="63"/>
      <c r="G24" s="63"/>
      <c r="H24" s="63"/>
      <c r="I24" s="63"/>
      <c r="J24" s="63"/>
      <c r="K24" s="63"/>
      <c r="L24" s="63"/>
      <c r="M24" s="63"/>
      <c r="N24" s="63"/>
      <c r="O24" s="63"/>
    </row>
    <row r="25" ht="20.25" customHeight="1" spans="1:15">
      <c r="A25" s="164" t="s">
        <v>96</v>
      </c>
      <c r="B25" s="164" t="str">
        <f>"        "&amp;"公务员医疗补助"</f>
        <v>        公务员医疗补助</v>
      </c>
      <c r="C25" s="63">
        <v>355199.45</v>
      </c>
      <c r="D25" s="63">
        <v>355199.45</v>
      </c>
      <c r="E25" s="63">
        <v>355199.45</v>
      </c>
      <c r="F25" s="63"/>
      <c r="G25" s="63"/>
      <c r="H25" s="63"/>
      <c r="I25" s="63"/>
      <c r="J25" s="63"/>
      <c r="K25" s="63"/>
      <c r="L25" s="63"/>
      <c r="M25" s="63"/>
      <c r="N25" s="63"/>
      <c r="O25" s="63"/>
    </row>
    <row r="26" ht="20.25" customHeight="1" spans="1:15">
      <c r="A26" s="164" t="s">
        <v>97</v>
      </c>
      <c r="B26" s="164" t="str">
        <f>"        "&amp;"其他行政事业单位医疗支出"</f>
        <v>        其他行政事业单位医疗支出</v>
      </c>
      <c r="C26" s="63">
        <v>48798.28</v>
      </c>
      <c r="D26" s="63">
        <v>48798.28</v>
      </c>
      <c r="E26" s="63">
        <v>48798.28</v>
      </c>
      <c r="F26" s="63"/>
      <c r="G26" s="63"/>
      <c r="H26" s="63"/>
      <c r="I26" s="63"/>
      <c r="J26" s="63"/>
      <c r="K26" s="63"/>
      <c r="L26" s="63"/>
      <c r="M26" s="63"/>
      <c r="N26" s="63"/>
      <c r="O26" s="63"/>
    </row>
    <row r="27" ht="20.25" customHeight="1" spans="1:15">
      <c r="A27" s="155" t="s">
        <v>98</v>
      </c>
      <c r="B27" s="155" t="str">
        <f>"        "&amp;"住房保障支出"</f>
        <v>        住房保障支出</v>
      </c>
      <c r="C27" s="63">
        <v>800508</v>
      </c>
      <c r="D27" s="63">
        <v>800508</v>
      </c>
      <c r="E27" s="63">
        <v>800508</v>
      </c>
      <c r="F27" s="63"/>
      <c r="G27" s="63"/>
      <c r="H27" s="63"/>
      <c r="I27" s="63"/>
      <c r="J27" s="63"/>
      <c r="K27" s="63"/>
      <c r="L27" s="63"/>
      <c r="M27" s="63"/>
      <c r="N27" s="63"/>
      <c r="O27" s="63"/>
    </row>
    <row r="28" ht="20.25" customHeight="1" spans="1:15">
      <c r="A28" s="163" t="s">
        <v>99</v>
      </c>
      <c r="B28" s="163" t="str">
        <f>"        "&amp;"住房改革支出"</f>
        <v>        住房改革支出</v>
      </c>
      <c r="C28" s="63">
        <v>800508</v>
      </c>
      <c r="D28" s="63">
        <v>800508</v>
      </c>
      <c r="E28" s="63">
        <v>800508</v>
      </c>
      <c r="F28" s="63"/>
      <c r="G28" s="63"/>
      <c r="H28" s="63"/>
      <c r="I28" s="63"/>
      <c r="J28" s="63"/>
      <c r="K28" s="63"/>
      <c r="L28" s="63"/>
      <c r="M28" s="63"/>
      <c r="N28" s="63"/>
      <c r="O28" s="63"/>
    </row>
    <row r="29" ht="20.25" customHeight="1" spans="1:15">
      <c r="A29" s="164" t="s">
        <v>100</v>
      </c>
      <c r="B29" s="164" t="str">
        <f>"        "&amp;"住房公积金"</f>
        <v>        住房公积金</v>
      </c>
      <c r="C29" s="63">
        <v>758856</v>
      </c>
      <c r="D29" s="63">
        <v>758856</v>
      </c>
      <c r="E29" s="63">
        <v>758856</v>
      </c>
      <c r="F29" s="63"/>
      <c r="G29" s="63"/>
      <c r="H29" s="63"/>
      <c r="I29" s="63"/>
      <c r="J29" s="63"/>
      <c r="K29" s="63"/>
      <c r="L29" s="63"/>
      <c r="M29" s="63"/>
      <c r="N29" s="63"/>
      <c r="O29" s="63"/>
    </row>
    <row r="30" ht="20.25" customHeight="1" spans="1:15">
      <c r="A30" s="164" t="s">
        <v>101</v>
      </c>
      <c r="B30" s="164" t="str">
        <f>"        "&amp;"购房补贴"</f>
        <v>        购房补贴</v>
      </c>
      <c r="C30" s="63">
        <v>41652</v>
      </c>
      <c r="D30" s="63">
        <v>41652</v>
      </c>
      <c r="E30" s="63">
        <v>41652</v>
      </c>
      <c r="F30" s="63"/>
      <c r="G30" s="63"/>
      <c r="H30" s="63"/>
      <c r="I30" s="63"/>
      <c r="J30" s="63"/>
      <c r="K30" s="63"/>
      <c r="L30" s="63"/>
      <c r="M30" s="63"/>
      <c r="N30" s="63"/>
      <c r="O30" s="63"/>
    </row>
    <row r="31" ht="20.25" customHeight="1" spans="1:15">
      <c r="A31" s="155" t="s">
        <v>102</v>
      </c>
      <c r="B31" s="155" t="str">
        <f>"        "&amp;"转移性支出"</f>
        <v>        转移性支出</v>
      </c>
      <c r="C31" s="63">
        <v>5872000</v>
      </c>
      <c r="D31" s="63">
        <v>5872000</v>
      </c>
      <c r="E31" s="63"/>
      <c r="F31" s="63">
        <v>5872000</v>
      </c>
      <c r="G31" s="63"/>
      <c r="H31" s="63"/>
      <c r="I31" s="63"/>
      <c r="J31" s="63"/>
      <c r="K31" s="63"/>
      <c r="L31" s="63"/>
      <c r="M31" s="63"/>
      <c r="N31" s="63"/>
      <c r="O31" s="63"/>
    </row>
    <row r="32" ht="20.25" customHeight="1" spans="1:15">
      <c r="A32" s="163" t="s">
        <v>103</v>
      </c>
      <c r="B32" s="163" t="str">
        <f>"        "&amp;"一般性转移支付"</f>
        <v>        一般性转移支付</v>
      </c>
      <c r="C32" s="63">
        <v>5872000</v>
      </c>
      <c r="D32" s="63">
        <v>5872000</v>
      </c>
      <c r="E32" s="63"/>
      <c r="F32" s="63">
        <v>5872000</v>
      </c>
      <c r="G32" s="63"/>
      <c r="H32" s="63"/>
      <c r="I32" s="63"/>
      <c r="J32" s="63"/>
      <c r="K32" s="63"/>
      <c r="L32" s="63"/>
      <c r="M32" s="63"/>
      <c r="N32" s="63"/>
      <c r="O32" s="63"/>
    </row>
    <row r="33" ht="20.25" customHeight="1" spans="1:15">
      <c r="A33" s="164" t="s">
        <v>104</v>
      </c>
      <c r="B33" s="164" t="str">
        <f>"        "&amp;"结算补助支出"</f>
        <v>        结算补助支出</v>
      </c>
      <c r="C33" s="63">
        <v>5872000</v>
      </c>
      <c r="D33" s="63">
        <v>5872000</v>
      </c>
      <c r="E33" s="63"/>
      <c r="F33" s="63">
        <v>5872000</v>
      </c>
      <c r="G33" s="63"/>
      <c r="H33" s="63"/>
      <c r="I33" s="63"/>
      <c r="J33" s="63"/>
      <c r="K33" s="63"/>
      <c r="L33" s="63"/>
      <c r="M33" s="63"/>
      <c r="N33" s="63"/>
      <c r="O33" s="63"/>
    </row>
    <row r="34" ht="20.25" customHeight="1" spans="1:15">
      <c r="A34" s="159" t="s">
        <v>30</v>
      </c>
      <c r="B34" s="155"/>
      <c r="C34" s="156">
        <v>25410310.52</v>
      </c>
      <c r="D34" s="156">
        <v>24410310.52</v>
      </c>
      <c r="E34" s="156">
        <v>13597454.42</v>
      </c>
      <c r="F34" s="156">
        <v>10812856.1</v>
      </c>
      <c r="G34" s="156"/>
      <c r="H34" s="156"/>
      <c r="I34" s="156"/>
      <c r="J34" s="156">
        <v>1000000</v>
      </c>
      <c r="K34" s="156"/>
      <c r="L34" s="156"/>
      <c r="M34" s="156">
        <v>1000000</v>
      </c>
      <c r="N34" s="156"/>
      <c r="O34" s="156"/>
    </row>
  </sheetData>
  <mergeCells count="12">
    <mergeCell ref="A1:O1"/>
    <mergeCell ref="A2:O2"/>
    <mergeCell ref="A3:N3"/>
    <mergeCell ref="D4:F4"/>
    <mergeCell ref="J4:O4"/>
    <mergeCell ref="A34:B34"/>
    <mergeCell ref="A4:A5"/>
    <mergeCell ref="B4:B5"/>
    <mergeCell ref="C4:C5"/>
    <mergeCell ref="G4:G5"/>
    <mergeCell ref="H4:H5"/>
    <mergeCell ref="I4:I5"/>
  </mergeCells>
  <pageMargins left="0.75" right="0.75" top="1" bottom="1" header="0.5" footer="0.5"/>
  <pageSetup paperSize="1" scale="46"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D9" sqref="D9"/>
    </sheetView>
  </sheetViews>
  <sheetFormatPr defaultColWidth="8.85454545454546" defaultRowHeight="15" customHeight="1" outlineLevelCol="3"/>
  <cols>
    <col min="1" max="2" width="28.5727272727273" customWidth="1"/>
    <col min="3" max="3" width="35.7" customWidth="1"/>
    <col min="4" max="4" width="28.5727272727273" customWidth="1"/>
  </cols>
  <sheetData>
    <row r="1" ht="18.75" customHeight="1" spans="1:4">
      <c r="A1" s="55" t="s">
        <v>105</v>
      </c>
      <c r="B1" s="165"/>
      <c r="C1" s="165"/>
      <c r="D1" s="165"/>
    </row>
    <row r="2" ht="28.5" customHeight="1" spans="1:4">
      <c r="A2" s="166" t="s">
        <v>106</v>
      </c>
      <c r="B2" s="166"/>
      <c r="C2" s="166"/>
      <c r="D2" s="166"/>
    </row>
    <row r="3" ht="18.75" customHeight="1" spans="1:4">
      <c r="A3" s="57" t="str">
        <f>"单位名称："&amp;"玉溪市文化和旅游局"</f>
        <v>单位名称：玉溪市文化和旅游局</v>
      </c>
      <c r="B3" s="57"/>
      <c r="C3" s="57"/>
      <c r="D3" s="55" t="s">
        <v>2</v>
      </c>
    </row>
    <row r="4" ht="18.75" customHeight="1" spans="1:4">
      <c r="A4" s="167" t="s">
        <v>3</v>
      </c>
      <c r="B4" s="167"/>
      <c r="C4" s="167" t="s">
        <v>4</v>
      </c>
      <c r="D4" s="167"/>
    </row>
    <row r="5" ht="18.75" customHeight="1" spans="1:4">
      <c r="A5" s="167" t="s">
        <v>5</v>
      </c>
      <c r="B5" s="167" t="s">
        <v>6</v>
      </c>
      <c r="C5" s="167" t="s">
        <v>107</v>
      </c>
      <c r="D5" s="167" t="s">
        <v>6</v>
      </c>
    </row>
    <row r="6" ht="18.75" customHeight="1" spans="1:4">
      <c r="A6" s="168" t="s">
        <v>108</v>
      </c>
      <c r="B6" s="169"/>
      <c r="C6" s="170" t="s">
        <v>109</v>
      </c>
      <c r="D6" s="169"/>
    </row>
    <row r="7" ht="18.75" customHeight="1" spans="1:4">
      <c r="A7" s="155" t="s">
        <v>110</v>
      </c>
      <c r="B7" s="171">
        <v>21059454.42</v>
      </c>
      <c r="C7" s="172" t="str">
        <f>"（一）"&amp;"文化旅游体育与传媒支出"</f>
        <v>（一）文化旅游体育与传媒支出</v>
      </c>
      <c r="D7" s="171">
        <v>14409240.94</v>
      </c>
    </row>
    <row r="8" ht="18.75" customHeight="1" spans="1:4">
      <c r="A8" s="155" t="s">
        <v>111</v>
      </c>
      <c r="B8" s="171"/>
      <c r="C8" s="172" t="str">
        <f>"（二）"&amp;"社会保障和就业支出"</f>
        <v>（二）社会保障和就业支出</v>
      </c>
      <c r="D8" s="171">
        <v>2361880.64</v>
      </c>
    </row>
    <row r="9" ht="18.75" customHeight="1" spans="1:4">
      <c r="A9" s="155" t="s">
        <v>112</v>
      </c>
      <c r="B9" s="171"/>
      <c r="C9" s="172" t="str">
        <f>"（三）"&amp;"卫生健康支出"</f>
        <v>（三）卫生健康支出</v>
      </c>
      <c r="D9" s="171">
        <v>966680.94</v>
      </c>
    </row>
    <row r="10" ht="18.75" customHeight="1" spans="1:4">
      <c r="A10" s="155" t="s">
        <v>113</v>
      </c>
      <c r="B10" s="171"/>
      <c r="C10" s="172" t="str">
        <f>"（四）"&amp;"住房保障支出"</f>
        <v>（四）住房保障支出</v>
      </c>
      <c r="D10" s="171">
        <v>800508</v>
      </c>
    </row>
    <row r="11" ht="18.75" customHeight="1" spans="1:4">
      <c r="A11" s="60" t="s">
        <v>110</v>
      </c>
      <c r="B11" s="171">
        <v>3350856.1</v>
      </c>
      <c r="C11" s="172" t="str">
        <f>"（五）"&amp;"转移性支出"</f>
        <v>（五）转移性支出</v>
      </c>
      <c r="D11" s="171">
        <v>5872000</v>
      </c>
    </row>
    <row r="12" ht="18.75" customHeight="1" spans="1:4">
      <c r="A12" s="60" t="s">
        <v>111</v>
      </c>
      <c r="B12" s="171"/>
      <c r="C12" s="155"/>
      <c r="D12" s="155"/>
    </row>
    <row r="13" ht="18.75" customHeight="1" spans="1:4">
      <c r="A13" s="60" t="s">
        <v>112</v>
      </c>
      <c r="B13" s="171"/>
      <c r="C13" s="155"/>
      <c r="D13" s="155"/>
    </row>
    <row r="14" ht="18.75" customHeight="1" spans="1:4">
      <c r="A14" s="155"/>
      <c r="B14" s="155"/>
      <c r="C14" s="155" t="s">
        <v>114</v>
      </c>
      <c r="D14" s="155"/>
    </row>
    <row r="15" ht="18.75" customHeight="1" spans="1:4">
      <c r="A15" s="173" t="s">
        <v>24</v>
      </c>
      <c r="B15" s="171">
        <v>24410310.52</v>
      </c>
      <c r="C15" s="173" t="s">
        <v>25</v>
      </c>
      <c r="D15" s="171">
        <v>24410310.52</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topLeftCell="A7" workbookViewId="0">
      <selection activeCell="D13" sqref="D13"/>
    </sheetView>
  </sheetViews>
  <sheetFormatPr defaultColWidth="8.85454545454546" defaultRowHeight="15" customHeight="1" outlineLevelCol="6"/>
  <cols>
    <col min="1" max="1" width="20.9545454545455" customWidth="1"/>
    <col min="2" max="2" width="48.6272727272727" customWidth="1"/>
    <col min="3" max="3" width="18.8727272727273" customWidth="1"/>
    <col min="4" max="4" width="24.7454545454545" customWidth="1"/>
    <col min="5" max="5" width="23.4" customWidth="1"/>
    <col min="6" max="6" width="25.6" customWidth="1"/>
    <col min="7" max="7" width="25.5636363636364" customWidth="1"/>
  </cols>
  <sheetData>
    <row r="1" customHeight="1" spans="1:7">
      <c r="A1" s="161" t="s">
        <v>115</v>
      </c>
      <c r="B1" s="161"/>
      <c r="C1" s="161"/>
      <c r="D1" s="161"/>
      <c r="E1" s="161"/>
      <c r="F1" s="161"/>
      <c r="G1" s="161"/>
    </row>
    <row r="2" ht="28.5" customHeight="1" spans="1:7">
      <c r="A2" s="56" t="s">
        <v>116</v>
      </c>
      <c r="B2" s="56"/>
      <c r="C2" s="56"/>
      <c r="D2" s="56"/>
      <c r="E2" s="56"/>
      <c r="F2" s="56"/>
      <c r="G2" s="56"/>
    </row>
    <row r="3" ht="20.25" customHeight="1" spans="1:7">
      <c r="A3" s="57" t="str">
        <f>"单位名称："&amp;"玉溪市文化和旅游局"</f>
        <v>单位名称：玉溪市文化和旅游局</v>
      </c>
      <c r="B3" s="57"/>
      <c r="C3" s="57"/>
      <c r="D3" s="57"/>
      <c r="E3" s="57"/>
      <c r="F3" s="57"/>
      <c r="G3" s="55" t="s">
        <v>2</v>
      </c>
    </row>
    <row r="4" ht="27" customHeight="1" spans="1:7">
      <c r="A4" s="148" t="s">
        <v>117</v>
      </c>
      <c r="B4" s="148"/>
      <c r="C4" s="148" t="s">
        <v>30</v>
      </c>
      <c r="D4" s="148" t="s">
        <v>33</v>
      </c>
      <c r="E4" s="148"/>
      <c r="F4" s="148"/>
      <c r="G4" s="148" t="s">
        <v>72</v>
      </c>
    </row>
    <row r="5" ht="27" customHeight="1" spans="1:7">
      <c r="A5" s="148" t="s">
        <v>67</v>
      </c>
      <c r="B5" s="148" t="s">
        <v>68</v>
      </c>
      <c r="C5" s="148"/>
      <c r="D5" s="148" t="s">
        <v>32</v>
      </c>
      <c r="E5" s="148" t="s">
        <v>118</v>
      </c>
      <c r="F5" s="148" t="s">
        <v>119</v>
      </c>
      <c r="G5" s="148"/>
    </row>
    <row r="6" ht="20.25" customHeight="1" spans="1:7">
      <c r="A6" s="162" t="s">
        <v>44</v>
      </c>
      <c r="B6" s="162" t="s">
        <v>45</v>
      </c>
      <c r="C6" s="162" t="s">
        <v>46</v>
      </c>
      <c r="D6" s="162" t="s">
        <v>47</v>
      </c>
      <c r="E6" s="162" t="s">
        <v>48</v>
      </c>
      <c r="F6" s="162" t="s">
        <v>49</v>
      </c>
      <c r="G6" s="162">
        <v>7</v>
      </c>
    </row>
    <row r="7" ht="20.25" customHeight="1" spans="1:7">
      <c r="A7" s="153" t="s">
        <v>78</v>
      </c>
      <c r="B7" s="153" t="str">
        <f>"        "&amp;"文化旅游体育与传媒支出"</f>
        <v>        文化旅游体育与传媒支出</v>
      </c>
      <c r="C7" s="158">
        <v>14409240.94</v>
      </c>
      <c r="D7" s="154">
        <v>9468384.84</v>
      </c>
      <c r="E7" s="158">
        <v>6357534.32</v>
      </c>
      <c r="F7" s="158">
        <v>3110850.52</v>
      </c>
      <c r="G7" s="158">
        <v>4940856.1</v>
      </c>
    </row>
    <row r="8" ht="20.25" customHeight="1" spans="1:7">
      <c r="A8" s="163" t="s">
        <v>79</v>
      </c>
      <c r="B8" s="163" t="str">
        <f>"        "&amp;"文化和旅游"</f>
        <v>        文化和旅游</v>
      </c>
      <c r="C8" s="63">
        <v>14379240.94</v>
      </c>
      <c r="D8" s="156">
        <v>9468384.84</v>
      </c>
      <c r="E8" s="63">
        <v>6357534.32</v>
      </c>
      <c r="F8" s="63">
        <v>3110850.52</v>
      </c>
      <c r="G8" s="63">
        <v>4910856.1</v>
      </c>
    </row>
    <row r="9" ht="20.25" customHeight="1" spans="1:7">
      <c r="A9" s="164" t="s">
        <v>80</v>
      </c>
      <c r="B9" s="164" t="str">
        <f>"        "&amp;"行政运行"</f>
        <v>        行政运行</v>
      </c>
      <c r="C9" s="63">
        <v>5888282.66</v>
      </c>
      <c r="D9" s="156">
        <v>5888282.66</v>
      </c>
      <c r="E9" s="63">
        <v>4821842.5</v>
      </c>
      <c r="F9" s="63">
        <v>1066440.16</v>
      </c>
      <c r="G9" s="63"/>
    </row>
    <row r="10" ht="20.25" customHeight="1" spans="1:7">
      <c r="A10" s="164" t="s">
        <v>81</v>
      </c>
      <c r="B10" s="164" t="str">
        <f>"        "&amp;"一般行政管理事务"</f>
        <v>        一般行政管理事务</v>
      </c>
      <c r="C10" s="63">
        <v>2105725</v>
      </c>
      <c r="D10" s="156">
        <v>1885725</v>
      </c>
      <c r="E10" s="63"/>
      <c r="F10" s="63">
        <v>1885725</v>
      </c>
      <c r="G10" s="63">
        <v>220000</v>
      </c>
    </row>
    <row r="11" ht="20.25" customHeight="1" spans="1:7">
      <c r="A11" s="164" t="s">
        <v>82</v>
      </c>
      <c r="B11" s="164" t="str">
        <f>"        "&amp;"旅游宣传"</f>
        <v>        旅游宣传</v>
      </c>
      <c r="C11" s="63">
        <v>500000</v>
      </c>
      <c r="D11" s="156"/>
      <c r="E11" s="63"/>
      <c r="F11" s="63"/>
      <c r="G11" s="63">
        <v>500000</v>
      </c>
    </row>
    <row r="12" ht="20.25" customHeight="1" spans="1:7">
      <c r="A12" s="164" t="s">
        <v>83</v>
      </c>
      <c r="B12" s="164" t="str">
        <f>"        "&amp;"其他文化和旅游支出"</f>
        <v>        其他文化和旅游支出</v>
      </c>
      <c r="C12" s="63">
        <v>5885233.28</v>
      </c>
      <c r="D12" s="156">
        <v>1694377.18</v>
      </c>
      <c r="E12" s="63">
        <v>1535691.82</v>
      </c>
      <c r="F12" s="63">
        <v>158685.36</v>
      </c>
      <c r="G12" s="63">
        <v>4190856.1</v>
      </c>
    </row>
    <row r="13" ht="20.25" customHeight="1" spans="1:7">
      <c r="A13" s="163" t="s">
        <v>84</v>
      </c>
      <c r="B13" s="163" t="str">
        <f>"        "&amp;"文物"</f>
        <v>        文物</v>
      </c>
      <c r="C13" s="63">
        <v>30000</v>
      </c>
      <c r="D13" s="156"/>
      <c r="E13" s="63"/>
      <c r="F13" s="63"/>
      <c r="G13" s="63">
        <v>30000</v>
      </c>
    </row>
    <row r="14" ht="20.25" customHeight="1" spans="1:7">
      <c r="A14" s="164" t="s">
        <v>85</v>
      </c>
      <c r="B14" s="164" t="str">
        <f>"        "&amp;"博物馆"</f>
        <v>        博物馆</v>
      </c>
      <c r="C14" s="63">
        <v>30000</v>
      </c>
      <c r="D14" s="156"/>
      <c r="E14" s="63"/>
      <c r="F14" s="63"/>
      <c r="G14" s="63">
        <v>30000</v>
      </c>
    </row>
    <row r="15" ht="20.25" customHeight="1" spans="1:7">
      <c r="A15" s="155" t="s">
        <v>86</v>
      </c>
      <c r="B15" s="155" t="str">
        <f>"        "&amp;"社会保障和就业支出"</f>
        <v>        社会保障和就业支出</v>
      </c>
      <c r="C15" s="63">
        <v>2361880.64</v>
      </c>
      <c r="D15" s="156">
        <v>2361880.64</v>
      </c>
      <c r="E15" s="63">
        <v>2335980.64</v>
      </c>
      <c r="F15" s="63">
        <v>25900</v>
      </c>
      <c r="G15" s="63"/>
    </row>
    <row r="16" ht="20.25" customHeight="1" spans="1:7">
      <c r="A16" s="163" t="s">
        <v>87</v>
      </c>
      <c r="B16" s="163" t="str">
        <f>"        "&amp;"行政事业单位养老支出"</f>
        <v>        行政事业单位养老支出</v>
      </c>
      <c r="C16" s="63">
        <v>2361880.64</v>
      </c>
      <c r="D16" s="156">
        <v>2361880.64</v>
      </c>
      <c r="E16" s="63">
        <v>2335980.64</v>
      </c>
      <c r="F16" s="63">
        <v>25900</v>
      </c>
      <c r="G16" s="63"/>
    </row>
    <row r="17" ht="20.25" customHeight="1" spans="1:7">
      <c r="A17" s="164" t="s">
        <v>88</v>
      </c>
      <c r="B17" s="164" t="str">
        <f>"        "&amp;"行政单位离退休"</f>
        <v>        行政单位离退休</v>
      </c>
      <c r="C17" s="63">
        <v>1333660</v>
      </c>
      <c r="D17" s="156">
        <v>1333660</v>
      </c>
      <c r="E17" s="63">
        <v>1309560</v>
      </c>
      <c r="F17" s="63">
        <v>24100</v>
      </c>
      <c r="G17" s="63"/>
    </row>
    <row r="18" ht="20.25" customHeight="1" spans="1:7">
      <c r="A18" s="164" t="s">
        <v>89</v>
      </c>
      <c r="B18" s="164" t="str">
        <f>"        "&amp;"事业单位离退休"</f>
        <v>        事业单位离退休</v>
      </c>
      <c r="C18" s="63">
        <v>81000</v>
      </c>
      <c r="D18" s="156">
        <v>81000</v>
      </c>
      <c r="E18" s="63">
        <v>79200</v>
      </c>
      <c r="F18" s="63">
        <v>1800</v>
      </c>
      <c r="G18" s="63"/>
    </row>
    <row r="19" ht="20.25" customHeight="1" spans="1:7">
      <c r="A19" s="164" t="s">
        <v>90</v>
      </c>
      <c r="B19" s="164" t="str">
        <f>"        "&amp;"机关事业单位基本养老保险缴费支出"</f>
        <v>        机关事业单位基本养老保险缴费支出</v>
      </c>
      <c r="C19" s="63">
        <v>857220.64</v>
      </c>
      <c r="D19" s="156">
        <v>857220.64</v>
      </c>
      <c r="E19" s="63">
        <v>857220.64</v>
      </c>
      <c r="F19" s="63"/>
      <c r="G19" s="63"/>
    </row>
    <row r="20" ht="20.25" customHeight="1" spans="1:7">
      <c r="A20" s="164" t="s">
        <v>91</v>
      </c>
      <c r="B20" s="164" t="str">
        <f>"        "&amp;"机关事业单位职业年金缴费支出"</f>
        <v>        机关事业单位职业年金缴费支出</v>
      </c>
      <c r="C20" s="63">
        <v>90000</v>
      </c>
      <c r="D20" s="156">
        <v>90000</v>
      </c>
      <c r="E20" s="63">
        <v>90000</v>
      </c>
      <c r="F20" s="63"/>
      <c r="G20" s="63"/>
    </row>
    <row r="21" ht="20.25" customHeight="1" spans="1:7">
      <c r="A21" s="155" t="s">
        <v>92</v>
      </c>
      <c r="B21" s="155" t="str">
        <f>"        "&amp;"卫生健康支出"</f>
        <v>        卫生健康支出</v>
      </c>
      <c r="C21" s="63">
        <v>966680.94</v>
      </c>
      <c r="D21" s="156">
        <v>966680.94</v>
      </c>
      <c r="E21" s="63">
        <v>966680.94</v>
      </c>
      <c r="F21" s="63"/>
      <c r="G21" s="63"/>
    </row>
    <row r="22" ht="20.25" customHeight="1" spans="1:7">
      <c r="A22" s="163" t="s">
        <v>93</v>
      </c>
      <c r="B22" s="163" t="str">
        <f>"        "&amp;"行政事业单位医疗"</f>
        <v>        行政事业单位医疗</v>
      </c>
      <c r="C22" s="63">
        <v>966680.94</v>
      </c>
      <c r="D22" s="156">
        <v>966680.94</v>
      </c>
      <c r="E22" s="63">
        <v>966680.94</v>
      </c>
      <c r="F22" s="63"/>
      <c r="G22" s="63"/>
    </row>
    <row r="23" ht="20.25" customHeight="1" spans="1:7">
      <c r="A23" s="164" t="s">
        <v>94</v>
      </c>
      <c r="B23" s="164" t="str">
        <f>"        "&amp;"行政单位医疗"</f>
        <v>        行政单位医疗</v>
      </c>
      <c r="C23" s="63">
        <v>478659.65</v>
      </c>
      <c r="D23" s="156">
        <v>478659.65</v>
      </c>
      <c r="E23" s="63">
        <v>478659.65</v>
      </c>
      <c r="F23" s="63"/>
      <c r="G23" s="63"/>
    </row>
    <row r="24" ht="20.25" customHeight="1" spans="1:7">
      <c r="A24" s="164" t="s">
        <v>95</v>
      </c>
      <c r="B24" s="164" t="str">
        <f>"        "&amp;"事业单位医疗"</f>
        <v>        事业单位医疗</v>
      </c>
      <c r="C24" s="63">
        <v>84023.56</v>
      </c>
      <c r="D24" s="156">
        <v>84023.56</v>
      </c>
      <c r="E24" s="63">
        <v>84023.56</v>
      </c>
      <c r="F24" s="63"/>
      <c r="G24" s="63"/>
    </row>
    <row r="25" ht="20.25" customHeight="1" spans="1:7">
      <c r="A25" s="164" t="s">
        <v>96</v>
      </c>
      <c r="B25" s="164" t="str">
        <f>"        "&amp;"公务员医疗补助"</f>
        <v>        公务员医疗补助</v>
      </c>
      <c r="C25" s="63">
        <v>355199.45</v>
      </c>
      <c r="D25" s="156">
        <v>355199.45</v>
      </c>
      <c r="E25" s="63">
        <v>355199.45</v>
      </c>
      <c r="F25" s="63"/>
      <c r="G25" s="63"/>
    </row>
    <row r="26" ht="20.25" customHeight="1" spans="1:7">
      <c r="A26" s="164" t="s">
        <v>97</v>
      </c>
      <c r="B26" s="164" t="str">
        <f>"        "&amp;"其他行政事业单位医疗支出"</f>
        <v>        其他行政事业单位医疗支出</v>
      </c>
      <c r="C26" s="63">
        <v>48798.28</v>
      </c>
      <c r="D26" s="156">
        <v>48798.28</v>
      </c>
      <c r="E26" s="63">
        <v>48798.28</v>
      </c>
      <c r="F26" s="63"/>
      <c r="G26" s="63"/>
    </row>
    <row r="27" ht="20.25" customHeight="1" spans="1:7">
      <c r="A27" s="155" t="s">
        <v>98</v>
      </c>
      <c r="B27" s="155" t="str">
        <f>"        "&amp;"住房保障支出"</f>
        <v>        住房保障支出</v>
      </c>
      <c r="C27" s="63">
        <v>800508</v>
      </c>
      <c r="D27" s="156">
        <v>800508</v>
      </c>
      <c r="E27" s="63">
        <v>800508</v>
      </c>
      <c r="F27" s="63"/>
      <c r="G27" s="63"/>
    </row>
    <row r="28" ht="20.25" customHeight="1" spans="1:7">
      <c r="A28" s="163" t="s">
        <v>99</v>
      </c>
      <c r="B28" s="163" t="str">
        <f>"        "&amp;"住房改革支出"</f>
        <v>        住房改革支出</v>
      </c>
      <c r="C28" s="63">
        <v>800508</v>
      </c>
      <c r="D28" s="156">
        <v>800508</v>
      </c>
      <c r="E28" s="63">
        <v>800508</v>
      </c>
      <c r="F28" s="63"/>
      <c r="G28" s="63"/>
    </row>
    <row r="29" ht="20.25" customHeight="1" spans="1:7">
      <c r="A29" s="164" t="s">
        <v>100</v>
      </c>
      <c r="B29" s="164" t="str">
        <f>"        "&amp;"住房公积金"</f>
        <v>        住房公积金</v>
      </c>
      <c r="C29" s="63">
        <v>758856</v>
      </c>
      <c r="D29" s="156">
        <v>758856</v>
      </c>
      <c r="E29" s="63">
        <v>758856</v>
      </c>
      <c r="F29" s="63"/>
      <c r="G29" s="63"/>
    </row>
    <row r="30" ht="20.25" customHeight="1" spans="1:7">
      <c r="A30" s="164" t="s">
        <v>101</v>
      </c>
      <c r="B30" s="164" t="str">
        <f>"        "&amp;"购房补贴"</f>
        <v>        购房补贴</v>
      </c>
      <c r="C30" s="63">
        <v>41652</v>
      </c>
      <c r="D30" s="156">
        <v>41652</v>
      </c>
      <c r="E30" s="63">
        <v>41652</v>
      </c>
      <c r="F30" s="63"/>
      <c r="G30" s="63"/>
    </row>
    <row r="31" ht="20.25" customHeight="1" spans="1:7">
      <c r="A31" s="155" t="s">
        <v>102</v>
      </c>
      <c r="B31" s="155" t="str">
        <f>"        "&amp;"转移性支出"</f>
        <v>        转移性支出</v>
      </c>
      <c r="C31" s="63">
        <v>5872000</v>
      </c>
      <c r="D31" s="156"/>
      <c r="E31" s="63"/>
      <c r="F31" s="63"/>
      <c r="G31" s="63">
        <v>5872000</v>
      </c>
    </row>
    <row r="32" ht="20.25" customHeight="1" spans="1:7">
      <c r="A32" s="163" t="s">
        <v>103</v>
      </c>
      <c r="B32" s="163" t="str">
        <f>"        "&amp;"一般性转移支付"</f>
        <v>        一般性转移支付</v>
      </c>
      <c r="C32" s="63">
        <v>5872000</v>
      </c>
      <c r="D32" s="156"/>
      <c r="E32" s="63"/>
      <c r="F32" s="63"/>
      <c r="G32" s="63">
        <v>5872000</v>
      </c>
    </row>
    <row r="33" ht="20.25" customHeight="1" spans="1:7">
      <c r="A33" s="164" t="s">
        <v>104</v>
      </c>
      <c r="B33" s="164" t="str">
        <f>"        "&amp;"结算补助支出"</f>
        <v>        结算补助支出</v>
      </c>
      <c r="C33" s="63">
        <v>5872000</v>
      </c>
      <c r="D33" s="156"/>
      <c r="E33" s="63"/>
      <c r="F33" s="63"/>
      <c r="G33" s="63">
        <v>5872000</v>
      </c>
    </row>
    <row r="34" ht="20.25" customHeight="1" spans="1:7">
      <c r="A34" s="159" t="s">
        <v>30</v>
      </c>
      <c r="B34" s="155"/>
      <c r="C34" s="156">
        <v>24410310.52</v>
      </c>
      <c r="D34" s="156">
        <v>13597454.42</v>
      </c>
      <c r="E34" s="156">
        <v>10460703.9</v>
      </c>
      <c r="F34" s="156">
        <v>3136750.52</v>
      </c>
      <c r="G34" s="156">
        <v>10812856.1</v>
      </c>
    </row>
  </sheetData>
  <mergeCells count="8">
    <mergeCell ref="A1:G1"/>
    <mergeCell ref="A2:G2"/>
    <mergeCell ref="A3:F3"/>
    <mergeCell ref="A4:B4"/>
    <mergeCell ref="D4:F4"/>
    <mergeCell ref="A34:B34"/>
    <mergeCell ref="C4:C5"/>
    <mergeCell ref="G4:G5"/>
  </mergeCells>
  <pageMargins left="0.75" right="0.75" top="1" bottom="1" header="0.5" footer="0.5"/>
  <pageSetup paperSize="1" scale="65"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9" sqref="C9"/>
    </sheetView>
  </sheetViews>
  <sheetFormatPr defaultColWidth="8.85454545454546" defaultRowHeight="15" customHeight="1" outlineLevelRow="6" outlineLevelCol="5"/>
  <cols>
    <col min="1" max="6" width="25.1363636363636" customWidth="1"/>
  </cols>
  <sheetData>
    <row r="1" customHeight="1" spans="1:6">
      <c r="A1" s="55" t="s">
        <v>120</v>
      </c>
      <c r="B1" s="55"/>
      <c r="C1" s="55"/>
      <c r="D1" s="55"/>
      <c r="E1" s="55"/>
      <c r="F1" s="55"/>
    </row>
    <row r="2" ht="28.5" customHeight="1" spans="1:6">
      <c r="A2" s="56" t="s">
        <v>121</v>
      </c>
      <c r="B2" s="56"/>
      <c r="C2" s="56"/>
      <c r="D2" s="56"/>
      <c r="E2" s="56"/>
      <c r="F2" s="56"/>
    </row>
    <row r="3" ht="20.25" customHeight="1" spans="1:6">
      <c r="A3" s="57" t="str">
        <f>"单位名称："&amp;"玉溪市文化和旅游局"</f>
        <v>单位名称：玉溪市文化和旅游局</v>
      </c>
      <c r="B3" s="57"/>
      <c r="C3" s="57"/>
      <c r="D3" s="57"/>
      <c r="E3" s="57"/>
      <c r="F3" s="55" t="s">
        <v>2</v>
      </c>
    </row>
    <row r="4" ht="20.25" customHeight="1" spans="1:6">
      <c r="A4" s="148" t="s">
        <v>122</v>
      </c>
      <c r="B4" s="148" t="s">
        <v>123</v>
      </c>
      <c r="C4" s="148" t="s">
        <v>124</v>
      </c>
      <c r="D4" s="148"/>
      <c r="E4" s="148"/>
      <c r="F4" s="148"/>
    </row>
    <row r="5" ht="35.25" customHeight="1" spans="1:6">
      <c r="A5" s="148"/>
      <c r="B5" s="148"/>
      <c r="C5" s="148" t="s">
        <v>32</v>
      </c>
      <c r="D5" s="148" t="s">
        <v>125</v>
      </c>
      <c r="E5" s="148" t="s">
        <v>126</v>
      </c>
      <c r="F5" s="148" t="s">
        <v>127</v>
      </c>
    </row>
    <row r="6" ht="20.25" customHeight="1" spans="1:6">
      <c r="A6" s="160" t="s">
        <v>44</v>
      </c>
      <c r="B6" s="160">
        <v>2</v>
      </c>
      <c r="C6" s="160">
        <v>3</v>
      </c>
      <c r="D6" s="160">
        <v>4</v>
      </c>
      <c r="E6" s="160">
        <v>5</v>
      </c>
      <c r="F6" s="160">
        <v>6</v>
      </c>
    </row>
    <row r="7" ht="20.25" customHeight="1" spans="1:6">
      <c r="A7" s="63">
        <v>156208</v>
      </c>
      <c r="B7" s="63"/>
      <c r="C7" s="63">
        <v>66208</v>
      </c>
      <c r="D7" s="63"/>
      <c r="E7" s="156">
        <v>66208</v>
      </c>
      <c r="F7" s="63">
        <v>90000</v>
      </c>
    </row>
  </sheetData>
  <mergeCells count="6">
    <mergeCell ref="A1:F1"/>
    <mergeCell ref="A2:F2"/>
    <mergeCell ref="A3:E3"/>
    <mergeCell ref="C4:E4"/>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6"/>
  <sheetViews>
    <sheetView showZeros="0" topLeftCell="A48" workbookViewId="0">
      <selection activeCell="G13" sqref="G13"/>
    </sheetView>
  </sheetViews>
  <sheetFormatPr defaultColWidth="8.85454545454546" defaultRowHeight="15" customHeight="1"/>
  <cols>
    <col min="1" max="1" width="27.2727272727273" customWidth="1"/>
    <col min="2" max="2" width="20.8454545454545" customWidth="1"/>
    <col min="3" max="3" width="23.1272727272727" customWidth="1"/>
    <col min="4" max="4" width="11.1363636363636" customWidth="1"/>
    <col min="5" max="5" width="24.6272727272727" customWidth="1"/>
    <col min="6" max="6" width="11.1363636363636" customWidth="1"/>
    <col min="7" max="7" width="22.7" customWidth="1"/>
    <col min="8" max="8" width="16.2818181818182" customWidth="1"/>
    <col min="9" max="9" width="16.4181818181818" customWidth="1"/>
    <col min="10" max="13" width="16.2818181818182" customWidth="1"/>
    <col min="14" max="16" width="16.4181818181818" customWidth="1"/>
    <col min="17" max="22" width="16.2818181818182" customWidth="1"/>
    <col min="23" max="23" width="16.4181818181818" customWidth="1"/>
  </cols>
  <sheetData>
    <row r="1" customHeight="1" spans="1:23">
      <c r="A1" s="55" t="s">
        <v>128</v>
      </c>
      <c r="B1" s="55"/>
      <c r="C1" s="55"/>
      <c r="D1" s="55"/>
      <c r="E1" s="55"/>
      <c r="F1" s="55"/>
      <c r="G1" s="55"/>
      <c r="H1" s="55"/>
      <c r="I1" s="55"/>
      <c r="J1" s="55"/>
      <c r="K1" s="55"/>
      <c r="L1" s="55"/>
      <c r="M1" s="55"/>
      <c r="N1" s="55"/>
      <c r="O1" s="55"/>
      <c r="P1" s="55"/>
      <c r="Q1" s="55"/>
      <c r="R1" s="55"/>
      <c r="S1" s="55"/>
      <c r="T1" s="55"/>
      <c r="U1" s="55"/>
      <c r="V1" s="55"/>
      <c r="W1" s="55"/>
    </row>
    <row r="2" ht="28.5" customHeight="1" spans="1:23">
      <c r="A2" s="56" t="s">
        <v>129</v>
      </c>
      <c r="B2" s="56"/>
      <c r="C2" s="56" t="s">
        <v>130</v>
      </c>
      <c r="D2" s="56"/>
      <c r="E2" s="56"/>
      <c r="F2" s="56"/>
      <c r="G2" s="56"/>
      <c r="H2" s="56"/>
      <c r="I2" s="56"/>
      <c r="J2" s="56"/>
      <c r="K2" s="56"/>
      <c r="L2" s="56"/>
      <c r="M2" s="56"/>
      <c r="N2" s="56"/>
      <c r="O2" s="56"/>
      <c r="P2" s="56"/>
      <c r="Q2" s="56"/>
      <c r="R2" s="56"/>
      <c r="S2" s="56"/>
      <c r="T2" s="56"/>
      <c r="U2" s="56"/>
      <c r="V2" s="56"/>
      <c r="W2" s="56"/>
    </row>
    <row r="3" ht="19.5" customHeight="1" spans="1:23">
      <c r="A3" s="57" t="str">
        <f>"单位名称："&amp;"玉溪市文化和旅游局"</f>
        <v>单位名称：玉溪市文化和旅游局</v>
      </c>
      <c r="B3" s="57"/>
      <c r="C3" s="57"/>
      <c r="D3" s="57"/>
      <c r="E3" s="57"/>
      <c r="F3" s="57"/>
      <c r="G3" s="57"/>
      <c r="H3" s="57"/>
      <c r="I3" s="57"/>
      <c r="J3" s="57"/>
      <c r="K3" s="57"/>
      <c r="L3" s="57"/>
      <c r="M3" s="57"/>
      <c r="N3" s="57"/>
      <c r="O3" s="57"/>
      <c r="P3" s="57"/>
      <c r="Q3" s="57"/>
      <c r="R3" s="55"/>
      <c r="S3" s="55"/>
      <c r="T3" s="55"/>
      <c r="U3" s="55"/>
      <c r="V3" s="55"/>
      <c r="W3" s="55" t="s">
        <v>2</v>
      </c>
    </row>
    <row r="4" ht="19.5" customHeight="1" spans="1:23">
      <c r="A4" s="148" t="s">
        <v>131</v>
      </c>
      <c r="B4" s="148" t="s">
        <v>132</v>
      </c>
      <c r="C4" s="148" t="s">
        <v>133</v>
      </c>
      <c r="D4" s="148" t="s">
        <v>134</v>
      </c>
      <c r="E4" s="148" t="s">
        <v>135</v>
      </c>
      <c r="F4" s="148" t="s">
        <v>136</v>
      </c>
      <c r="G4" s="148" t="s">
        <v>137</v>
      </c>
      <c r="H4" s="148" t="s">
        <v>138</v>
      </c>
      <c r="I4" s="148"/>
      <c r="J4" s="148"/>
      <c r="K4" s="148"/>
      <c r="L4" s="148"/>
      <c r="M4" s="148"/>
      <c r="N4" s="148"/>
      <c r="O4" s="148"/>
      <c r="P4" s="148"/>
      <c r="Q4" s="148"/>
      <c r="R4" s="148"/>
      <c r="S4" s="148"/>
      <c r="T4" s="148"/>
      <c r="U4" s="148"/>
      <c r="V4" s="148"/>
      <c r="W4" s="148"/>
    </row>
    <row r="5" ht="19.5" customHeight="1" spans="1:23">
      <c r="A5" s="148"/>
      <c r="B5" s="148"/>
      <c r="C5" s="148"/>
      <c r="D5" s="148"/>
      <c r="E5" s="148"/>
      <c r="F5" s="148"/>
      <c r="G5" s="148"/>
      <c r="H5" s="148" t="s">
        <v>30</v>
      </c>
      <c r="I5" s="148" t="s">
        <v>33</v>
      </c>
      <c r="J5" s="148"/>
      <c r="K5" s="148"/>
      <c r="L5" s="148"/>
      <c r="M5" s="148"/>
      <c r="N5" s="148" t="s">
        <v>139</v>
      </c>
      <c r="O5" s="148"/>
      <c r="P5" s="148"/>
      <c r="Q5" s="148" t="s">
        <v>36</v>
      </c>
      <c r="R5" s="148" t="s">
        <v>70</v>
      </c>
      <c r="S5" s="148"/>
      <c r="T5" s="148"/>
      <c r="U5" s="148"/>
      <c r="V5" s="148"/>
      <c r="W5" s="148"/>
    </row>
    <row r="6" ht="41.25" customHeight="1" spans="1:23">
      <c r="A6" s="148"/>
      <c r="B6" s="148"/>
      <c r="C6" s="148"/>
      <c r="D6" s="148"/>
      <c r="E6" s="148"/>
      <c r="F6" s="148"/>
      <c r="G6" s="148"/>
      <c r="H6" s="148"/>
      <c r="I6" s="148" t="s">
        <v>140</v>
      </c>
      <c r="J6" s="148" t="s">
        <v>141</v>
      </c>
      <c r="K6" s="148" t="s">
        <v>142</v>
      </c>
      <c r="L6" s="148" t="s">
        <v>143</v>
      </c>
      <c r="M6" s="148" t="s">
        <v>144</v>
      </c>
      <c r="N6" s="148" t="s">
        <v>33</v>
      </c>
      <c r="O6" s="148" t="s">
        <v>34</v>
      </c>
      <c r="P6" s="148" t="s">
        <v>35</v>
      </c>
      <c r="Q6" s="148"/>
      <c r="R6" s="148" t="s">
        <v>32</v>
      </c>
      <c r="S6" s="148" t="s">
        <v>39</v>
      </c>
      <c r="T6" s="148" t="s">
        <v>145</v>
      </c>
      <c r="U6" s="148" t="s">
        <v>41</v>
      </c>
      <c r="V6" s="148" t="s">
        <v>42</v>
      </c>
      <c r="W6" s="148" t="s">
        <v>43</v>
      </c>
    </row>
    <row r="7" ht="20.25" customHeight="1" spans="1:23">
      <c r="A7" s="149" t="s">
        <v>44</v>
      </c>
      <c r="B7" s="149" t="s">
        <v>45</v>
      </c>
      <c r="C7" s="149" t="s">
        <v>46</v>
      </c>
      <c r="D7" s="149" t="s">
        <v>47</v>
      </c>
      <c r="E7" s="149" t="s">
        <v>48</v>
      </c>
      <c r="F7" s="149" t="s">
        <v>49</v>
      </c>
      <c r="G7" s="149" t="s">
        <v>50</v>
      </c>
      <c r="H7" s="149" t="s">
        <v>51</v>
      </c>
      <c r="I7" s="149" t="s">
        <v>52</v>
      </c>
      <c r="J7" s="149" t="s">
        <v>53</v>
      </c>
      <c r="K7" s="149" t="s">
        <v>54</v>
      </c>
      <c r="L7" s="149" t="s">
        <v>55</v>
      </c>
      <c r="M7" s="149" t="s">
        <v>56</v>
      </c>
      <c r="N7" s="149" t="s">
        <v>57</v>
      </c>
      <c r="O7" s="149" t="s">
        <v>58</v>
      </c>
      <c r="P7" s="149" t="s">
        <v>59</v>
      </c>
      <c r="Q7" s="149" t="s">
        <v>60</v>
      </c>
      <c r="R7" s="149" t="s">
        <v>61</v>
      </c>
      <c r="S7" s="149" t="s">
        <v>62</v>
      </c>
      <c r="T7" s="149" t="s">
        <v>146</v>
      </c>
      <c r="U7" s="149" t="s">
        <v>147</v>
      </c>
      <c r="V7" s="149" t="s">
        <v>148</v>
      </c>
      <c r="W7" s="149" t="s">
        <v>149</v>
      </c>
    </row>
    <row r="8" ht="20.25" customHeight="1" spans="1:23">
      <c r="A8" s="150" t="s">
        <v>64</v>
      </c>
      <c r="B8" s="150"/>
      <c r="C8" s="151"/>
      <c r="D8" s="151"/>
      <c r="E8" s="151"/>
      <c r="F8" s="150"/>
      <c r="G8" s="151"/>
      <c r="H8" s="152">
        <v>13597454.42</v>
      </c>
      <c r="I8" s="157">
        <v>13597454.42</v>
      </c>
      <c r="J8" s="157">
        <v>5066161.98</v>
      </c>
      <c r="K8" s="157"/>
      <c r="L8" s="157">
        <v>8531292.44</v>
      </c>
      <c r="M8" s="157"/>
      <c r="N8" s="157"/>
      <c r="O8" s="157"/>
      <c r="P8" s="157"/>
      <c r="Q8" s="157"/>
      <c r="R8" s="157"/>
      <c r="S8" s="157"/>
      <c r="T8" s="157"/>
      <c r="U8" s="157"/>
      <c r="V8" s="157"/>
      <c r="W8" s="157"/>
    </row>
    <row r="9" ht="20.25" customHeight="1" spans="1:23">
      <c r="A9" t="str">
        <f t="shared" ref="A9:A65" si="0">"       "&amp;"玉溪市文化和旅游局"</f>
        <v>       玉溪市文化和旅游局</v>
      </c>
      <c r="B9" s="153" t="s">
        <v>150</v>
      </c>
      <c r="C9" s="153" t="s">
        <v>151</v>
      </c>
      <c r="D9" s="153" t="s">
        <v>80</v>
      </c>
      <c r="E9" s="153" t="s">
        <v>152</v>
      </c>
      <c r="F9" s="153" t="s">
        <v>153</v>
      </c>
      <c r="G9" s="153" t="s">
        <v>154</v>
      </c>
      <c r="H9" s="154">
        <v>1582716</v>
      </c>
      <c r="I9" s="158">
        <v>1582716</v>
      </c>
      <c r="J9" s="158">
        <v>692438.25</v>
      </c>
      <c r="K9" s="158"/>
      <c r="L9" s="158">
        <v>890277.75</v>
      </c>
      <c r="M9" s="158"/>
      <c r="N9" s="158"/>
      <c r="O9" s="158"/>
      <c r="P9" s="158"/>
      <c r="Q9" s="158"/>
      <c r="R9" s="158"/>
      <c r="S9" s="158"/>
      <c r="T9" s="158"/>
      <c r="U9" s="158"/>
      <c r="V9" s="158"/>
      <c r="W9" s="158"/>
    </row>
    <row r="10" ht="20.25" customHeight="1" spans="1:23">
      <c r="A10" s="155" t="str">
        <f t="shared" si="0"/>
        <v>       玉溪市文化和旅游局</v>
      </c>
      <c r="B10" s="155" t="s">
        <v>150</v>
      </c>
      <c r="C10" s="155" t="s">
        <v>151</v>
      </c>
      <c r="D10" s="155" t="s">
        <v>80</v>
      </c>
      <c r="E10" s="155" t="s">
        <v>152</v>
      </c>
      <c r="F10" s="155" t="s">
        <v>155</v>
      </c>
      <c r="G10" s="155" t="s">
        <v>156</v>
      </c>
      <c r="H10" s="156">
        <v>1929516</v>
      </c>
      <c r="I10" s="63">
        <v>1929516</v>
      </c>
      <c r="J10" s="63">
        <v>844163.25</v>
      </c>
      <c r="K10" s="155"/>
      <c r="L10" s="63">
        <v>1085352.75</v>
      </c>
      <c r="M10" s="155"/>
      <c r="N10" s="63"/>
      <c r="O10" s="63"/>
      <c r="P10" s="155"/>
      <c r="Q10" s="63"/>
      <c r="R10" s="63"/>
      <c r="S10" s="63"/>
      <c r="T10" s="63"/>
      <c r="U10" s="63"/>
      <c r="V10" s="63"/>
      <c r="W10" s="63"/>
    </row>
    <row r="11" ht="20.25" customHeight="1" spans="1:23">
      <c r="A11" s="155" t="str">
        <f t="shared" si="0"/>
        <v>       玉溪市文化和旅游局</v>
      </c>
      <c r="B11" s="155" t="s">
        <v>150</v>
      </c>
      <c r="C11" s="155" t="s">
        <v>151</v>
      </c>
      <c r="D11" s="155" t="s">
        <v>101</v>
      </c>
      <c r="E11" s="155" t="s">
        <v>157</v>
      </c>
      <c r="F11" s="155" t="s">
        <v>155</v>
      </c>
      <c r="G11" s="155" t="s">
        <v>156</v>
      </c>
      <c r="H11" s="156">
        <v>19776</v>
      </c>
      <c r="I11" s="63">
        <v>19776</v>
      </c>
      <c r="J11" s="63"/>
      <c r="K11" s="155"/>
      <c r="L11" s="63">
        <v>19776</v>
      </c>
      <c r="M11" s="155"/>
      <c r="N11" s="63"/>
      <c r="O11" s="63"/>
      <c r="P11" s="155"/>
      <c r="Q11" s="63"/>
      <c r="R11" s="63"/>
      <c r="S11" s="63"/>
      <c r="T11" s="63"/>
      <c r="U11" s="63"/>
      <c r="V11" s="63"/>
      <c r="W11" s="63"/>
    </row>
    <row r="12" ht="20.25" customHeight="1" spans="1:23">
      <c r="A12" s="155" t="str">
        <f t="shared" si="0"/>
        <v>       玉溪市文化和旅游局</v>
      </c>
      <c r="B12" s="155" t="s">
        <v>158</v>
      </c>
      <c r="C12" s="155" t="s">
        <v>159</v>
      </c>
      <c r="D12" s="155" t="s">
        <v>83</v>
      </c>
      <c r="E12" s="155" t="s">
        <v>160</v>
      </c>
      <c r="F12" s="155" t="s">
        <v>153</v>
      </c>
      <c r="G12" s="155" t="s">
        <v>154</v>
      </c>
      <c r="H12" s="156">
        <v>448284</v>
      </c>
      <c r="I12" s="63">
        <v>448284</v>
      </c>
      <c r="J12" s="63">
        <v>196124.25</v>
      </c>
      <c r="K12" s="155"/>
      <c r="L12" s="63">
        <v>252159.75</v>
      </c>
      <c r="M12" s="155"/>
      <c r="N12" s="63"/>
      <c r="O12" s="63"/>
      <c r="P12" s="155"/>
      <c r="Q12" s="63"/>
      <c r="R12" s="63"/>
      <c r="S12" s="63"/>
      <c r="T12" s="63"/>
      <c r="U12" s="63"/>
      <c r="V12" s="63"/>
      <c r="W12" s="63"/>
    </row>
    <row r="13" ht="20.25" customHeight="1" spans="1:23">
      <c r="A13" s="155" t="str">
        <f t="shared" si="0"/>
        <v>       玉溪市文化和旅游局</v>
      </c>
      <c r="B13" s="155" t="s">
        <v>158</v>
      </c>
      <c r="C13" s="155" t="s">
        <v>159</v>
      </c>
      <c r="D13" s="155" t="s">
        <v>83</v>
      </c>
      <c r="E13" s="155" t="s">
        <v>160</v>
      </c>
      <c r="F13" s="155" t="s">
        <v>155</v>
      </c>
      <c r="G13" s="155" t="s">
        <v>156</v>
      </c>
      <c r="H13" s="156">
        <v>60</v>
      </c>
      <c r="I13" s="63">
        <v>60</v>
      </c>
      <c r="J13" s="63">
        <v>26.25</v>
      </c>
      <c r="K13" s="155"/>
      <c r="L13" s="63">
        <v>33.75</v>
      </c>
      <c r="M13" s="155"/>
      <c r="N13" s="63"/>
      <c r="O13" s="63"/>
      <c r="P13" s="155"/>
      <c r="Q13" s="63"/>
      <c r="R13" s="63"/>
      <c r="S13" s="63"/>
      <c r="T13" s="63"/>
      <c r="U13" s="63"/>
      <c r="V13" s="63"/>
      <c r="W13" s="63"/>
    </row>
    <row r="14" ht="20.25" customHeight="1" spans="1:23">
      <c r="A14" s="155" t="str">
        <f t="shared" si="0"/>
        <v>       玉溪市文化和旅游局</v>
      </c>
      <c r="B14" s="155" t="s">
        <v>158</v>
      </c>
      <c r="C14" s="155" t="s">
        <v>159</v>
      </c>
      <c r="D14" s="155" t="s">
        <v>83</v>
      </c>
      <c r="E14" s="155" t="s">
        <v>160</v>
      </c>
      <c r="F14" s="155" t="s">
        <v>161</v>
      </c>
      <c r="G14" s="155" t="s">
        <v>162</v>
      </c>
      <c r="H14" s="156">
        <v>187200</v>
      </c>
      <c r="I14" s="63">
        <v>187200</v>
      </c>
      <c r="J14" s="63">
        <v>81900</v>
      </c>
      <c r="K14" s="155"/>
      <c r="L14" s="63">
        <v>105300</v>
      </c>
      <c r="M14" s="155"/>
      <c r="N14" s="63"/>
      <c r="O14" s="63"/>
      <c r="P14" s="155"/>
      <c r="Q14" s="63"/>
      <c r="R14" s="63"/>
      <c r="S14" s="63"/>
      <c r="T14" s="63"/>
      <c r="U14" s="63"/>
      <c r="V14" s="63"/>
      <c r="W14" s="63"/>
    </row>
    <row r="15" ht="20.25" customHeight="1" spans="1:23">
      <c r="A15" s="155" t="str">
        <f t="shared" si="0"/>
        <v>       玉溪市文化和旅游局</v>
      </c>
      <c r="B15" s="155" t="s">
        <v>158</v>
      </c>
      <c r="C15" s="155" t="s">
        <v>159</v>
      </c>
      <c r="D15" s="155" t="s">
        <v>101</v>
      </c>
      <c r="E15" s="155" t="s">
        <v>157</v>
      </c>
      <c r="F15" s="155" t="s">
        <v>155</v>
      </c>
      <c r="G15" s="155" t="s">
        <v>156</v>
      </c>
      <c r="H15" s="156">
        <v>21876</v>
      </c>
      <c r="I15" s="63">
        <v>21876</v>
      </c>
      <c r="J15" s="63"/>
      <c r="K15" s="155"/>
      <c r="L15" s="63">
        <v>21876</v>
      </c>
      <c r="M15" s="155"/>
      <c r="N15" s="63"/>
      <c r="O15" s="63"/>
      <c r="P15" s="155"/>
      <c r="Q15" s="63"/>
      <c r="R15" s="63"/>
      <c r="S15" s="63"/>
      <c r="T15" s="63"/>
      <c r="U15" s="63"/>
      <c r="V15" s="63"/>
      <c r="W15" s="63"/>
    </row>
    <row r="16" ht="20.25" customHeight="1" spans="1:23">
      <c r="A16" s="155" t="str">
        <f t="shared" si="0"/>
        <v>       玉溪市文化和旅游局</v>
      </c>
      <c r="B16" s="155" t="s">
        <v>163</v>
      </c>
      <c r="C16" s="155" t="s">
        <v>164</v>
      </c>
      <c r="D16" s="155" t="s">
        <v>80</v>
      </c>
      <c r="E16" s="155" t="s">
        <v>152</v>
      </c>
      <c r="F16" s="155" t="s">
        <v>165</v>
      </c>
      <c r="G16" s="155" t="s">
        <v>166</v>
      </c>
      <c r="H16" s="156">
        <v>1477.5</v>
      </c>
      <c r="I16" s="63">
        <v>1477.5</v>
      </c>
      <c r="J16" s="63">
        <v>369.38</v>
      </c>
      <c r="K16" s="155"/>
      <c r="L16" s="63">
        <v>1108.12</v>
      </c>
      <c r="M16" s="155"/>
      <c r="N16" s="63"/>
      <c r="O16" s="63"/>
      <c r="P16" s="155"/>
      <c r="Q16" s="63"/>
      <c r="R16" s="63"/>
      <c r="S16" s="63"/>
      <c r="T16" s="63"/>
      <c r="U16" s="63"/>
      <c r="V16" s="63"/>
      <c r="W16" s="63"/>
    </row>
    <row r="17" ht="20.25" customHeight="1" spans="1:23">
      <c r="A17" s="155" t="str">
        <f t="shared" si="0"/>
        <v>       玉溪市文化和旅游局</v>
      </c>
      <c r="B17" s="155" t="s">
        <v>163</v>
      </c>
      <c r="C17" s="155" t="s">
        <v>164</v>
      </c>
      <c r="D17" s="155" t="s">
        <v>83</v>
      </c>
      <c r="E17" s="155" t="s">
        <v>160</v>
      </c>
      <c r="F17" s="155" t="s">
        <v>165</v>
      </c>
      <c r="G17" s="155" t="s">
        <v>166</v>
      </c>
      <c r="H17" s="156">
        <v>7347.82</v>
      </c>
      <c r="I17" s="63">
        <v>7347.82</v>
      </c>
      <c r="J17" s="63">
        <v>1836.96</v>
      </c>
      <c r="K17" s="155"/>
      <c r="L17" s="63">
        <v>5510.86</v>
      </c>
      <c r="M17" s="155"/>
      <c r="N17" s="63"/>
      <c r="O17" s="63"/>
      <c r="P17" s="155"/>
      <c r="Q17" s="63"/>
      <c r="R17" s="63"/>
      <c r="S17" s="63"/>
      <c r="T17" s="63"/>
      <c r="U17" s="63"/>
      <c r="V17" s="63"/>
      <c r="W17" s="63"/>
    </row>
    <row r="18" ht="20.25" customHeight="1" spans="1:23">
      <c r="A18" s="155" t="str">
        <f t="shared" si="0"/>
        <v>       玉溪市文化和旅游局</v>
      </c>
      <c r="B18" s="155" t="s">
        <v>163</v>
      </c>
      <c r="C18" s="155" t="s">
        <v>164</v>
      </c>
      <c r="D18" s="155" t="s">
        <v>90</v>
      </c>
      <c r="E18" s="155" t="s">
        <v>167</v>
      </c>
      <c r="F18" s="155" t="s">
        <v>168</v>
      </c>
      <c r="G18" s="155" t="s">
        <v>169</v>
      </c>
      <c r="H18" s="156">
        <v>857220.64</v>
      </c>
      <c r="I18" s="63">
        <v>857220.64</v>
      </c>
      <c r="J18" s="63">
        <v>214305.16</v>
      </c>
      <c r="K18" s="155"/>
      <c r="L18" s="63">
        <v>642915.48</v>
      </c>
      <c r="M18" s="155"/>
      <c r="N18" s="63"/>
      <c r="O18" s="63"/>
      <c r="P18" s="155"/>
      <c r="Q18" s="63"/>
      <c r="R18" s="63"/>
      <c r="S18" s="63"/>
      <c r="T18" s="63"/>
      <c r="U18" s="63"/>
      <c r="V18" s="63"/>
      <c r="W18" s="63"/>
    </row>
    <row r="19" ht="20.25" customHeight="1" spans="1:23">
      <c r="A19" s="155" t="str">
        <f t="shared" si="0"/>
        <v>       玉溪市文化和旅游局</v>
      </c>
      <c r="B19" s="155" t="s">
        <v>163</v>
      </c>
      <c r="C19" s="155" t="s">
        <v>164</v>
      </c>
      <c r="D19" s="155" t="s">
        <v>94</v>
      </c>
      <c r="E19" s="155" t="s">
        <v>170</v>
      </c>
      <c r="F19" s="155" t="s">
        <v>171</v>
      </c>
      <c r="G19" s="155" t="s">
        <v>172</v>
      </c>
      <c r="H19" s="156">
        <v>360659.65</v>
      </c>
      <c r="I19" s="63">
        <v>360659.65</v>
      </c>
      <c r="J19" s="63">
        <v>90164.91</v>
      </c>
      <c r="K19" s="155"/>
      <c r="L19" s="63">
        <v>270494.74</v>
      </c>
      <c r="M19" s="155"/>
      <c r="N19" s="63"/>
      <c r="O19" s="63"/>
      <c r="P19" s="155"/>
      <c r="Q19" s="63"/>
      <c r="R19" s="63"/>
      <c r="S19" s="63"/>
      <c r="T19" s="63"/>
      <c r="U19" s="63"/>
      <c r="V19" s="63"/>
      <c r="W19" s="63"/>
    </row>
    <row r="20" ht="20.25" customHeight="1" spans="1:23">
      <c r="A20" s="155" t="str">
        <f t="shared" si="0"/>
        <v>       玉溪市文化和旅游局</v>
      </c>
      <c r="B20" s="155" t="s">
        <v>163</v>
      </c>
      <c r="C20" s="155" t="s">
        <v>164</v>
      </c>
      <c r="D20" s="155" t="s">
        <v>94</v>
      </c>
      <c r="E20" s="155" t="s">
        <v>170</v>
      </c>
      <c r="F20" s="155" t="s">
        <v>173</v>
      </c>
      <c r="G20" s="155" t="s">
        <v>174</v>
      </c>
      <c r="H20" s="156">
        <v>110000</v>
      </c>
      <c r="I20" s="63">
        <v>110000</v>
      </c>
      <c r="J20" s="63">
        <v>27500</v>
      </c>
      <c r="K20" s="155"/>
      <c r="L20" s="63">
        <v>82500</v>
      </c>
      <c r="M20" s="155"/>
      <c r="N20" s="63"/>
      <c r="O20" s="63"/>
      <c r="P20" s="155"/>
      <c r="Q20" s="63"/>
      <c r="R20" s="63"/>
      <c r="S20" s="63"/>
      <c r="T20" s="63"/>
      <c r="U20" s="63"/>
      <c r="V20" s="63"/>
      <c r="W20" s="63"/>
    </row>
    <row r="21" ht="20.25" customHeight="1" spans="1:23">
      <c r="A21" s="155" t="str">
        <f t="shared" si="0"/>
        <v>       玉溪市文化和旅游局</v>
      </c>
      <c r="B21" s="155" t="s">
        <v>163</v>
      </c>
      <c r="C21" s="155" t="s">
        <v>164</v>
      </c>
      <c r="D21" s="155" t="s">
        <v>95</v>
      </c>
      <c r="E21" s="155" t="s">
        <v>175</v>
      </c>
      <c r="F21" s="155" t="s">
        <v>171</v>
      </c>
      <c r="G21" s="155" t="s">
        <v>172</v>
      </c>
      <c r="H21" s="156">
        <v>84023.56</v>
      </c>
      <c r="I21" s="63">
        <v>84023.56</v>
      </c>
      <c r="J21" s="63">
        <v>21005.89</v>
      </c>
      <c r="K21" s="155"/>
      <c r="L21" s="63">
        <v>63017.67</v>
      </c>
      <c r="M21" s="155"/>
      <c r="N21" s="63"/>
      <c r="O21" s="63"/>
      <c r="P21" s="155"/>
      <c r="Q21" s="63"/>
      <c r="R21" s="63"/>
      <c r="S21" s="63"/>
      <c r="T21" s="63"/>
      <c r="U21" s="63"/>
      <c r="V21" s="63"/>
      <c r="W21" s="63"/>
    </row>
    <row r="22" ht="20.25" customHeight="1" spans="1:23">
      <c r="A22" s="155" t="str">
        <f t="shared" si="0"/>
        <v>       玉溪市文化和旅游局</v>
      </c>
      <c r="B22" s="155" t="s">
        <v>163</v>
      </c>
      <c r="C22" s="155" t="s">
        <v>164</v>
      </c>
      <c r="D22" s="155" t="s">
        <v>96</v>
      </c>
      <c r="E22" s="155" t="s">
        <v>176</v>
      </c>
      <c r="F22" s="155" t="s">
        <v>177</v>
      </c>
      <c r="G22" s="155" t="s">
        <v>178</v>
      </c>
      <c r="H22" s="156">
        <v>355199.45</v>
      </c>
      <c r="I22" s="63">
        <v>355199.45</v>
      </c>
      <c r="J22" s="63">
        <v>88799.86</v>
      </c>
      <c r="K22" s="155"/>
      <c r="L22" s="63">
        <v>266399.59</v>
      </c>
      <c r="M22" s="155"/>
      <c r="N22" s="63"/>
      <c r="O22" s="63"/>
      <c r="P22" s="155"/>
      <c r="Q22" s="63"/>
      <c r="R22" s="63"/>
      <c r="S22" s="63"/>
      <c r="T22" s="63"/>
      <c r="U22" s="63"/>
      <c r="V22" s="63"/>
      <c r="W22" s="63"/>
    </row>
    <row r="23" ht="20.25" customHeight="1" spans="1:23">
      <c r="A23" s="155" t="str">
        <f t="shared" si="0"/>
        <v>       玉溪市文化和旅游局</v>
      </c>
      <c r="B23" s="155" t="s">
        <v>163</v>
      </c>
      <c r="C23" s="155" t="s">
        <v>164</v>
      </c>
      <c r="D23" s="155" t="s">
        <v>97</v>
      </c>
      <c r="E23" s="155" t="s">
        <v>179</v>
      </c>
      <c r="F23" s="155" t="s">
        <v>165</v>
      </c>
      <c r="G23" s="155" t="s">
        <v>166</v>
      </c>
      <c r="H23" s="156">
        <v>48798.28</v>
      </c>
      <c r="I23" s="63">
        <v>48798.28</v>
      </c>
      <c r="J23" s="63">
        <v>32323.57</v>
      </c>
      <c r="K23" s="155"/>
      <c r="L23" s="63">
        <v>16474.71</v>
      </c>
      <c r="M23" s="155"/>
      <c r="N23" s="63"/>
      <c r="O23" s="63"/>
      <c r="P23" s="155"/>
      <c r="Q23" s="63"/>
      <c r="R23" s="63"/>
      <c r="S23" s="63"/>
      <c r="T23" s="63"/>
      <c r="U23" s="63"/>
      <c r="V23" s="63"/>
      <c r="W23" s="63"/>
    </row>
    <row r="24" ht="20.25" customHeight="1" spans="1:23">
      <c r="A24" s="155" t="str">
        <f t="shared" si="0"/>
        <v>       玉溪市文化和旅游局</v>
      </c>
      <c r="B24" s="155" t="s">
        <v>180</v>
      </c>
      <c r="C24" s="155" t="s">
        <v>181</v>
      </c>
      <c r="D24" s="155" t="s">
        <v>100</v>
      </c>
      <c r="E24" s="155" t="s">
        <v>181</v>
      </c>
      <c r="F24" s="155" t="s">
        <v>182</v>
      </c>
      <c r="G24" s="155" t="s">
        <v>181</v>
      </c>
      <c r="H24" s="156">
        <v>758856</v>
      </c>
      <c r="I24" s="63">
        <v>758856</v>
      </c>
      <c r="J24" s="63">
        <v>189714</v>
      </c>
      <c r="K24" s="155"/>
      <c r="L24" s="63">
        <v>569142</v>
      </c>
      <c r="M24" s="155"/>
      <c r="N24" s="63"/>
      <c r="O24" s="63"/>
      <c r="P24" s="155"/>
      <c r="Q24" s="63"/>
      <c r="R24" s="63"/>
      <c r="S24" s="63"/>
      <c r="T24" s="63"/>
      <c r="U24" s="63"/>
      <c r="V24" s="63"/>
      <c r="W24" s="63"/>
    </row>
    <row r="25" ht="20.25" customHeight="1" spans="1:23">
      <c r="A25" s="155" t="str">
        <f t="shared" si="0"/>
        <v>       玉溪市文化和旅游局</v>
      </c>
      <c r="B25" s="155" t="s">
        <v>183</v>
      </c>
      <c r="C25" s="155" t="s">
        <v>184</v>
      </c>
      <c r="D25" s="155" t="s">
        <v>88</v>
      </c>
      <c r="E25" s="155" t="s">
        <v>185</v>
      </c>
      <c r="F25" s="155" t="s">
        <v>186</v>
      </c>
      <c r="G25" s="155" t="s">
        <v>187</v>
      </c>
      <c r="H25" s="156">
        <v>251160</v>
      </c>
      <c r="I25" s="63">
        <v>251160</v>
      </c>
      <c r="J25" s="63">
        <v>251160</v>
      </c>
      <c r="K25" s="155"/>
      <c r="L25" s="63"/>
      <c r="M25" s="155"/>
      <c r="N25" s="63"/>
      <c r="O25" s="63"/>
      <c r="P25" s="155"/>
      <c r="Q25" s="63"/>
      <c r="R25" s="63"/>
      <c r="S25" s="63"/>
      <c r="T25" s="63"/>
      <c r="U25" s="63"/>
      <c r="V25" s="63"/>
      <c r="W25" s="63"/>
    </row>
    <row r="26" ht="20.25" customHeight="1" spans="1:23">
      <c r="A26" s="155" t="str">
        <f t="shared" si="0"/>
        <v>       玉溪市文化和旅游局</v>
      </c>
      <c r="B26" s="155" t="s">
        <v>183</v>
      </c>
      <c r="C26" s="155" t="s">
        <v>184</v>
      </c>
      <c r="D26" s="155" t="s">
        <v>88</v>
      </c>
      <c r="E26" s="155" t="s">
        <v>185</v>
      </c>
      <c r="F26" s="155" t="s">
        <v>188</v>
      </c>
      <c r="G26" s="155" t="s">
        <v>189</v>
      </c>
      <c r="H26" s="156">
        <v>1058400</v>
      </c>
      <c r="I26" s="63">
        <v>1058400</v>
      </c>
      <c r="J26" s="63">
        <v>1058400</v>
      </c>
      <c r="K26" s="155"/>
      <c r="L26" s="63"/>
      <c r="M26" s="155"/>
      <c r="N26" s="63"/>
      <c r="O26" s="63"/>
      <c r="P26" s="155"/>
      <c r="Q26" s="63"/>
      <c r="R26" s="63"/>
      <c r="S26" s="63"/>
      <c r="T26" s="63"/>
      <c r="U26" s="63"/>
      <c r="V26" s="63"/>
      <c r="W26" s="63"/>
    </row>
    <row r="27" ht="20.25" customHeight="1" spans="1:23">
      <c r="A27" s="155" t="str">
        <f t="shared" si="0"/>
        <v>       玉溪市文化和旅游局</v>
      </c>
      <c r="B27" s="155" t="s">
        <v>183</v>
      </c>
      <c r="C27" s="155" t="s">
        <v>184</v>
      </c>
      <c r="D27" s="155" t="s">
        <v>89</v>
      </c>
      <c r="E27" s="155" t="s">
        <v>190</v>
      </c>
      <c r="F27" s="155" t="s">
        <v>188</v>
      </c>
      <c r="G27" s="155" t="s">
        <v>189</v>
      </c>
      <c r="H27" s="156">
        <v>79200</v>
      </c>
      <c r="I27" s="63">
        <v>79200</v>
      </c>
      <c r="J27" s="63">
        <v>79200</v>
      </c>
      <c r="K27" s="155"/>
      <c r="L27" s="63"/>
      <c r="M27" s="155"/>
      <c r="N27" s="63"/>
      <c r="O27" s="63"/>
      <c r="P27" s="155"/>
      <c r="Q27" s="63"/>
      <c r="R27" s="63"/>
      <c r="S27" s="63"/>
      <c r="T27" s="63"/>
      <c r="U27" s="63"/>
      <c r="V27" s="63"/>
      <c r="W27" s="63"/>
    </row>
    <row r="28" ht="20.25" customHeight="1" spans="1:23">
      <c r="A28" s="155" t="str">
        <f t="shared" si="0"/>
        <v>       玉溪市文化和旅游局</v>
      </c>
      <c r="B28" s="155" t="s">
        <v>191</v>
      </c>
      <c r="C28" s="155" t="s">
        <v>192</v>
      </c>
      <c r="D28" s="155" t="s">
        <v>80</v>
      </c>
      <c r="E28" s="155" t="s">
        <v>152</v>
      </c>
      <c r="F28" s="155" t="s">
        <v>193</v>
      </c>
      <c r="G28" s="155" t="s">
        <v>194</v>
      </c>
      <c r="H28" s="156">
        <v>66208</v>
      </c>
      <c r="I28" s="63">
        <v>66208</v>
      </c>
      <c r="J28" s="63"/>
      <c r="K28" s="155"/>
      <c r="L28" s="63">
        <v>66208</v>
      </c>
      <c r="M28" s="155"/>
      <c r="N28" s="63"/>
      <c r="O28" s="63"/>
      <c r="P28" s="155"/>
      <c r="Q28" s="63"/>
      <c r="R28" s="63"/>
      <c r="S28" s="63"/>
      <c r="T28" s="63"/>
      <c r="U28" s="63"/>
      <c r="V28" s="63"/>
      <c r="W28" s="63"/>
    </row>
    <row r="29" ht="20.25" customHeight="1" spans="1:23">
      <c r="A29" s="155" t="str">
        <f t="shared" si="0"/>
        <v>       玉溪市文化和旅游局</v>
      </c>
      <c r="B29" s="155" t="s">
        <v>195</v>
      </c>
      <c r="C29" s="155" t="s">
        <v>196</v>
      </c>
      <c r="D29" s="155" t="s">
        <v>80</v>
      </c>
      <c r="E29" s="155" t="s">
        <v>152</v>
      </c>
      <c r="F29" s="155" t="s">
        <v>197</v>
      </c>
      <c r="G29" s="155" t="s">
        <v>198</v>
      </c>
      <c r="H29" s="156">
        <v>336000</v>
      </c>
      <c r="I29" s="63">
        <v>336000</v>
      </c>
      <c r="J29" s="63">
        <v>147000</v>
      </c>
      <c r="K29" s="155"/>
      <c r="L29" s="63">
        <v>189000</v>
      </c>
      <c r="M29" s="155"/>
      <c r="N29" s="63"/>
      <c r="O29" s="63"/>
      <c r="P29" s="155"/>
      <c r="Q29" s="63"/>
      <c r="R29" s="63"/>
      <c r="S29" s="63"/>
      <c r="T29" s="63"/>
      <c r="U29" s="63"/>
      <c r="V29" s="63"/>
      <c r="W29" s="63"/>
    </row>
    <row r="30" ht="20.25" customHeight="1" spans="1:23">
      <c r="A30" s="155" t="str">
        <f t="shared" si="0"/>
        <v>       玉溪市文化和旅游局</v>
      </c>
      <c r="B30" s="155" t="s">
        <v>199</v>
      </c>
      <c r="C30" s="155" t="s">
        <v>200</v>
      </c>
      <c r="D30" s="155" t="s">
        <v>80</v>
      </c>
      <c r="E30" s="155" t="s">
        <v>152</v>
      </c>
      <c r="F30" s="155" t="s">
        <v>201</v>
      </c>
      <c r="G30" s="155" t="s">
        <v>200</v>
      </c>
      <c r="H30" s="156">
        <v>70640.16</v>
      </c>
      <c r="I30" s="63">
        <v>70640.16</v>
      </c>
      <c r="J30" s="63"/>
      <c r="K30" s="155"/>
      <c r="L30" s="63">
        <v>70640.16</v>
      </c>
      <c r="M30" s="155"/>
      <c r="N30" s="63"/>
      <c r="O30" s="63"/>
      <c r="P30" s="155"/>
      <c r="Q30" s="63"/>
      <c r="R30" s="63"/>
      <c r="S30" s="63"/>
      <c r="T30" s="63"/>
      <c r="U30" s="63"/>
      <c r="V30" s="63"/>
      <c r="W30" s="63"/>
    </row>
    <row r="31" ht="20.25" customHeight="1" spans="1:23">
      <c r="A31" s="155" t="str">
        <f t="shared" si="0"/>
        <v>       玉溪市文化和旅游局</v>
      </c>
      <c r="B31" s="155" t="s">
        <v>199</v>
      </c>
      <c r="C31" s="155" t="s">
        <v>200</v>
      </c>
      <c r="D31" s="155" t="s">
        <v>83</v>
      </c>
      <c r="E31" s="155" t="s">
        <v>160</v>
      </c>
      <c r="F31" s="155" t="s">
        <v>201</v>
      </c>
      <c r="G31" s="155" t="s">
        <v>200</v>
      </c>
      <c r="H31" s="156">
        <v>20685.36</v>
      </c>
      <c r="I31" s="63">
        <v>20685.36</v>
      </c>
      <c r="J31" s="63"/>
      <c r="K31" s="155"/>
      <c r="L31" s="63">
        <v>20685.36</v>
      </c>
      <c r="M31" s="155"/>
      <c r="N31" s="63"/>
      <c r="O31" s="63"/>
      <c r="P31" s="155"/>
      <c r="Q31" s="63"/>
      <c r="R31" s="63"/>
      <c r="S31" s="63"/>
      <c r="T31" s="63"/>
      <c r="U31" s="63"/>
      <c r="V31" s="63"/>
      <c r="W31" s="63"/>
    </row>
    <row r="32" ht="20.25" customHeight="1" spans="1:23">
      <c r="A32" s="155" t="str">
        <f t="shared" si="0"/>
        <v>       玉溪市文化和旅游局</v>
      </c>
      <c r="B32" s="155" t="s">
        <v>202</v>
      </c>
      <c r="C32" s="155" t="s">
        <v>203</v>
      </c>
      <c r="D32" s="155" t="s">
        <v>80</v>
      </c>
      <c r="E32" s="155" t="s">
        <v>152</v>
      </c>
      <c r="F32" s="155" t="s">
        <v>204</v>
      </c>
      <c r="G32" s="155" t="s">
        <v>205</v>
      </c>
      <c r="H32" s="156">
        <v>41992</v>
      </c>
      <c r="I32" s="63">
        <v>41992</v>
      </c>
      <c r="J32" s="63">
        <v>4612.75</v>
      </c>
      <c r="K32" s="155"/>
      <c r="L32" s="63">
        <v>37379.25</v>
      </c>
      <c r="M32" s="155"/>
      <c r="N32" s="63"/>
      <c r="O32" s="63"/>
      <c r="P32" s="155"/>
      <c r="Q32" s="63"/>
      <c r="R32" s="63"/>
      <c r="S32" s="63"/>
      <c r="T32" s="63"/>
      <c r="U32" s="63"/>
      <c r="V32" s="63"/>
      <c r="W32" s="63"/>
    </row>
    <row r="33" ht="20.25" customHeight="1" spans="1:23">
      <c r="A33" s="155" t="str">
        <f t="shared" si="0"/>
        <v>       玉溪市文化和旅游局</v>
      </c>
      <c r="B33" s="155" t="s">
        <v>202</v>
      </c>
      <c r="C33" s="155" t="s">
        <v>203</v>
      </c>
      <c r="D33" s="155" t="s">
        <v>80</v>
      </c>
      <c r="E33" s="155" t="s">
        <v>152</v>
      </c>
      <c r="F33" s="155" t="s">
        <v>206</v>
      </c>
      <c r="G33" s="155" t="s">
        <v>207</v>
      </c>
      <c r="H33" s="156">
        <v>10000</v>
      </c>
      <c r="I33" s="63">
        <v>10000</v>
      </c>
      <c r="J33" s="63">
        <v>2500</v>
      </c>
      <c r="K33" s="155"/>
      <c r="L33" s="63">
        <v>7500</v>
      </c>
      <c r="M33" s="155"/>
      <c r="N33" s="63"/>
      <c r="O33" s="63"/>
      <c r="P33" s="155"/>
      <c r="Q33" s="63"/>
      <c r="R33" s="63"/>
      <c r="S33" s="63"/>
      <c r="T33" s="63"/>
      <c r="U33" s="63"/>
      <c r="V33" s="63"/>
      <c r="W33" s="63"/>
    </row>
    <row r="34" ht="20.25" customHeight="1" spans="1:23">
      <c r="A34" s="155" t="str">
        <f t="shared" si="0"/>
        <v>       玉溪市文化和旅游局</v>
      </c>
      <c r="B34" s="155" t="s">
        <v>202</v>
      </c>
      <c r="C34" s="155" t="s">
        <v>203</v>
      </c>
      <c r="D34" s="155" t="s">
        <v>80</v>
      </c>
      <c r="E34" s="155" t="s">
        <v>152</v>
      </c>
      <c r="F34" s="155" t="s">
        <v>208</v>
      </c>
      <c r="G34" s="155" t="s">
        <v>209</v>
      </c>
      <c r="H34" s="156">
        <v>15000</v>
      </c>
      <c r="I34" s="63">
        <v>15000</v>
      </c>
      <c r="J34" s="63">
        <v>3750</v>
      </c>
      <c r="K34" s="155"/>
      <c r="L34" s="63">
        <v>11250</v>
      </c>
      <c r="M34" s="155"/>
      <c r="N34" s="63"/>
      <c r="O34" s="63"/>
      <c r="P34" s="155"/>
      <c r="Q34" s="63"/>
      <c r="R34" s="63"/>
      <c r="S34" s="63"/>
      <c r="T34" s="63"/>
      <c r="U34" s="63"/>
      <c r="V34" s="63"/>
      <c r="W34" s="63"/>
    </row>
    <row r="35" ht="20.25" customHeight="1" spans="1:23">
      <c r="A35" s="155" t="str">
        <f t="shared" si="0"/>
        <v>       玉溪市文化和旅游局</v>
      </c>
      <c r="B35" s="155" t="s">
        <v>202</v>
      </c>
      <c r="C35" s="155" t="s">
        <v>203</v>
      </c>
      <c r="D35" s="155" t="s">
        <v>80</v>
      </c>
      <c r="E35" s="155" t="s">
        <v>152</v>
      </c>
      <c r="F35" s="155" t="s">
        <v>210</v>
      </c>
      <c r="G35" s="155" t="s">
        <v>211</v>
      </c>
      <c r="H35" s="156">
        <v>20000</v>
      </c>
      <c r="I35" s="63">
        <v>20000</v>
      </c>
      <c r="J35" s="63">
        <v>5000</v>
      </c>
      <c r="K35" s="155"/>
      <c r="L35" s="63">
        <v>15000</v>
      </c>
      <c r="M35" s="155"/>
      <c r="N35" s="63"/>
      <c r="O35" s="63"/>
      <c r="P35" s="155"/>
      <c r="Q35" s="63"/>
      <c r="R35" s="63"/>
      <c r="S35" s="63"/>
      <c r="T35" s="63"/>
      <c r="U35" s="63"/>
      <c r="V35" s="63"/>
      <c r="W35" s="63"/>
    </row>
    <row r="36" ht="20.25" customHeight="1" spans="1:23">
      <c r="A36" s="155" t="str">
        <f t="shared" si="0"/>
        <v>       玉溪市文化和旅游局</v>
      </c>
      <c r="B36" s="155" t="s">
        <v>202</v>
      </c>
      <c r="C36" s="155" t="s">
        <v>203</v>
      </c>
      <c r="D36" s="155" t="s">
        <v>80</v>
      </c>
      <c r="E36" s="155" t="s">
        <v>152</v>
      </c>
      <c r="F36" s="155" t="s">
        <v>212</v>
      </c>
      <c r="G36" s="155" t="s">
        <v>213</v>
      </c>
      <c r="H36" s="156">
        <v>50000</v>
      </c>
      <c r="I36" s="63">
        <v>50000</v>
      </c>
      <c r="J36" s="63">
        <v>12500</v>
      </c>
      <c r="K36" s="155"/>
      <c r="L36" s="63">
        <v>37500</v>
      </c>
      <c r="M36" s="155"/>
      <c r="N36" s="63"/>
      <c r="O36" s="63"/>
      <c r="P36" s="155"/>
      <c r="Q36" s="63"/>
      <c r="R36" s="63"/>
      <c r="S36" s="63"/>
      <c r="T36" s="63"/>
      <c r="U36" s="63"/>
      <c r="V36" s="63"/>
      <c r="W36" s="63"/>
    </row>
    <row r="37" ht="20.25" customHeight="1" spans="1:23">
      <c r="A37" s="155" t="str">
        <f t="shared" si="0"/>
        <v>       玉溪市文化和旅游局</v>
      </c>
      <c r="B37" s="155" t="s">
        <v>202</v>
      </c>
      <c r="C37" s="155" t="s">
        <v>203</v>
      </c>
      <c r="D37" s="155" t="s">
        <v>80</v>
      </c>
      <c r="E37" s="155" t="s">
        <v>152</v>
      </c>
      <c r="F37" s="155" t="s">
        <v>214</v>
      </c>
      <c r="G37" s="155" t="s">
        <v>215</v>
      </c>
      <c r="H37" s="156">
        <v>15000</v>
      </c>
      <c r="I37" s="63">
        <v>15000</v>
      </c>
      <c r="J37" s="63">
        <v>3750</v>
      </c>
      <c r="K37" s="155"/>
      <c r="L37" s="63">
        <v>11250</v>
      </c>
      <c r="M37" s="155"/>
      <c r="N37" s="63"/>
      <c r="O37" s="63"/>
      <c r="P37" s="155"/>
      <c r="Q37" s="63"/>
      <c r="R37" s="63"/>
      <c r="S37" s="63"/>
      <c r="T37" s="63"/>
      <c r="U37" s="63"/>
      <c r="V37" s="63"/>
      <c r="W37" s="63"/>
    </row>
    <row r="38" ht="20.25" customHeight="1" spans="1:23">
      <c r="A38" s="155" t="str">
        <f t="shared" si="0"/>
        <v>       玉溪市文化和旅游局</v>
      </c>
      <c r="B38" s="155" t="s">
        <v>202</v>
      </c>
      <c r="C38" s="155" t="s">
        <v>203</v>
      </c>
      <c r="D38" s="155" t="s">
        <v>80</v>
      </c>
      <c r="E38" s="155" t="s">
        <v>152</v>
      </c>
      <c r="F38" s="155" t="s">
        <v>216</v>
      </c>
      <c r="G38" s="155" t="s">
        <v>217</v>
      </c>
      <c r="H38" s="156">
        <v>20000</v>
      </c>
      <c r="I38" s="63">
        <v>20000</v>
      </c>
      <c r="J38" s="63">
        <v>5000</v>
      </c>
      <c r="K38" s="155"/>
      <c r="L38" s="63">
        <v>15000</v>
      </c>
      <c r="M38" s="155"/>
      <c r="N38" s="63"/>
      <c r="O38" s="63"/>
      <c r="P38" s="155"/>
      <c r="Q38" s="63"/>
      <c r="R38" s="63"/>
      <c r="S38" s="63"/>
      <c r="T38" s="63"/>
      <c r="U38" s="63"/>
      <c r="V38" s="63"/>
      <c r="W38" s="63"/>
    </row>
    <row r="39" ht="20.25" customHeight="1" spans="1:23">
      <c r="A39" s="155" t="str">
        <f t="shared" si="0"/>
        <v>       玉溪市文化和旅游局</v>
      </c>
      <c r="B39" s="155" t="s">
        <v>202</v>
      </c>
      <c r="C39" s="155" t="s">
        <v>203</v>
      </c>
      <c r="D39" s="155" t="s">
        <v>80</v>
      </c>
      <c r="E39" s="155" t="s">
        <v>152</v>
      </c>
      <c r="F39" s="155" t="s">
        <v>218</v>
      </c>
      <c r="G39" s="155" t="s">
        <v>219</v>
      </c>
      <c r="H39" s="156">
        <v>20000</v>
      </c>
      <c r="I39" s="63">
        <v>20000</v>
      </c>
      <c r="J39" s="63">
        <v>5000</v>
      </c>
      <c r="K39" s="155"/>
      <c r="L39" s="63">
        <v>15000</v>
      </c>
      <c r="M39" s="155"/>
      <c r="N39" s="63"/>
      <c r="O39" s="63"/>
      <c r="P39" s="155"/>
      <c r="Q39" s="63"/>
      <c r="R39" s="63"/>
      <c r="S39" s="63"/>
      <c r="T39" s="63"/>
      <c r="U39" s="63"/>
      <c r="V39" s="63"/>
      <c r="W39" s="63"/>
    </row>
    <row r="40" ht="20.25" customHeight="1" spans="1:23">
      <c r="A40" s="155" t="str">
        <f t="shared" si="0"/>
        <v>       玉溪市文化和旅游局</v>
      </c>
      <c r="B40" s="155" t="s">
        <v>202</v>
      </c>
      <c r="C40" s="155" t="s">
        <v>203</v>
      </c>
      <c r="D40" s="155" t="s">
        <v>80</v>
      </c>
      <c r="E40" s="155" t="s">
        <v>152</v>
      </c>
      <c r="F40" s="155" t="s">
        <v>220</v>
      </c>
      <c r="G40" s="155" t="s">
        <v>221</v>
      </c>
      <c r="H40" s="156">
        <v>50000</v>
      </c>
      <c r="I40" s="63">
        <v>50000</v>
      </c>
      <c r="J40" s="63">
        <v>12500</v>
      </c>
      <c r="K40" s="155"/>
      <c r="L40" s="63">
        <v>37500</v>
      </c>
      <c r="M40" s="155"/>
      <c r="N40" s="63"/>
      <c r="O40" s="63"/>
      <c r="P40" s="155"/>
      <c r="Q40" s="63"/>
      <c r="R40" s="63"/>
      <c r="S40" s="63"/>
      <c r="T40" s="63"/>
      <c r="U40" s="63"/>
      <c r="V40" s="63"/>
      <c r="W40" s="63"/>
    </row>
    <row r="41" ht="20.25" customHeight="1" spans="1:23">
      <c r="A41" s="155" t="str">
        <f t="shared" si="0"/>
        <v>       玉溪市文化和旅游局</v>
      </c>
      <c r="B41" s="155" t="s">
        <v>202</v>
      </c>
      <c r="C41" s="155" t="s">
        <v>203</v>
      </c>
      <c r="D41" s="155" t="s">
        <v>80</v>
      </c>
      <c r="E41" s="155" t="s">
        <v>152</v>
      </c>
      <c r="F41" s="155" t="s">
        <v>222</v>
      </c>
      <c r="G41" s="155" t="s">
        <v>223</v>
      </c>
      <c r="H41" s="156">
        <v>30000</v>
      </c>
      <c r="I41" s="63">
        <v>30000</v>
      </c>
      <c r="J41" s="63">
        <v>7500</v>
      </c>
      <c r="K41" s="155"/>
      <c r="L41" s="63">
        <v>22500</v>
      </c>
      <c r="M41" s="155"/>
      <c r="N41" s="63"/>
      <c r="O41" s="63"/>
      <c r="P41" s="155"/>
      <c r="Q41" s="63"/>
      <c r="R41" s="63"/>
      <c r="S41" s="63"/>
      <c r="T41" s="63"/>
      <c r="U41" s="63"/>
      <c r="V41" s="63"/>
      <c r="W41" s="63"/>
    </row>
    <row r="42" ht="20.25" customHeight="1" spans="1:23">
      <c r="A42" s="155" t="str">
        <f t="shared" si="0"/>
        <v>       玉溪市文化和旅游局</v>
      </c>
      <c r="B42" s="155" t="s">
        <v>202</v>
      </c>
      <c r="C42" s="155" t="s">
        <v>203</v>
      </c>
      <c r="D42" s="155" t="s">
        <v>80</v>
      </c>
      <c r="E42" s="155" t="s">
        <v>152</v>
      </c>
      <c r="F42" s="155" t="s">
        <v>197</v>
      </c>
      <c r="G42" s="155" t="s">
        <v>198</v>
      </c>
      <c r="H42" s="156">
        <v>33600</v>
      </c>
      <c r="I42" s="63">
        <v>33600</v>
      </c>
      <c r="J42" s="63">
        <v>8400</v>
      </c>
      <c r="K42" s="155"/>
      <c r="L42" s="63">
        <v>25200</v>
      </c>
      <c r="M42" s="155"/>
      <c r="N42" s="63"/>
      <c r="O42" s="63"/>
      <c r="P42" s="155"/>
      <c r="Q42" s="63"/>
      <c r="R42" s="63"/>
      <c r="S42" s="63"/>
      <c r="T42" s="63"/>
      <c r="U42" s="63"/>
      <c r="V42" s="63"/>
      <c r="W42" s="63"/>
    </row>
    <row r="43" ht="20.25" customHeight="1" spans="1:23">
      <c r="A43" s="155" t="str">
        <f t="shared" si="0"/>
        <v>       玉溪市文化和旅游局</v>
      </c>
      <c r="B43" s="155" t="s">
        <v>202</v>
      </c>
      <c r="C43" s="155" t="s">
        <v>203</v>
      </c>
      <c r="D43" s="155" t="s">
        <v>83</v>
      </c>
      <c r="E43" s="155" t="s">
        <v>160</v>
      </c>
      <c r="F43" s="155" t="s">
        <v>204</v>
      </c>
      <c r="G43" s="155" t="s">
        <v>205</v>
      </c>
      <c r="H43" s="156">
        <v>76000</v>
      </c>
      <c r="I43" s="63">
        <v>76000</v>
      </c>
      <c r="J43" s="63">
        <v>15250</v>
      </c>
      <c r="K43" s="155"/>
      <c r="L43" s="63">
        <v>60750</v>
      </c>
      <c r="M43" s="155"/>
      <c r="N43" s="63"/>
      <c r="O43" s="63"/>
      <c r="P43" s="155"/>
      <c r="Q43" s="63"/>
      <c r="R43" s="63"/>
      <c r="S43" s="63"/>
      <c r="T43" s="63"/>
      <c r="U43" s="63"/>
      <c r="V43" s="63"/>
      <c r="W43" s="63"/>
    </row>
    <row r="44" ht="20.25" customHeight="1" spans="1:23">
      <c r="A44" s="155" t="str">
        <f t="shared" si="0"/>
        <v>       玉溪市文化和旅游局</v>
      </c>
      <c r="B44" s="155" t="s">
        <v>202</v>
      </c>
      <c r="C44" s="155" t="s">
        <v>203</v>
      </c>
      <c r="D44" s="155" t="s">
        <v>83</v>
      </c>
      <c r="E44" s="155" t="s">
        <v>160</v>
      </c>
      <c r="F44" s="155" t="s">
        <v>212</v>
      </c>
      <c r="G44" s="155" t="s">
        <v>213</v>
      </c>
      <c r="H44" s="156">
        <v>50000</v>
      </c>
      <c r="I44" s="63">
        <v>50000</v>
      </c>
      <c r="J44" s="63">
        <v>12500</v>
      </c>
      <c r="K44" s="155"/>
      <c r="L44" s="63">
        <v>37500</v>
      </c>
      <c r="M44" s="155"/>
      <c r="N44" s="63"/>
      <c r="O44" s="63"/>
      <c r="P44" s="155"/>
      <c r="Q44" s="63"/>
      <c r="R44" s="63"/>
      <c r="S44" s="63"/>
      <c r="T44" s="63"/>
      <c r="U44" s="63"/>
      <c r="V44" s="63"/>
      <c r="W44" s="63"/>
    </row>
    <row r="45" ht="20.25" customHeight="1" spans="1:23">
      <c r="A45" s="155" t="str">
        <f t="shared" si="0"/>
        <v>       玉溪市文化和旅游局</v>
      </c>
      <c r="B45" s="155" t="s">
        <v>202</v>
      </c>
      <c r="C45" s="155" t="s">
        <v>203</v>
      </c>
      <c r="D45" s="155" t="s">
        <v>83</v>
      </c>
      <c r="E45" s="155" t="s">
        <v>160</v>
      </c>
      <c r="F45" s="155" t="s">
        <v>222</v>
      </c>
      <c r="G45" s="155" t="s">
        <v>223</v>
      </c>
      <c r="H45" s="156">
        <v>12000</v>
      </c>
      <c r="I45" s="63">
        <v>12000</v>
      </c>
      <c r="J45" s="63">
        <v>3000</v>
      </c>
      <c r="K45" s="155"/>
      <c r="L45" s="63">
        <v>9000</v>
      </c>
      <c r="M45" s="155"/>
      <c r="N45" s="63"/>
      <c r="O45" s="63"/>
      <c r="P45" s="155"/>
      <c r="Q45" s="63"/>
      <c r="R45" s="63"/>
      <c r="S45" s="63"/>
      <c r="T45" s="63"/>
      <c r="U45" s="63"/>
      <c r="V45" s="63"/>
      <c r="W45" s="63"/>
    </row>
    <row r="46" ht="20.25" customHeight="1" spans="1:23">
      <c r="A46" s="155" t="str">
        <f t="shared" si="0"/>
        <v>       玉溪市文化和旅游局</v>
      </c>
      <c r="B46" s="155" t="s">
        <v>202</v>
      </c>
      <c r="C46" s="155" t="s">
        <v>203</v>
      </c>
      <c r="D46" s="155" t="s">
        <v>88</v>
      </c>
      <c r="E46" s="155" t="s">
        <v>185</v>
      </c>
      <c r="F46" s="155" t="s">
        <v>224</v>
      </c>
      <c r="G46" s="155" t="s">
        <v>225</v>
      </c>
      <c r="H46" s="156">
        <v>24100</v>
      </c>
      <c r="I46" s="63">
        <v>24100</v>
      </c>
      <c r="J46" s="63">
        <v>24100</v>
      </c>
      <c r="K46" s="155"/>
      <c r="L46" s="63"/>
      <c r="M46" s="155"/>
      <c r="N46" s="63"/>
      <c r="O46" s="63"/>
      <c r="P46" s="155"/>
      <c r="Q46" s="63"/>
      <c r="R46" s="63"/>
      <c r="S46" s="63"/>
      <c r="T46" s="63"/>
      <c r="U46" s="63"/>
      <c r="V46" s="63"/>
      <c r="W46" s="63"/>
    </row>
    <row r="47" ht="20.25" customHeight="1" spans="1:23">
      <c r="A47" s="155" t="str">
        <f t="shared" si="0"/>
        <v>       玉溪市文化和旅游局</v>
      </c>
      <c r="B47" s="155" t="s">
        <v>202</v>
      </c>
      <c r="C47" s="155" t="s">
        <v>203</v>
      </c>
      <c r="D47" s="155" t="s">
        <v>89</v>
      </c>
      <c r="E47" s="155" t="s">
        <v>190</v>
      </c>
      <c r="F47" s="155" t="s">
        <v>224</v>
      </c>
      <c r="G47" s="155" t="s">
        <v>225</v>
      </c>
      <c r="H47" s="156">
        <v>1800</v>
      </c>
      <c r="I47" s="63">
        <v>1800</v>
      </c>
      <c r="J47" s="63">
        <v>1800</v>
      </c>
      <c r="K47" s="155"/>
      <c r="L47" s="63"/>
      <c r="M47" s="155"/>
      <c r="N47" s="63"/>
      <c r="O47" s="63"/>
      <c r="P47" s="155"/>
      <c r="Q47" s="63"/>
      <c r="R47" s="63"/>
      <c r="S47" s="63"/>
      <c r="T47" s="63"/>
      <c r="U47" s="63"/>
      <c r="V47" s="63"/>
      <c r="W47" s="63"/>
    </row>
    <row r="48" ht="20.25" customHeight="1" spans="1:23">
      <c r="A48" s="155" t="str">
        <f t="shared" si="0"/>
        <v>       玉溪市文化和旅游局</v>
      </c>
      <c r="B48" s="155" t="s">
        <v>226</v>
      </c>
      <c r="C48" s="155" t="s">
        <v>127</v>
      </c>
      <c r="D48" s="155" t="s">
        <v>80</v>
      </c>
      <c r="E48" s="155" t="s">
        <v>152</v>
      </c>
      <c r="F48" s="155" t="s">
        <v>227</v>
      </c>
      <c r="G48" s="155" t="s">
        <v>127</v>
      </c>
      <c r="H48" s="156">
        <v>90000</v>
      </c>
      <c r="I48" s="63">
        <v>90000</v>
      </c>
      <c r="J48" s="63"/>
      <c r="K48" s="155"/>
      <c r="L48" s="63">
        <v>90000</v>
      </c>
      <c r="M48" s="155"/>
      <c r="N48" s="63"/>
      <c r="O48" s="63"/>
      <c r="P48" s="155"/>
      <c r="Q48" s="63"/>
      <c r="R48" s="63"/>
      <c r="S48" s="63"/>
      <c r="T48" s="63"/>
      <c r="U48" s="63"/>
      <c r="V48" s="63"/>
      <c r="W48" s="63"/>
    </row>
    <row r="49" ht="20.25" customHeight="1" spans="1:23">
      <c r="A49" s="155" t="str">
        <f t="shared" si="0"/>
        <v>       玉溪市文化和旅游局</v>
      </c>
      <c r="B49" s="155" t="s">
        <v>228</v>
      </c>
      <c r="C49" s="155" t="s">
        <v>229</v>
      </c>
      <c r="D49" s="155" t="s">
        <v>81</v>
      </c>
      <c r="E49" s="155" t="s">
        <v>230</v>
      </c>
      <c r="F49" s="155" t="s">
        <v>204</v>
      </c>
      <c r="G49" s="155" t="s">
        <v>205</v>
      </c>
      <c r="H49" s="156">
        <v>172250</v>
      </c>
      <c r="I49" s="63">
        <v>172250</v>
      </c>
      <c r="J49" s="63"/>
      <c r="K49" s="155"/>
      <c r="L49" s="63">
        <v>172250</v>
      </c>
      <c r="M49" s="155"/>
      <c r="N49" s="63"/>
      <c r="O49" s="63"/>
      <c r="P49" s="155"/>
      <c r="Q49" s="63"/>
      <c r="R49" s="63"/>
      <c r="S49" s="63"/>
      <c r="T49" s="63"/>
      <c r="U49" s="63"/>
      <c r="V49" s="63"/>
      <c r="W49" s="63"/>
    </row>
    <row r="50" ht="20.25" customHeight="1" spans="1:23">
      <c r="A50" s="155" t="str">
        <f t="shared" si="0"/>
        <v>       玉溪市文化和旅游局</v>
      </c>
      <c r="B50" s="155" t="s">
        <v>228</v>
      </c>
      <c r="C50" s="155" t="s">
        <v>229</v>
      </c>
      <c r="D50" s="155" t="s">
        <v>81</v>
      </c>
      <c r="E50" s="155" t="s">
        <v>230</v>
      </c>
      <c r="F50" s="155" t="s">
        <v>212</v>
      </c>
      <c r="G50" s="155" t="s">
        <v>213</v>
      </c>
      <c r="H50" s="156">
        <v>400000</v>
      </c>
      <c r="I50" s="63">
        <v>400000</v>
      </c>
      <c r="J50" s="63"/>
      <c r="K50" s="155"/>
      <c r="L50" s="63">
        <v>400000</v>
      </c>
      <c r="M50" s="155"/>
      <c r="N50" s="63"/>
      <c r="O50" s="63"/>
      <c r="P50" s="155"/>
      <c r="Q50" s="63"/>
      <c r="R50" s="63"/>
      <c r="S50" s="63"/>
      <c r="T50" s="63"/>
      <c r="U50" s="63"/>
      <c r="V50" s="63"/>
      <c r="W50" s="63"/>
    </row>
    <row r="51" ht="20.25" customHeight="1" spans="1:23">
      <c r="A51" s="155" t="str">
        <f t="shared" si="0"/>
        <v>       玉溪市文化和旅游局</v>
      </c>
      <c r="B51" s="155" t="s">
        <v>228</v>
      </c>
      <c r="C51" s="155" t="s">
        <v>229</v>
      </c>
      <c r="D51" s="155" t="s">
        <v>81</v>
      </c>
      <c r="E51" s="155" t="s">
        <v>230</v>
      </c>
      <c r="F51" s="155" t="s">
        <v>216</v>
      </c>
      <c r="G51" s="155" t="s">
        <v>217</v>
      </c>
      <c r="H51" s="156">
        <v>130000</v>
      </c>
      <c r="I51" s="63">
        <v>130000</v>
      </c>
      <c r="J51" s="63"/>
      <c r="K51" s="155"/>
      <c r="L51" s="63">
        <v>130000</v>
      </c>
      <c r="M51" s="155"/>
      <c r="N51" s="63"/>
      <c r="O51" s="63"/>
      <c r="P51" s="155"/>
      <c r="Q51" s="63"/>
      <c r="R51" s="63"/>
      <c r="S51" s="63"/>
      <c r="T51" s="63"/>
      <c r="U51" s="63"/>
      <c r="V51" s="63"/>
      <c r="W51" s="63"/>
    </row>
    <row r="52" ht="20.25" customHeight="1" spans="1:23">
      <c r="A52" s="155" t="str">
        <f t="shared" si="0"/>
        <v>       玉溪市文化和旅游局</v>
      </c>
      <c r="B52" s="155" t="s">
        <v>228</v>
      </c>
      <c r="C52" s="155" t="s">
        <v>229</v>
      </c>
      <c r="D52" s="155" t="s">
        <v>81</v>
      </c>
      <c r="E52" s="155" t="s">
        <v>230</v>
      </c>
      <c r="F52" s="155" t="s">
        <v>218</v>
      </c>
      <c r="G52" s="155" t="s">
        <v>219</v>
      </c>
      <c r="H52" s="156">
        <v>230000</v>
      </c>
      <c r="I52" s="63">
        <v>230000</v>
      </c>
      <c r="J52" s="63"/>
      <c r="K52" s="155"/>
      <c r="L52" s="63">
        <v>230000</v>
      </c>
      <c r="M52" s="155"/>
      <c r="N52" s="63"/>
      <c r="O52" s="63"/>
      <c r="P52" s="155"/>
      <c r="Q52" s="63"/>
      <c r="R52" s="63"/>
      <c r="S52" s="63"/>
      <c r="T52" s="63"/>
      <c r="U52" s="63"/>
      <c r="V52" s="63"/>
      <c r="W52" s="63"/>
    </row>
    <row r="53" ht="20.25" customHeight="1" spans="1:23">
      <c r="A53" s="155" t="str">
        <f t="shared" si="0"/>
        <v>       玉溪市文化和旅游局</v>
      </c>
      <c r="B53" s="155" t="s">
        <v>228</v>
      </c>
      <c r="C53" s="155" t="s">
        <v>229</v>
      </c>
      <c r="D53" s="155" t="s">
        <v>81</v>
      </c>
      <c r="E53" s="155" t="s">
        <v>230</v>
      </c>
      <c r="F53" s="155" t="s">
        <v>231</v>
      </c>
      <c r="G53" s="155" t="s">
        <v>232</v>
      </c>
      <c r="H53" s="156">
        <v>180000</v>
      </c>
      <c r="I53" s="63">
        <v>180000</v>
      </c>
      <c r="J53" s="63"/>
      <c r="K53" s="155"/>
      <c r="L53" s="63">
        <v>180000</v>
      </c>
      <c r="M53" s="155"/>
      <c r="N53" s="63"/>
      <c r="O53" s="63"/>
      <c r="P53" s="155"/>
      <c r="Q53" s="63"/>
      <c r="R53" s="63"/>
      <c r="S53" s="63"/>
      <c r="T53" s="63"/>
      <c r="U53" s="63"/>
      <c r="V53" s="63"/>
      <c r="W53" s="63"/>
    </row>
    <row r="54" ht="20.25" customHeight="1" spans="1:23">
      <c r="A54" s="155" t="str">
        <f t="shared" si="0"/>
        <v>       玉溪市文化和旅游局</v>
      </c>
      <c r="B54" s="155" t="s">
        <v>228</v>
      </c>
      <c r="C54" s="155" t="s">
        <v>229</v>
      </c>
      <c r="D54" s="155" t="s">
        <v>81</v>
      </c>
      <c r="E54" s="155" t="s">
        <v>230</v>
      </c>
      <c r="F54" s="155" t="s">
        <v>220</v>
      </c>
      <c r="G54" s="155" t="s">
        <v>221</v>
      </c>
      <c r="H54" s="156">
        <v>423475</v>
      </c>
      <c r="I54" s="63">
        <v>423475</v>
      </c>
      <c r="J54" s="63"/>
      <c r="K54" s="155"/>
      <c r="L54" s="63">
        <v>423475</v>
      </c>
      <c r="M54" s="155"/>
      <c r="N54" s="63"/>
      <c r="O54" s="63"/>
      <c r="P54" s="155"/>
      <c r="Q54" s="63"/>
      <c r="R54" s="63"/>
      <c r="S54" s="63"/>
      <c r="T54" s="63"/>
      <c r="U54" s="63"/>
      <c r="V54" s="63"/>
      <c r="W54" s="63"/>
    </row>
    <row r="55" ht="20.25" customHeight="1" spans="1:23">
      <c r="A55" s="155" t="str">
        <f t="shared" si="0"/>
        <v>       玉溪市文化和旅游局</v>
      </c>
      <c r="B55" s="155" t="s">
        <v>228</v>
      </c>
      <c r="C55" s="155" t="s">
        <v>229</v>
      </c>
      <c r="D55" s="155" t="s">
        <v>81</v>
      </c>
      <c r="E55" s="155" t="s">
        <v>230</v>
      </c>
      <c r="F55" s="155" t="s">
        <v>197</v>
      </c>
      <c r="G55" s="155" t="s">
        <v>198</v>
      </c>
      <c r="H55" s="156">
        <v>300000</v>
      </c>
      <c r="I55" s="63">
        <v>300000</v>
      </c>
      <c r="J55" s="63"/>
      <c r="K55" s="155"/>
      <c r="L55" s="63">
        <v>300000</v>
      </c>
      <c r="M55" s="155"/>
      <c r="N55" s="63"/>
      <c r="O55" s="63"/>
      <c r="P55" s="155"/>
      <c r="Q55" s="63"/>
      <c r="R55" s="63"/>
      <c r="S55" s="63"/>
      <c r="T55" s="63"/>
      <c r="U55" s="63"/>
      <c r="V55" s="63"/>
      <c r="W55" s="63"/>
    </row>
    <row r="56" ht="20.25" customHeight="1" spans="1:23">
      <c r="A56" s="155" t="str">
        <f t="shared" si="0"/>
        <v>       玉溪市文化和旅游局</v>
      </c>
      <c r="B56" s="155" t="s">
        <v>228</v>
      </c>
      <c r="C56" s="155" t="s">
        <v>229</v>
      </c>
      <c r="D56" s="155" t="s">
        <v>81</v>
      </c>
      <c r="E56" s="155" t="s">
        <v>230</v>
      </c>
      <c r="F56" s="155" t="s">
        <v>224</v>
      </c>
      <c r="G56" s="155" t="s">
        <v>225</v>
      </c>
      <c r="H56" s="156">
        <v>50000</v>
      </c>
      <c r="I56" s="63">
        <v>50000</v>
      </c>
      <c r="J56" s="63"/>
      <c r="K56" s="155"/>
      <c r="L56" s="63">
        <v>50000</v>
      </c>
      <c r="M56" s="155"/>
      <c r="N56" s="63"/>
      <c r="O56" s="63"/>
      <c r="P56" s="155"/>
      <c r="Q56" s="63"/>
      <c r="R56" s="63"/>
      <c r="S56" s="63"/>
      <c r="T56" s="63"/>
      <c r="U56" s="63"/>
      <c r="V56" s="63"/>
      <c r="W56" s="63"/>
    </row>
    <row r="57" ht="20.25" customHeight="1" spans="1:23">
      <c r="A57" s="155" t="str">
        <f t="shared" si="0"/>
        <v>       玉溪市文化和旅游局</v>
      </c>
      <c r="B57" s="155" t="s">
        <v>233</v>
      </c>
      <c r="C57" s="155" t="s">
        <v>234</v>
      </c>
      <c r="D57" s="155" t="s">
        <v>91</v>
      </c>
      <c r="E57" s="155" t="s">
        <v>235</v>
      </c>
      <c r="F57" s="155" t="s">
        <v>236</v>
      </c>
      <c r="G57" s="155" t="s">
        <v>237</v>
      </c>
      <c r="H57" s="156">
        <v>90000</v>
      </c>
      <c r="I57" s="63">
        <v>90000</v>
      </c>
      <c r="J57" s="63"/>
      <c r="K57" s="155"/>
      <c r="L57" s="63">
        <v>90000</v>
      </c>
      <c r="M57" s="155"/>
      <c r="N57" s="63"/>
      <c r="O57" s="63"/>
      <c r="P57" s="155"/>
      <c r="Q57" s="63"/>
      <c r="R57" s="63"/>
      <c r="S57" s="63"/>
      <c r="T57" s="63"/>
      <c r="U57" s="63"/>
      <c r="V57" s="63"/>
      <c r="W57" s="63"/>
    </row>
    <row r="58" ht="20.25" customHeight="1" spans="1:23">
      <c r="A58" s="155" t="str">
        <f t="shared" si="0"/>
        <v>       玉溪市文化和旅游局</v>
      </c>
      <c r="B58" s="155" t="s">
        <v>238</v>
      </c>
      <c r="C58" s="155" t="s">
        <v>239</v>
      </c>
      <c r="D58" s="155" t="s">
        <v>80</v>
      </c>
      <c r="E58" s="155" t="s">
        <v>152</v>
      </c>
      <c r="F58" s="155" t="s">
        <v>240</v>
      </c>
      <c r="G58" s="155" t="s">
        <v>241</v>
      </c>
      <c r="H58" s="156">
        <v>91200</v>
      </c>
      <c r="I58" s="63">
        <v>91200</v>
      </c>
      <c r="J58" s="63">
        <v>22800</v>
      </c>
      <c r="K58" s="155"/>
      <c r="L58" s="63">
        <v>68400</v>
      </c>
      <c r="M58" s="155"/>
      <c r="N58" s="63"/>
      <c r="O58" s="63"/>
      <c r="P58" s="155"/>
      <c r="Q58" s="63"/>
      <c r="R58" s="63"/>
      <c r="S58" s="63"/>
      <c r="T58" s="63"/>
      <c r="U58" s="63"/>
      <c r="V58" s="63"/>
      <c r="W58" s="63"/>
    </row>
    <row r="59" ht="20.25" customHeight="1" spans="1:23">
      <c r="A59" s="155" t="str">
        <f t="shared" si="0"/>
        <v>       玉溪市文化和旅游局</v>
      </c>
      <c r="B59" s="155" t="s">
        <v>242</v>
      </c>
      <c r="C59" s="155" t="s">
        <v>243</v>
      </c>
      <c r="D59" s="155" t="s">
        <v>83</v>
      </c>
      <c r="E59" s="155" t="s">
        <v>160</v>
      </c>
      <c r="F59" s="155" t="s">
        <v>161</v>
      </c>
      <c r="G59" s="155" t="s">
        <v>162</v>
      </c>
      <c r="H59" s="156">
        <v>592800</v>
      </c>
      <c r="I59" s="63">
        <v>592800</v>
      </c>
      <c r="J59" s="63">
        <v>592800</v>
      </c>
      <c r="K59" s="155"/>
      <c r="L59" s="63"/>
      <c r="M59" s="155"/>
      <c r="N59" s="63"/>
      <c r="O59" s="63"/>
      <c r="P59" s="155"/>
      <c r="Q59" s="63"/>
      <c r="R59" s="63"/>
      <c r="S59" s="63"/>
      <c r="T59" s="63"/>
      <c r="U59" s="63"/>
      <c r="V59" s="63"/>
      <c r="W59" s="63"/>
    </row>
    <row r="60" ht="20.25" customHeight="1" spans="1:23">
      <c r="A60" s="155" t="str">
        <f t="shared" si="0"/>
        <v>       玉溪市文化和旅游局</v>
      </c>
      <c r="B60" s="155" t="s">
        <v>244</v>
      </c>
      <c r="C60" s="155" t="s">
        <v>245</v>
      </c>
      <c r="D60" s="155" t="s">
        <v>83</v>
      </c>
      <c r="E60" s="155" t="s">
        <v>160</v>
      </c>
      <c r="F60" s="155" t="s">
        <v>161</v>
      </c>
      <c r="G60" s="155" t="s">
        <v>162</v>
      </c>
      <c r="H60" s="156">
        <v>300000</v>
      </c>
      <c r="I60" s="63">
        <v>300000</v>
      </c>
      <c r="J60" s="63"/>
      <c r="K60" s="155"/>
      <c r="L60" s="63">
        <v>300000</v>
      </c>
      <c r="M60" s="155"/>
      <c r="N60" s="63"/>
      <c r="O60" s="63"/>
      <c r="P60" s="155"/>
      <c r="Q60" s="63"/>
      <c r="R60" s="63"/>
      <c r="S60" s="63"/>
      <c r="T60" s="63"/>
      <c r="U60" s="63"/>
      <c r="V60" s="63"/>
      <c r="W60" s="63"/>
    </row>
    <row r="61" ht="20.25" customHeight="1" spans="1:23">
      <c r="A61" s="155" t="str">
        <f t="shared" si="0"/>
        <v>       玉溪市文化和旅游局</v>
      </c>
      <c r="B61" s="155" t="s">
        <v>246</v>
      </c>
      <c r="C61" s="155" t="s">
        <v>247</v>
      </c>
      <c r="D61" s="155" t="s">
        <v>80</v>
      </c>
      <c r="E61" s="155" t="s">
        <v>152</v>
      </c>
      <c r="F61" s="155" t="s">
        <v>248</v>
      </c>
      <c r="G61" s="155" t="s">
        <v>249</v>
      </c>
      <c r="H61" s="156">
        <v>131893</v>
      </c>
      <c r="I61" s="63">
        <v>131893</v>
      </c>
      <c r="J61" s="63"/>
      <c r="K61" s="155"/>
      <c r="L61" s="63">
        <v>131893</v>
      </c>
      <c r="M61" s="155"/>
      <c r="N61" s="63"/>
      <c r="O61" s="63"/>
      <c r="P61" s="155"/>
      <c r="Q61" s="63"/>
      <c r="R61" s="63"/>
      <c r="S61" s="63"/>
      <c r="T61" s="63"/>
      <c r="U61" s="63"/>
      <c r="V61" s="63"/>
      <c r="W61" s="63"/>
    </row>
    <row r="62" ht="20.25" customHeight="1" spans="1:23">
      <c r="A62" s="155" t="str">
        <f t="shared" si="0"/>
        <v>       玉溪市文化和旅游局</v>
      </c>
      <c r="B62" s="155" t="s">
        <v>250</v>
      </c>
      <c r="C62" s="155" t="s">
        <v>251</v>
      </c>
      <c r="D62" s="155" t="s">
        <v>80</v>
      </c>
      <c r="E62" s="155" t="s">
        <v>152</v>
      </c>
      <c r="F62" s="155" t="s">
        <v>220</v>
      </c>
      <c r="G62" s="155" t="s">
        <v>221</v>
      </c>
      <c r="H62" s="156">
        <v>198000</v>
      </c>
      <c r="I62" s="63">
        <v>198000</v>
      </c>
      <c r="J62" s="63"/>
      <c r="K62" s="155"/>
      <c r="L62" s="63">
        <v>198000</v>
      </c>
      <c r="M62" s="155"/>
      <c r="N62" s="63"/>
      <c r="O62" s="63"/>
      <c r="P62" s="155"/>
      <c r="Q62" s="63"/>
      <c r="R62" s="63"/>
      <c r="S62" s="63"/>
      <c r="T62" s="63"/>
      <c r="U62" s="63"/>
      <c r="V62" s="63"/>
      <c r="W62" s="63"/>
    </row>
    <row r="63" ht="20.25" customHeight="1" spans="1:23">
      <c r="A63" s="155" t="str">
        <f t="shared" si="0"/>
        <v>       玉溪市文化和旅游局</v>
      </c>
      <c r="B63" s="155" t="s">
        <v>252</v>
      </c>
      <c r="C63" s="155" t="s">
        <v>253</v>
      </c>
      <c r="D63" s="155" t="s">
        <v>94</v>
      </c>
      <c r="E63" s="155" t="s">
        <v>170</v>
      </c>
      <c r="F63" s="155" t="s">
        <v>173</v>
      </c>
      <c r="G63" s="155" t="s">
        <v>174</v>
      </c>
      <c r="H63" s="156">
        <v>8000</v>
      </c>
      <c r="I63" s="63">
        <v>8000</v>
      </c>
      <c r="J63" s="63"/>
      <c r="K63" s="155"/>
      <c r="L63" s="63">
        <v>8000</v>
      </c>
      <c r="M63" s="155"/>
      <c r="N63" s="63"/>
      <c r="O63" s="63"/>
      <c r="P63" s="155"/>
      <c r="Q63" s="63"/>
      <c r="R63" s="63"/>
      <c r="S63" s="63"/>
      <c r="T63" s="63"/>
      <c r="U63" s="63"/>
      <c r="V63" s="63"/>
      <c r="W63" s="63"/>
    </row>
    <row r="64" ht="20.25" customHeight="1" spans="1:23">
      <c r="A64" s="155" t="str">
        <f t="shared" si="0"/>
        <v>       玉溪市文化和旅游局</v>
      </c>
      <c r="B64" s="155" t="s">
        <v>254</v>
      </c>
      <c r="C64" s="155" t="s">
        <v>241</v>
      </c>
      <c r="D64" s="155" t="s">
        <v>80</v>
      </c>
      <c r="E64" s="155" t="s">
        <v>152</v>
      </c>
      <c r="F64" s="155" t="s">
        <v>248</v>
      </c>
      <c r="G64" s="155" t="s">
        <v>249</v>
      </c>
      <c r="H64" s="156">
        <v>1055040</v>
      </c>
      <c r="I64" s="63">
        <v>1055040</v>
      </c>
      <c r="J64" s="63">
        <v>306967.5</v>
      </c>
      <c r="K64" s="155"/>
      <c r="L64" s="63">
        <v>748072.5</v>
      </c>
      <c r="M64" s="155"/>
      <c r="N64" s="63"/>
      <c r="O64" s="63"/>
      <c r="P64" s="155"/>
      <c r="Q64" s="63"/>
      <c r="R64" s="63"/>
      <c r="S64" s="63"/>
      <c r="T64" s="63"/>
      <c r="U64" s="63"/>
      <c r="V64" s="63"/>
      <c r="W64" s="63"/>
    </row>
    <row r="65" ht="20.25" customHeight="1" spans="1:23">
      <c r="A65" s="155" t="str">
        <f t="shared" si="0"/>
        <v>       玉溪市文化和旅游局</v>
      </c>
      <c r="B65" s="155" t="s">
        <v>255</v>
      </c>
      <c r="C65" s="155" t="s">
        <v>256</v>
      </c>
      <c r="D65" s="155" t="s">
        <v>80</v>
      </c>
      <c r="E65" s="155" t="s">
        <v>152</v>
      </c>
      <c r="F65" s="155" t="s">
        <v>165</v>
      </c>
      <c r="G65" s="155" t="s">
        <v>166</v>
      </c>
      <c r="H65" s="156">
        <v>30000</v>
      </c>
      <c r="I65" s="63">
        <v>30000</v>
      </c>
      <c r="J65" s="63"/>
      <c r="K65" s="155"/>
      <c r="L65" s="63">
        <v>30000</v>
      </c>
      <c r="M65" s="155"/>
      <c r="N65" s="63"/>
      <c r="O65" s="63"/>
      <c r="P65" s="155"/>
      <c r="Q65" s="63"/>
      <c r="R65" s="63"/>
      <c r="S65" s="63"/>
      <c r="T65" s="63"/>
      <c r="U65" s="63"/>
      <c r="V65" s="63"/>
      <c r="W65" s="63"/>
    </row>
    <row r="66" ht="20.25" customHeight="1" spans="1:23">
      <c r="A66" s="159" t="s">
        <v>30</v>
      </c>
      <c r="B66" s="159"/>
      <c r="C66" s="159"/>
      <c r="D66" s="159"/>
      <c r="E66" s="159"/>
      <c r="F66" s="159"/>
      <c r="G66" s="159"/>
      <c r="H66" s="63">
        <v>13597454.42</v>
      </c>
      <c r="I66" s="63">
        <v>13597454.42</v>
      </c>
      <c r="J66" s="63">
        <v>5066161.98</v>
      </c>
      <c r="K66" s="63"/>
      <c r="L66" s="63">
        <v>8531292.44</v>
      </c>
      <c r="M66" s="63"/>
      <c r="N66" s="63"/>
      <c r="O66" s="63"/>
      <c r="P66" s="63"/>
      <c r="Q66" s="63"/>
      <c r="R66" s="63"/>
      <c r="S66" s="63"/>
      <c r="T66" s="63"/>
      <c r="U66" s="63"/>
      <c r="V66" s="63"/>
      <c r="W66" s="63"/>
    </row>
  </sheetData>
  <mergeCells count="17">
    <mergeCell ref="A1:W1"/>
    <mergeCell ref="A2:W2"/>
    <mergeCell ref="A3:V3"/>
    <mergeCell ref="H4:W4"/>
    <mergeCell ref="I5:M5"/>
    <mergeCell ref="N5:P5"/>
    <mergeCell ref="R5:W5"/>
    <mergeCell ref="A66:G66"/>
    <mergeCell ref="A4:A6"/>
    <mergeCell ref="B4:B6"/>
    <mergeCell ref="C4:C6"/>
    <mergeCell ref="D4:D6"/>
    <mergeCell ref="E4:E6"/>
    <mergeCell ref="F4:F6"/>
    <mergeCell ref="G4:G6"/>
    <mergeCell ref="H5:H6"/>
    <mergeCell ref="Q5:Q6"/>
  </mergeCells>
  <pageMargins left="0.75" right="0.75" top="1" bottom="1" header="0.5" footer="0.5"/>
  <pageSetup paperSize="1" scale="3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
  <sheetViews>
    <sheetView showZeros="0" topLeftCell="A24" workbookViewId="0">
      <selection activeCell="F24" sqref="F24:F25"/>
    </sheetView>
  </sheetViews>
  <sheetFormatPr defaultColWidth="9.14545454545454" defaultRowHeight="14.25" customHeight="1"/>
  <cols>
    <col min="1" max="1" width="14.5727272727273" customWidth="1"/>
    <col min="2" max="2" width="21.0363636363636" customWidth="1"/>
    <col min="3" max="3" width="31.3181818181818" customWidth="1"/>
    <col min="4" max="4" width="23.8545454545455" customWidth="1"/>
    <col min="5" max="5" width="15.6" customWidth="1"/>
    <col min="6" max="6" width="19.7454545454545" customWidth="1"/>
    <col min="7" max="7" width="14.8818181818182" customWidth="1"/>
    <col min="8" max="8" width="19.7454545454545" customWidth="1"/>
    <col min="9" max="16" width="14.1727272727273" customWidth="1"/>
    <col min="17" max="17" width="13.6" customWidth="1"/>
    <col min="18" max="23" width="15.1727272727273" customWidth="1"/>
  </cols>
  <sheetData>
    <row r="1" ht="13.5" customHeight="1" spans="2:23">
      <c r="B1" s="130"/>
      <c r="E1" s="142"/>
      <c r="F1" s="142"/>
      <c r="G1" s="142"/>
      <c r="H1" s="142"/>
      <c r="K1" s="130"/>
      <c r="N1" s="130"/>
      <c r="O1" s="130"/>
      <c r="P1" s="130"/>
      <c r="U1" s="147"/>
      <c r="W1" s="131" t="s">
        <v>257</v>
      </c>
    </row>
    <row r="2" ht="27.75" customHeight="1" spans="1:23">
      <c r="A2" s="32" t="s">
        <v>258</v>
      </c>
      <c r="B2" s="32"/>
      <c r="C2" s="32"/>
      <c r="D2" s="32"/>
      <c r="E2" s="32"/>
      <c r="F2" s="32"/>
      <c r="G2" s="32"/>
      <c r="H2" s="32"/>
      <c r="I2" s="32"/>
      <c r="J2" s="32"/>
      <c r="K2" s="32"/>
      <c r="L2" s="32"/>
      <c r="M2" s="32"/>
      <c r="N2" s="32"/>
      <c r="O2" s="32"/>
      <c r="P2" s="32"/>
      <c r="Q2" s="32"/>
      <c r="R2" s="32"/>
      <c r="S2" s="32"/>
      <c r="T2" s="32"/>
      <c r="U2" s="32"/>
      <c r="V2" s="32"/>
      <c r="W2" s="32"/>
    </row>
    <row r="3" ht="13.5" customHeight="1" spans="1:23">
      <c r="A3" s="5" t="str">
        <f>"单位名称："&amp;"玉溪市文化和旅游局"</f>
        <v>单位名称：玉溪市文化和旅游局</v>
      </c>
      <c r="B3" s="143" t="str">
        <f>"单位名称："&amp;"玉溪市文化和旅游局"</f>
        <v>单位名称：玉溪市文化和旅游局</v>
      </c>
      <c r="C3" s="143"/>
      <c r="D3" s="143"/>
      <c r="E3" s="143"/>
      <c r="F3" s="143"/>
      <c r="G3" s="143"/>
      <c r="H3" s="143"/>
      <c r="I3" s="143"/>
      <c r="J3" s="7"/>
      <c r="K3" s="7"/>
      <c r="L3" s="7"/>
      <c r="M3" s="7"/>
      <c r="N3" s="7"/>
      <c r="O3" s="7"/>
      <c r="P3" s="7"/>
      <c r="Q3" s="7"/>
      <c r="U3" s="147"/>
      <c r="W3" s="134" t="s">
        <v>2</v>
      </c>
    </row>
    <row r="4" ht="21.75" customHeight="1" spans="1:23">
      <c r="A4" s="9" t="s">
        <v>259</v>
      </c>
      <c r="B4" s="9" t="s">
        <v>132</v>
      </c>
      <c r="C4" s="9" t="s">
        <v>133</v>
      </c>
      <c r="D4" s="9" t="s">
        <v>260</v>
      </c>
      <c r="E4" s="10" t="s">
        <v>134</v>
      </c>
      <c r="F4" s="10" t="s">
        <v>135</v>
      </c>
      <c r="G4" s="10" t="s">
        <v>136</v>
      </c>
      <c r="H4" s="10" t="s">
        <v>137</v>
      </c>
      <c r="I4" s="20" t="s">
        <v>30</v>
      </c>
      <c r="J4" s="20" t="s">
        <v>261</v>
      </c>
      <c r="K4" s="20"/>
      <c r="L4" s="20"/>
      <c r="M4" s="20"/>
      <c r="N4" s="20" t="s">
        <v>139</v>
      </c>
      <c r="O4" s="20"/>
      <c r="P4" s="20"/>
      <c r="Q4" s="10" t="s">
        <v>36</v>
      </c>
      <c r="R4" s="11" t="s">
        <v>262</v>
      </c>
      <c r="S4" s="12"/>
      <c r="T4" s="12"/>
      <c r="U4" s="12"/>
      <c r="V4" s="12"/>
      <c r="W4" s="13"/>
    </row>
    <row r="5" ht="21.75" customHeight="1" spans="1:23">
      <c r="A5" s="14"/>
      <c r="B5" s="14"/>
      <c r="C5" s="14"/>
      <c r="D5" s="14"/>
      <c r="E5" s="15"/>
      <c r="F5" s="15"/>
      <c r="G5" s="15"/>
      <c r="H5" s="15"/>
      <c r="I5" s="20"/>
      <c r="J5" s="146" t="s">
        <v>33</v>
      </c>
      <c r="K5" s="146"/>
      <c r="L5" s="146" t="s">
        <v>34</v>
      </c>
      <c r="M5" s="146" t="s">
        <v>35</v>
      </c>
      <c r="N5" s="10" t="s">
        <v>33</v>
      </c>
      <c r="O5" s="10" t="s">
        <v>34</v>
      </c>
      <c r="P5" s="10" t="s">
        <v>35</v>
      </c>
      <c r="Q5" s="15"/>
      <c r="R5" s="10" t="s">
        <v>32</v>
      </c>
      <c r="S5" s="10" t="s">
        <v>39</v>
      </c>
      <c r="T5" s="10" t="s">
        <v>145</v>
      </c>
      <c r="U5" s="10" t="s">
        <v>41</v>
      </c>
      <c r="V5" s="10" t="s">
        <v>42</v>
      </c>
      <c r="W5" s="10" t="s">
        <v>43</v>
      </c>
    </row>
    <row r="6" ht="40.5" customHeight="1" spans="1:23">
      <c r="A6" s="17"/>
      <c r="B6" s="17"/>
      <c r="C6" s="17"/>
      <c r="D6" s="17"/>
      <c r="E6" s="18"/>
      <c r="F6" s="18"/>
      <c r="G6" s="18"/>
      <c r="H6" s="18"/>
      <c r="I6" s="20"/>
      <c r="J6" s="146" t="s">
        <v>32</v>
      </c>
      <c r="K6" s="146" t="s">
        <v>263</v>
      </c>
      <c r="L6" s="146"/>
      <c r="M6" s="146"/>
      <c r="N6" s="18"/>
      <c r="O6" s="18"/>
      <c r="P6" s="18"/>
      <c r="Q6" s="18"/>
      <c r="R6" s="18"/>
      <c r="S6" s="18"/>
      <c r="T6" s="18"/>
      <c r="U6" s="19"/>
      <c r="V6" s="18"/>
      <c r="W6" s="18"/>
    </row>
    <row r="7" ht="15" customHeight="1" spans="1:23">
      <c r="A7" s="144">
        <v>1</v>
      </c>
      <c r="B7" s="144">
        <v>2</v>
      </c>
      <c r="C7" s="144">
        <v>3</v>
      </c>
      <c r="D7" s="144">
        <v>4</v>
      </c>
      <c r="E7" s="144">
        <v>5</v>
      </c>
      <c r="F7" s="144">
        <v>6</v>
      </c>
      <c r="G7" s="144">
        <v>7</v>
      </c>
      <c r="H7" s="144">
        <v>8</v>
      </c>
      <c r="I7" s="144">
        <v>9</v>
      </c>
      <c r="J7" s="144">
        <v>10</v>
      </c>
      <c r="K7" s="144">
        <v>11</v>
      </c>
      <c r="L7" s="144">
        <v>12</v>
      </c>
      <c r="M7" s="144">
        <v>13</v>
      </c>
      <c r="N7" s="144">
        <v>14</v>
      </c>
      <c r="O7" s="144">
        <v>15</v>
      </c>
      <c r="P7" s="144">
        <v>16</v>
      </c>
      <c r="Q7" s="144">
        <v>17</v>
      </c>
      <c r="R7" s="144">
        <v>18</v>
      </c>
      <c r="S7" s="144">
        <v>19</v>
      </c>
      <c r="T7" s="144">
        <v>20</v>
      </c>
      <c r="U7" s="144">
        <v>21</v>
      </c>
      <c r="V7" s="144">
        <v>22</v>
      </c>
      <c r="W7" s="144">
        <v>23</v>
      </c>
    </row>
    <row r="8" ht="32.9" customHeight="1" spans="1:23">
      <c r="A8" s="26"/>
      <c r="B8" s="145"/>
      <c r="C8" s="26" t="s">
        <v>264</v>
      </c>
      <c r="D8" s="26"/>
      <c r="E8" s="26"/>
      <c r="F8" s="26"/>
      <c r="G8" s="26"/>
      <c r="H8" s="26"/>
      <c r="I8" s="45">
        <v>5292000</v>
      </c>
      <c r="J8" s="45">
        <v>5292000</v>
      </c>
      <c r="K8" s="45">
        <v>5292000</v>
      </c>
      <c r="L8" s="45"/>
      <c r="M8" s="45"/>
      <c r="N8" s="45"/>
      <c r="O8" s="45"/>
      <c r="P8" s="45"/>
      <c r="Q8" s="45"/>
      <c r="R8" s="45"/>
      <c r="S8" s="45"/>
      <c r="T8" s="45"/>
      <c r="U8" s="45"/>
      <c r="V8" s="45"/>
      <c r="W8" s="45"/>
    </row>
    <row r="9" ht="32.9" customHeight="1" spans="1:23">
      <c r="A9" s="26" t="s">
        <v>265</v>
      </c>
      <c r="B9" s="145" t="s">
        <v>266</v>
      </c>
      <c r="C9" s="26" t="s">
        <v>264</v>
      </c>
      <c r="D9" s="26" t="s">
        <v>64</v>
      </c>
      <c r="E9" s="26" t="s">
        <v>104</v>
      </c>
      <c r="F9" s="26" t="s">
        <v>267</v>
      </c>
      <c r="G9" s="26" t="s">
        <v>268</v>
      </c>
      <c r="H9" s="26" t="s">
        <v>77</v>
      </c>
      <c r="I9" s="45">
        <v>5292000</v>
      </c>
      <c r="J9" s="45">
        <v>5292000</v>
      </c>
      <c r="K9" s="45">
        <v>5292000</v>
      </c>
      <c r="L9" s="45"/>
      <c r="M9" s="45"/>
      <c r="N9" s="45"/>
      <c r="O9" s="45"/>
      <c r="P9" s="45"/>
      <c r="Q9" s="45"/>
      <c r="R9" s="45"/>
      <c r="S9" s="45"/>
      <c r="T9" s="45"/>
      <c r="U9" s="45"/>
      <c r="V9" s="45"/>
      <c r="W9" s="45"/>
    </row>
    <row r="10" ht="32.9" customHeight="1" spans="1:23">
      <c r="A10" s="26"/>
      <c r="B10" s="26"/>
      <c r="C10" s="26" t="s">
        <v>269</v>
      </c>
      <c r="D10" s="26"/>
      <c r="E10" s="26"/>
      <c r="F10" s="26"/>
      <c r="G10" s="26"/>
      <c r="H10" s="26"/>
      <c r="I10" s="45">
        <v>101000</v>
      </c>
      <c r="J10" s="45">
        <v>100000</v>
      </c>
      <c r="K10" s="45">
        <v>100000</v>
      </c>
      <c r="L10" s="45"/>
      <c r="M10" s="45"/>
      <c r="N10" s="45">
        <v>1000</v>
      </c>
      <c r="O10" s="45"/>
      <c r="P10" s="45"/>
      <c r="Q10" s="45"/>
      <c r="R10" s="45"/>
      <c r="S10" s="45"/>
      <c r="T10" s="45"/>
      <c r="U10" s="45"/>
      <c r="V10" s="45"/>
      <c r="W10" s="45"/>
    </row>
    <row r="11" ht="32.9" customHeight="1" spans="1:23">
      <c r="A11" s="26" t="s">
        <v>270</v>
      </c>
      <c r="B11" s="145" t="s">
        <v>271</v>
      </c>
      <c r="C11" s="26" t="s">
        <v>269</v>
      </c>
      <c r="D11" s="26" t="s">
        <v>64</v>
      </c>
      <c r="E11" s="26" t="s">
        <v>83</v>
      </c>
      <c r="F11" s="26" t="s">
        <v>160</v>
      </c>
      <c r="G11" s="26" t="s">
        <v>220</v>
      </c>
      <c r="H11" s="26" t="s">
        <v>221</v>
      </c>
      <c r="I11" s="45">
        <v>101000</v>
      </c>
      <c r="J11" s="45">
        <v>100000</v>
      </c>
      <c r="K11" s="45">
        <v>100000</v>
      </c>
      <c r="L11" s="45"/>
      <c r="M11" s="45"/>
      <c r="N11" s="45">
        <v>1000</v>
      </c>
      <c r="O11" s="45"/>
      <c r="P11" s="45"/>
      <c r="Q11" s="45"/>
      <c r="R11" s="45"/>
      <c r="S11" s="45"/>
      <c r="T11" s="45"/>
      <c r="U11" s="45"/>
      <c r="V11" s="45"/>
      <c r="W11" s="45"/>
    </row>
    <row r="12" ht="32.9" customHeight="1" spans="1:23">
      <c r="A12" s="26"/>
      <c r="B12" s="26"/>
      <c r="C12" s="26" t="s">
        <v>272</v>
      </c>
      <c r="D12" s="26"/>
      <c r="E12" s="26"/>
      <c r="F12" s="26"/>
      <c r="G12" s="26"/>
      <c r="H12" s="26"/>
      <c r="I12" s="45">
        <v>30000</v>
      </c>
      <c r="J12" s="45">
        <v>30000</v>
      </c>
      <c r="K12" s="45">
        <v>30000</v>
      </c>
      <c r="L12" s="45"/>
      <c r="M12" s="45"/>
      <c r="N12" s="45"/>
      <c r="O12" s="45"/>
      <c r="P12" s="45"/>
      <c r="Q12" s="45"/>
      <c r="R12" s="45"/>
      <c r="S12" s="45"/>
      <c r="T12" s="45"/>
      <c r="U12" s="45"/>
      <c r="V12" s="45"/>
      <c r="W12" s="45"/>
    </row>
    <row r="13" ht="32.9" customHeight="1" spans="1:23">
      <c r="A13" s="26" t="s">
        <v>265</v>
      </c>
      <c r="B13" s="145" t="s">
        <v>273</v>
      </c>
      <c r="C13" s="26" t="s">
        <v>272</v>
      </c>
      <c r="D13" s="26" t="s">
        <v>64</v>
      </c>
      <c r="E13" s="26" t="s">
        <v>85</v>
      </c>
      <c r="F13" s="26" t="s">
        <v>274</v>
      </c>
      <c r="G13" s="26" t="s">
        <v>268</v>
      </c>
      <c r="H13" s="26" t="s">
        <v>77</v>
      </c>
      <c r="I13" s="45">
        <v>30000</v>
      </c>
      <c r="J13" s="45">
        <v>30000</v>
      </c>
      <c r="K13" s="45">
        <v>30000</v>
      </c>
      <c r="L13" s="45"/>
      <c r="M13" s="45"/>
      <c r="N13" s="45"/>
      <c r="O13" s="45"/>
      <c r="P13" s="45"/>
      <c r="Q13" s="45"/>
      <c r="R13" s="45"/>
      <c r="S13" s="45"/>
      <c r="T13" s="45"/>
      <c r="U13" s="45"/>
      <c r="V13" s="45"/>
      <c r="W13" s="45"/>
    </row>
    <row r="14" ht="32.9" customHeight="1" spans="1:23">
      <c r="A14" s="26"/>
      <c r="B14" s="26"/>
      <c r="C14" s="26" t="s">
        <v>275</v>
      </c>
      <c r="D14" s="26"/>
      <c r="E14" s="26"/>
      <c r="F14" s="26"/>
      <c r="G14" s="26"/>
      <c r="H14" s="26"/>
      <c r="I14" s="45">
        <v>580000</v>
      </c>
      <c r="J14" s="45">
        <v>580000</v>
      </c>
      <c r="K14" s="45">
        <v>580000</v>
      </c>
      <c r="L14" s="45"/>
      <c r="M14" s="45"/>
      <c r="N14" s="45"/>
      <c r="O14" s="45"/>
      <c r="P14" s="45"/>
      <c r="Q14" s="45"/>
      <c r="R14" s="45"/>
      <c r="S14" s="45"/>
      <c r="T14" s="45"/>
      <c r="U14" s="45"/>
      <c r="V14" s="45"/>
      <c r="W14" s="45"/>
    </row>
    <row r="15" ht="32.9" customHeight="1" spans="1:23">
      <c r="A15" s="26" t="s">
        <v>270</v>
      </c>
      <c r="B15" s="145" t="s">
        <v>276</v>
      </c>
      <c r="C15" s="26" t="s">
        <v>275</v>
      </c>
      <c r="D15" s="26" t="s">
        <v>64</v>
      </c>
      <c r="E15" s="26" t="s">
        <v>104</v>
      </c>
      <c r="F15" s="26" t="s">
        <v>267</v>
      </c>
      <c r="G15" s="26" t="s">
        <v>268</v>
      </c>
      <c r="H15" s="26" t="s">
        <v>77</v>
      </c>
      <c r="I15" s="45">
        <v>580000</v>
      </c>
      <c r="J15" s="45">
        <v>580000</v>
      </c>
      <c r="K15" s="45">
        <v>580000</v>
      </c>
      <c r="L15" s="45"/>
      <c r="M15" s="45"/>
      <c r="N15" s="45"/>
      <c r="O15" s="45"/>
      <c r="P15" s="45"/>
      <c r="Q15" s="45"/>
      <c r="R15" s="45"/>
      <c r="S15" s="45"/>
      <c r="T15" s="45"/>
      <c r="U15" s="45"/>
      <c r="V15" s="45"/>
      <c r="W15" s="45"/>
    </row>
    <row r="16" ht="32.9" customHeight="1" spans="1:23">
      <c r="A16" s="26"/>
      <c r="B16" s="26"/>
      <c r="C16" s="26" t="s">
        <v>277</v>
      </c>
      <c r="D16" s="26"/>
      <c r="E16" s="26"/>
      <c r="F16" s="26"/>
      <c r="G16" s="26"/>
      <c r="H16" s="26"/>
      <c r="I16" s="45">
        <v>366649.28</v>
      </c>
      <c r="J16" s="45"/>
      <c r="K16" s="45"/>
      <c r="L16" s="45"/>
      <c r="M16" s="45"/>
      <c r="N16" s="45">
        <v>366649.28</v>
      </c>
      <c r="O16" s="45"/>
      <c r="P16" s="45"/>
      <c r="Q16" s="45"/>
      <c r="R16" s="45"/>
      <c r="S16" s="45"/>
      <c r="T16" s="45"/>
      <c r="U16" s="45"/>
      <c r="V16" s="45"/>
      <c r="W16" s="45"/>
    </row>
    <row r="17" ht="32.9" customHeight="1" spans="1:23">
      <c r="A17" s="26" t="s">
        <v>270</v>
      </c>
      <c r="B17" s="145" t="s">
        <v>278</v>
      </c>
      <c r="C17" s="26" t="s">
        <v>277</v>
      </c>
      <c r="D17" s="26" t="s">
        <v>64</v>
      </c>
      <c r="E17" s="26" t="s">
        <v>83</v>
      </c>
      <c r="F17" s="26" t="s">
        <v>160</v>
      </c>
      <c r="G17" s="26" t="s">
        <v>220</v>
      </c>
      <c r="H17" s="26" t="s">
        <v>221</v>
      </c>
      <c r="I17" s="45">
        <v>366649.28</v>
      </c>
      <c r="J17" s="45"/>
      <c r="K17" s="45"/>
      <c r="L17" s="45"/>
      <c r="M17" s="45"/>
      <c r="N17" s="45">
        <v>366649.28</v>
      </c>
      <c r="O17" s="45"/>
      <c r="P17" s="45"/>
      <c r="Q17" s="45"/>
      <c r="R17" s="45"/>
      <c r="S17" s="45"/>
      <c r="T17" s="45"/>
      <c r="U17" s="45"/>
      <c r="V17" s="45"/>
      <c r="W17" s="45"/>
    </row>
    <row r="18" ht="32.9" customHeight="1" spans="1:23">
      <c r="A18" s="26"/>
      <c r="B18" s="26"/>
      <c r="C18" s="26" t="s">
        <v>279</v>
      </c>
      <c r="D18" s="26"/>
      <c r="E18" s="26"/>
      <c r="F18" s="26"/>
      <c r="G18" s="26"/>
      <c r="H18" s="26"/>
      <c r="I18" s="45">
        <v>5000</v>
      </c>
      <c r="J18" s="45"/>
      <c r="K18" s="45"/>
      <c r="L18" s="45"/>
      <c r="M18" s="45"/>
      <c r="N18" s="45">
        <v>5000</v>
      </c>
      <c r="O18" s="45"/>
      <c r="P18" s="45"/>
      <c r="Q18" s="45"/>
      <c r="R18" s="45"/>
      <c r="S18" s="45"/>
      <c r="T18" s="45"/>
      <c r="U18" s="45"/>
      <c r="V18" s="45"/>
      <c r="W18" s="45"/>
    </row>
    <row r="19" ht="32.9" customHeight="1" spans="1:23">
      <c r="A19" s="26" t="s">
        <v>270</v>
      </c>
      <c r="B19" s="145" t="s">
        <v>280</v>
      </c>
      <c r="C19" s="26" t="s">
        <v>279</v>
      </c>
      <c r="D19" s="26" t="s">
        <v>64</v>
      </c>
      <c r="E19" s="26" t="s">
        <v>83</v>
      </c>
      <c r="F19" s="26" t="s">
        <v>160</v>
      </c>
      <c r="G19" s="26" t="s">
        <v>220</v>
      </c>
      <c r="H19" s="26" t="s">
        <v>221</v>
      </c>
      <c r="I19" s="45">
        <v>5000</v>
      </c>
      <c r="J19" s="45"/>
      <c r="K19" s="45"/>
      <c r="L19" s="45"/>
      <c r="M19" s="45"/>
      <c r="N19" s="45">
        <v>5000</v>
      </c>
      <c r="O19" s="45"/>
      <c r="P19" s="45"/>
      <c r="Q19" s="45"/>
      <c r="R19" s="45"/>
      <c r="S19" s="45"/>
      <c r="T19" s="45"/>
      <c r="U19" s="45"/>
      <c r="V19" s="45"/>
      <c r="W19" s="45"/>
    </row>
    <row r="20" ht="32.9" customHeight="1" spans="1:23">
      <c r="A20" s="26"/>
      <c r="B20" s="26"/>
      <c r="C20" s="26" t="s">
        <v>281</v>
      </c>
      <c r="D20" s="26"/>
      <c r="E20" s="26"/>
      <c r="F20" s="26"/>
      <c r="G20" s="26"/>
      <c r="H20" s="26"/>
      <c r="I20" s="45">
        <v>45372.82</v>
      </c>
      <c r="J20" s="45"/>
      <c r="K20" s="45"/>
      <c r="L20" s="45"/>
      <c r="M20" s="45"/>
      <c r="N20" s="45">
        <v>45372.82</v>
      </c>
      <c r="O20" s="45"/>
      <c r="P20" s="45"/>
      <c r="Q20" s="45"/>
      <c r="R20" s="45"/>
      <c r="S20" s="45"/>
      <c r="T20" s="45"/>
      <c r="U20" s="45"/>
      <c r="V20" s="45"/>
      <c r="W20" s="45"/>
    </row>
    <row r="21" ht="32.9" customHeight="1" spans="1:23">
      <c r="A21" s="26" t="s">
        <v>270</v>
      </c>
      <c r="B21" s="145" t="s">
        <v>282</v>
      </c>
      <c r="C21" s="26" t="s">
        <v>281</v>
      </c>
      <c r="D21" s="26" t="s">
        <v>64</v>
      </c>
      <c r="E21" s="26" t="s">
        <v>83</v>
      </c>
      <c r="F21" s="26" t="s">
        <v>160</v>
      </c>
      <c r="G21" s="26" t="s">
        <v>220</v>
      </c>
      <c r="H21" s="26" t="s">
        <v>221</v>
      </c>
      <c r="I21" s="45">
        <v>45372.82</v>
      </c>
      <c r="J21" s="45"/>
      <c r="K21" s="45"/>
      <c r="L21" s="45"/>
      <c r="M21" s="45"/>
      <c r="N21" s="45">
        <v>45372.82</v>
      </c>
      <c r="O21" s="45"/>
      <c r="P21" s="45"/>
      <c r="Q21" s="45"/>
      <c r="R21" s="45"/>
      <c r="S21" s="45"/>
      <c r="T21" s="45"/>
      <c r="U21" s="45"/>
      <c r="V21" s="45"/>
      <c r="W21" s="45"/>
    </row>
    <row r="22" ht="32.9" customHeight="1" spans="1:23">
      <c r="A22" s="26"/>
      <c r="B22" s="26"/>
      <c r="C22" s="26" t="s">
        <v>283</v>
      </c>
      <c r="D22" s="26"/>
      <c r="E22" s="26"/>
      <c r="F22" s="26"/>
      <c r="G22" s="26"/>
      <c r="H22" s="26"/>
      <c r="I22" s="45">
        <v>1000000</v>
      </c>
      <c r="J22" s="45"/>
      <c r="K22" s="45"/>
      <c r="L22" s="45"/>
      <c r="M22" s="45"/>
      <c r="N22" s="45"/>
      <c r="O22" s="45"/>
      <c r="P22" s="45"/>
      <c r="Q22" s="45"/>
      <c r="R22" s="45">
        <v>1000000</v>
      </c>
      <c r="S22" s="45"/>
      <c r="T22" s="45"/>
      <c r="U22" s="45">
        <v>1000000</v>
      </c>
      <c r="V22" s="45"/>
      <c r="W22" s="45"/>
    </row>
    <row r="23" ht="32.9" customHeight="1" spans="1:23">
      <c r="A23" s="26" t="s">
        <v>270</v>
      </c>
      <c r="B23" s="145" t="s">
        <v>284</v>
      </c>
      <c r="C23" s="26" t="s">
        <v>283</v>
      </c>
      <c r="D23" s="26" t="s">
        <v>64</v>
      </c>
      <c r="E23" s="26" t="s">
        <v>83</v>
      </c>
      <c r="F23" s="26" t="s">
        <v>160</v>
      </c>
      <c r="G23" s="26" t="s">
        <v>220</v>
      </c>
      <c r="H23" s="26" t="s">
        <v>221</v>
      </c>
      <c r="I23" s="45">
        <v>1000000</v>
      </c>
      <c r="J23" s="45"/>
      <c r="K23" s="45"/>
      <c r="L23" s="45"/>
      <c r="M23" s="45"/>
      <c r="N23" s="45"/>
      <c r="O23" s="45"/>
      <c r="P23" s="45"/>
      <c r="Q23" s="45"/>
      <c r="R23" s="45">
        <v>1000000</v>
      </c>
      <c r="S23" s="45"/>
      <c r="T23" s="45"/>
      <c r="U23" s="45">
        <v>1000000</v>
      </c>
      <c r="V23" s="45"/>
      <c r="W23" s="45"/>
    </row>
    <row r="24" ht="32.9" customHeight="1" spans="1:23">
      <c r="A24" s="26"/>
      <c r="B24" s="26"/>
      <c r="C24" s="26" t="s">
        <v>285</v>
      </c>
      <c r="D24" s="26"/>
      <c r="E24" s="26"/>
      <c r="F24" s="26"/>
      <c r="G24" s="26"/>
      <c r="H24" s="26"/>
      <c r="I24" s="45">
        <v>440000</v>
      </c>
      <c r="J24" s="45">
        <v>440000</v>
      </c>
      <c r="K24" s="45">
        <v>440000</v>
      </c>
      <c r="L24" s="45"/>
      <c r="M24" s="45"/>
      <c r="N24" s="45"/>
      <c r="O24" s="45"/>
      <c r="P24" s="45"/>
      <c r="Q24" s="45"/>
      <c r="R24" s="45"/>
      <c r="S24" s="45"/>
      <c r="T24" s="45"/>
      <c r="U24" s="45"/>
      <c r="V24" s="45"/>
      <c r="W24" s="45"/>
    </row>
    <row r="25" ht="32.9" customHeight="1" spans="1:23">
      <c r="A25" s="26" t="s">
        <v>265</v>
      </c>
      <c r="B25" s="145" t="s">
        <v>286</v>
      </c>
      <c r="C25" s="26" t="s">
        <v>285</v>
      </c>
      <c r="D25" s="26" t="s">
        <v>64</v>
      </c>
      <c r="E25" s="26" t="s">
        <v>83</v>
      </c>
      <c r="F25" s="26" t="s">
        <v>160</v>
      </c>
      <c r="G25" s="26" t="s">
        <v>268</v>
      </c>
      <c r="H25" s="26" t="s">
        <v>77</v>
      </c>
      <c r="I25" s="45">
        <v>440000</v>
      </c>
      <c r="J25" s="45">
        <v>440000</v>
      </c>
      <c r="K25" s="45">
        <v>440000</v>
      </c>
      <c r="L25" s="45"/>
      <c r="M25" s="45"/>
      <c r="N25" s="45"/>
      <c r="O25" s="45"/>
      <c r="P25" s="45"/>
      <c r="Q25" s="45"/>
      <c r="R25" s="45"/>
      <c r="S25" s="45"/>
      <c r="T25" s="45"/>
      <c r="U25" s="45"/>
      <c r="V25" s="45"/>
      <c r="W25" s="45"/>
    </row>
    <row r="26" ht="32.9" customHeight="1" spans="1:23">
      <c r="A26" s="26"/>
      <c r="B26" s="26"/>
      <c r="C26" s="26" t="s">
        <v>287</v>
      </c>
      <c r="D26" s="26"/>
      <c r="E26" s="26"/>
      <c r="F26" s="26"/>
      <c r="G26" s="26"/>
      <c r="H26" s="26"/>
      <c r="I26" s="45">
        <v>500000</v>
      </c>
      <c r="J26" s="45"/>
      <c r="K26" s="45"/>
      <c r="L26" s="45"/>
      <c r="M26" s="45"/>
      <c r="N26" s="45">
        <v>500000</v>
      </c>
      <c r="O26" s="45"/>
      <c r="P26" s="45"/>
      <c r="Q26" s="45"/>
      <c r="R26" s="45"/>
      <c r="S26" s="45"/>
      <c r="T26" s="45"/>
      <c r="U26" s="45"/>
      <c r="V26" s="45"/>
      <c r="W26" s="45"/>
    </row>
    <row r="27" ht="32.9" customHeight="1" spans="1:23">
      <c r="A27" s="26" t="s">
        <v>270</v>
      </c>
      <c r="B27" s="145" t="s">
        <v>288</v>
      </c>
      <c r="C27" s="26" t="s">
        <v>287</v>
      </c>
      <c r="D27" s="26" t="s">
        <v>64</v>
      </c>
      <c r="E27" s="26" t="s">
        <v>83</v>
      </c>
      <c r="F27" s="26" t="s">
        <v>160</v>
      </c>
      <c r="G27" s="26" t="s">
        <v>220</v>
      </c>
      <c r="H27" s="26" t="s">
        <v>221</v>
      </c>
      <c r="I27" s="45">
        <v>500000</v>
      </c>
      <c r="J27" s="45"/>
      <c r="K27" s="45"/>
      <c r="L27" s="45"/>
      <c r="M27" s="45"/>
      <c r="N27" s="45">
        <v>500000</v>
      </c>
      <c r="O27" s="45"/>
      <c r="P27" s="45"/>
      <c r="Q27" s="45"/>
      <c r="R27" s="45"/>
      <c r="S27" s="45"/>
      <c r="T27" s="45"/>
      <c r="U27" s="45"/>
      <c r="V27" s="45"/>
      <c r="W27" s="45"/>
    </row>
    <row r="28" ht="32.9" customHeight="1" spans="1:23">
      <c r="A28" s="26"/>
      <c r="B28" s="26"/>
      <c r="C28" s="26" t="s">
        <v>289</v>
      </c>
      <c r="D28" s="26"/>
      <c r="E28" s="26"/>
      <c r="F28" s="26"/>
      <c r="G28" s="26"/>
      <c r="H28" s="26"/>
      <c r="I28" s="45">
        <v>2432834</v>
      </c>
      <c r="J28" s="45"/>
      <c r="K28" s="45"/>
      <c r="L28" s="45"/>
      <c r="M28" s="45"/>
      <c r="N28" s="45">
        <v>2432834</v>
      </c>
      <c r="O28" s="45"/>
      <c r="P28" s="45"/>
      <c r="Q28" s="45"/>
      <c r="R28" s="45"/>
      <c r="S28" s="45"/>
      <c r="T28" s="45"/>
      <c r="U28" s="45"/>
      <c r="V28" s="45"/>
      <c r="W28" s="45"/>
    </row>
    <row r="29" ht="32.9" customHeight="1" spans="1:23">
      <c r="A29" s="26" t="s">
        <v>270</v>
      </c>
      <c r="B29" s="145" t="s">
        <v>290</v>
      </c>
      <c r="C29" s="26" t="s">
        <v>289</v>
      </c>
      <c r="D29" s="26" t="s">
        <v>64</v>
      </c>
      <c r="E29" s="26" t="s">
        <v>83</v>
      </c>
      <c r="F29" s="26" t="s">
        <v>160</v>
      </c>
      <c r="G29" s="26" t="s">
        <v>220</v>
      </c>
      <c r="H29" s="26" t="s">
        <v>221</v>
      </c>
      <c r="I29" s="45">
        <v>2432834</v>
      </c>
      <c r="J29" s="45"/>
      <c r="K29" s="45"/>
      <c r="L29" s="45"/>
      <c r="M29" s="45"/>
      <c r="N29" s="45">
        <v>2432834</v>
      </c>
      <c r="O29" s="45"/>
      <c r="P29" s="45"/>
      <c r="Q29" s="45"/>
      <c r="R29" s="45"/>
      <c r="S29" s="45"/>
      <c r="T29" s="45"/>
      <c r="U29" s="45"/>
      <c r="V29" s="45"/>
      <c r="W29" s="45"/>
    </row>
    <row r="30" ht="32.9" customHeight="1" spans="1:23">
      <c r="A30" s="26"/>
      <c r="B30" s="26"/>
      <c r="C30" s="26" t="s">
        <v>291</v>
      </c>
      <c r="D30" s="26"/>
      <c r="E30" s="26"/>
      <c r="F30" s="26"/>
      <c r="G30" s="26"/>
      <c r="H30" s="26"/>
      <c r="I30" s="45">
        <v>500000</v>
      </c>
      <c r="J30" s="45">
        <v>500000</v>
      </c>
      <c r="K30" s="45">
        <v>500000</v>
      </c>
      <c r="L30" s="45"/>
      <c r="M30" s="45"/>
      <c r="N30" s="45"/>
      <c r="O30" s="45"/>
      <c r="P30" s="45"/>
      <c r="Q30" s="45"/>
      <c r="R30" s="45"/>
      <c r="S30" s="45"/>
      <c r="T30" s="45"/>
      <c r="U30" s="45"/>
      <c r="V30" s="45"/>
      <c r="W30" s="45"/>
    </row>
    <row r="31" ht="32.9" customHeight="1" spans="1:23">
      <c r="A31" s="26" t="s">
        <v>292</v>
      </c>
      <c r="B31" s="145" t="s">
        <v>293</v>
      </c>
      <c r="C31" s="26" t="s">
        <v>291</v>
      </c>
      <c r="D31" s="26" t="s">
        <v>64</v>
      </c>
      <c r="E31" s="26" t="s">
        <v>82</v>
      </c>
      <c r="F31" s="26" t="s">
        <v>294</v>
      </c>
      <c r="G31" s="26" t="s">
        <v>220</v>
      </c>
      <c r="H31" s="26" t="s">
        <v>221</v>
      </c>
      <c r="I31" s="45">
        <v>500000</v>
      </c>
      <c r="J31" s="45">
        <v>500000</v>
      </c>
      <c r="K31" s="45">
        <v>500000</v>
      </c>
      <c r="L31" s="45"/>
      <c r="M31" s="45"/>
      <c r="N31" s="45"/>
      <c r="O31" s="45"/>
      <c r="P31" s="45"/>
      <c r="Q31" s="45"/>
      <c r="R31" s="45"/>
      <c r="S31" s="45"/>
      <c r="T31" s="45"/>
      <c r="U31" s="45"/>
      <c r="V31" s="45"/>
      <c r="W31" s="45"/>
    </row>
    <row r="32" ht="32.9" customHeight="1" spans="1:23">
      <c r="A32" s="26"/>
      <c r="B32" s="26"/>
      <c r="C32" s="26" t="s">
        <v>295</v>
      </c>
      <c r="D32" s="26"/>
      <c r="E32" s="26"/>
      <c r="F32" s="26"/>
      <c r="G32" s="26"/>
      <c r="H32" s="26"/>
      <c r="I32" s="45">
        <v>300000</v>
      </c>
      <c r="J32" s="45">
        <v>300000</v>
      </c>
      <c r="K32" s="45">
        <v>300000</v>
      </c>
      <c r="L32" s="45"/>
      <c r="M32" s="45"/>
      <c r="N32" s="45"/>
      <c r="O32" s="45"/>
      <c r="P32" s="45"/>
      <c r="Q32" s="45"/>
      <c r="R32" s="45"/>
      <c r="S32" s="45"/>
      <c r="T32" s="45"/>
      <c r="U32" s="45"/>
      <c r="V32" s="45"/>
      <c r="W32" s="45"/>
    </row>
    <row r="33" ht="32.9" customHeight="1" spans="1:23">
      <c r="A33" s="26" t="s">
        <v>270</v>
      </c>
      <c r="B33" s="145" t="s">
        <v>296</v>
      </c>
      <c r="C33" s="26" t="s">
        <v>295</v>
      </c>
      <c r="D33" s="26" t="s">
        <v>64</v>
      </c>
      <c r="E33" s="26" t="s">
        <v>83</v>
      </c>
      <c r="F33" s="26" t="s">
        <v>160</v>
      </c>
      <c r="G33" s="26" t="s">
        <v>220</v>
      </c>
      <c r="H33" s="26" t="s">
        <v>221</v>
      </c>
      <c r="I33" s="45">
        <v>220000</v>
      </c>
      <c r="J33" s="45">
        <v>220000</v>
      </c>
      <c r="K33" s="45">
        <v>220000</v>
      </c>
      <c r="L33" s="45"/>
      <c r="M33" s="45"/>
      <c r="N33" s="45"/>
      <c r="O33" s="45"/>
      <c r="P33" s="45"/>
      <c r="Q33" s="45"/>
      <c r="R33" s="45"/>
      <c r="S33" s="45"/>
      <c r="T33" s="45"/>
      <c r="U33" s="45"/>
      <c r="V33" s="45"/>
      <c r="W33" s="45"/>
    </row>
    <row r="34" ht="32.9" customHeight="1" spans="1:23">
      <c r="A34" s="26" t="s">
        <v>270</v>
      </c>
      <c r="B34" s="145" t="s">
        <v>296</v>
      </c>
      <c r="C34" s="26" t="s">
        <v>295</v>
      </c>
      <c r="D34" s="26" t="s">
        <v>64</v>
      </c>
      <c r="E34" s="26" t="s">
        <v>83</v>
      </c>
      <c r="F34" s="26" t="s">
        <v>160</v>
      </c>
      <c r="G34" s="26" t="s">
        <v>197</v>
      </c>
      <c r="H34" s="26" t="s">
        <v>198</v>
      </c>
      <c r="I34" s="45">
        <v>80000</v>
      </c>
      <c r="J34" s="45">
        <v>80000</v>
      </c>
      <c r="K34" s="45">
        <v>80000</v>
      </c>
      <c r="L34" s="45"/>
      <c r="M34" s="45"/>
      <c r="N34" s="45"/>
      <c r="O34" s="45"/>
      <c r="P34" s="45"/>
      <c r="Q34" s="45"/>
      <c r="R34" s="45"/>
      <c r="S34" s="45"/>
      <c r="T34" s="45"/>
      <c r="U34" s="45"/>
      <c r="V34" s="45"/>
      <c r="W34" s="45"/>
    </row>
    <row r="35" ht="32.9" customHeight="1" spans="1:23">
      <c r="A35" s="26"/>
      <c r="B35" s="26"/>
      <c r="C35" s="26" t="s">
        <v>297</v>
      </c>
      <c r="D35" s="26"/>
      <c r="E35" s="26"/>
      <c r="F35" s="26"/>
      <c r="G35" s="26"/>
      <c r="H35" s="26"/>
      <c r="I35" s="45">
        <v>220000</v>
      </c>
      <c r="J35" s="45">
        <v>220000</v>
      </c>
      <c r="K35" s="45">
        <v>220000</v>
      </c>
      <c r="L35" s="45"/>
      <c r="M35" s="45"/>
      <c r="N35" s="45"/>
      <c r="O35" s="45"/>
      <c r="P35" s="45"/>
      <c r="Q35" s="45"/>
      <c r="R35" s="45"/>
      <c r="S35" s="45"/>
      <c r="T35" s="45"/>
      <c r="U35" s="45"/>
      <c r="V35" s="45"/>
      <c r="W35" s="45"/>
    </row>
    <row r="36" ht="32.9" customHeight="1" spans="1:23">
      <c r="A36" s="26" t="s">
        <v>270</v>
      </c>
      <c r="B36" s="145" t="s">
        <v>298</v>
      </c>
      <c r="C36" s="26" t="s">
        <v>297</v>
      </c>
      <c r="D36" s="26" t="s">
        <v>64</v>
      </c>
      <c r="E36" s="26" t="s">
        <v>81</v>
      </c>
      <c r="F36" s="26" t="s">
        <v>230</v>
      </c>
      <c r="G36" s="26" t="s">
        <v>220</v>
      </c>
      <c r="H36" s="26" t="s">
        <v>221</v>
      </c>
      <c r="I36" s="45">
        <v>220000</v>
      </c>
      <c r="J36" s="45">
        <v>220000</v>
      </c>
      <c r="K36" s="45">
        <v>220000</v>
      </c>
      <c r="L36" s="45"/>
      <c r="M36" s="45"/>
      <c r="N36" s="45"/>
      <c r="O36" s="45"/>
      <c r="P36" s="45"/>
      <c r="Q36" s="45"/>
      <c r="R36" s="45"/>
      <c r="S36" s="45"/>
      <c r="T36" s="45"/>
      <c r="U36" s="45"/>
      <c r="V36" s="45"/>
      <c r="W36" s="45"/>
    </row>
    <row r="37" ht="18.75" customHeight="1" spans="1:23">
      <c r="A37" s="46" t="s">
        <v>299</v>
      </c>
      <c r="B37" s="47"/>
      <c r="C37" s="47"/>
      <c r="D37" s="47"/>
      <c r="E37" s="47"/>
      <c r="F37" s="47"/>
      <c r="G37" s="47"/>
      <c r="H37" s="48"/>
      <c r="I37" s="45">
        <v>11812856.1</v>
      </c>
      <c r="J37" s="45">
        <v>7462000</v>
      </c>
      <c r="K37" s="45">
        <v>7462000</v>
      </c>
      <c r="L37" s="45"/>
      <c r="M37" s="45"/>
      <c r="N37" s="45">
        <v>3350856.1</v>
      </c>
      <c r="O37" s="45"/>
      <c r="P37" s="45"/>
      <c r="Q37" s="45"/>
      <c r="R37" s="45">
        <v>1000000</v>
      </c>
      <c r="S37" s="45"/>
      <c r="T37" s="45"/>
      <c r="U37" s="45">
        <v>1000000</v>
      </c>
      <c r="V37" s="45"/>
      <c r="W37" s="45"/>
    </row>
  </sheetData>
  <mergeCells count="28">
    <mergeCell ref="A2:W2"/>
    <mergeCell ref="A3:I3"/>
    <mergeCell ref="J4:M4"/>
    <mergeCell ref="N4:P4"/>
    <mergeCell ref="R4:W4"/>
    <mergeCell ref="J5:K5"/>
    <mergeCell ref="A37:H3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2"/>
  <sheetViews>
    <sheetView showZeros="0" view="pageBreakPreview" zoomScaleNormal="100" topLeftCell="A51" workbookViewId="0">
      <selection activeCell="B53" sqref="B53:B59"/>
    </sheetView>
  </sheetViews>
  <sheetFormatPr defaultColWidth="9.14545454545454" defaultRowHeight="12" customHeight="1"/>
  <cols>
    <col min="1" max="1" width="35.3727272727273" customWidth="1"/>
    <col min="2" max="2" width="27" style="138" customWidth="1"/>
    <col min="3" max="9" width="32.6272727272727" style="138" customWidth="1"/>
    <col min="10" max="10" width="112.672727272727" customWidth="1"/>
  </cols>
  <sheetData>
    <row r="1" customHeight="1" spans="10:10">
      <c r="J1" s="141" t="s">
        <v>300</v>
      </c>
    </row>
    <row r="2" ht="28.5" customHeight="1" spans="1:10">
      <c r="A2" s="139" t="s">
        <v>301</v>
      </c>
      <c r="B2" s="32"/>
      <c r="C2" s="32"/>
      <c r="D2" s="32"/>
      <c r="E2" s="32"/>
      <c r="F2" s="100"/>
      <c r="G2" s="32"/>
      <c r="H2" s="100"/>
      <c r="I2" s="100"/>
      <c r="J2" s="32"/>
    </row>
    <row r="3" ht="15" customHeight="1" spans="1:1">
      <c r="A3" s="5" t="str">
        <f>"单位名称："&amp;"玉溪市文化和旅游局"</f>
        <v>单位名称：玉溪市文化和旅游局</v>
      </c>
    </row>
    <row r="4" ht="14.25" customHeight="1" spans="1:10">
      <c r="A4" s="67" t="s">
        <v>302</v>
      </c>
      <c r="B4" s="67" t="s">
        <v>303</v>
      </c>
      <c r="C4" s="67" t="s">
        <v>304</v>
      </c>
      <c r="D4" s="67" t="s">
        <v>305</v>
      </c>
      <c r="E4" s="67" t="s">
        <v>306</v>
      </c>
      <c r="F4" s="54" t="s">
        <v>307</v>
      </c>
      <c r="G4" s="67" t="s">
        <v>308</v>
      </c>
      <c r="H4" s="54" t="s">
        <v>309</v>
      </c>
      <c r="I4" s="54" t="s">
        <v>310</v>
      </c>
      <c r="J4" s="67" t="s">
        <v>311</v>
      </c>
    </row>
    <row r="5" ht="14.25" customHeight="1" spans="1:10">
      <c r="A5" s="67">
        <v>1</v>
      </c>
      <c r="B5" s="67">
        <v>2</v>
      </c>
      <c r="C5" s="67">
        <v>3</v>
      </c>
      <c r="D5" s="67">
        <v>4</v>
      </c>
      <c r="E5" s="67">
        <v>5</v>
      </c>
      <c r="F5" s="54">
        <v>6</v>
      </c>
      <c r="G5" s="67">
        <v>7</v>
      </c>
      <c r="H5" s="54">
        <v>8</v>
      </c>
      <c r="I5" s="54">
        <v>9</v>
      </c>
      <c r="J5" s="67">
        <v>10</v>
      </c>
    </row>
    <row r="6" ht="15" customHeight="1" spans="1:10">
      <c r="A6" s="26" t="s">
        <v>64</v>
      </c>
      <c r="B6" s="69"/>
      <c r="C6" s="69"/>
      <c r="D6" s="69"/>
      <c r="E6" s="69"/>
      <c r="F6" s="70"/>
      <c r="G6" s="69"/>
      <c r="H6" s="70"/>
      <c r="I6" s="70"/>
      <c r="J6" s="69"/>
    </row>
    <row r="7" ht="33.75" customHeight="1" spans="1:10">
      <c r="A7" s="26" t="s">
        <v>283</v>
      </c>
      <c r="B7" s="140" t="s">
        <v>312</v>
      </c>
      <c r="C7" s="140" t="s">
        <v>313</v>
      </c>
      <c r="D7" s="140" t="s">
        <v>314</v>
      </c>
      <c r="E7" s="140" t="s">
        <v>315</v>
      </c>
      <c r="F7" s="140" t="s">
        <v>316</v>
      </c>
      <c r="G7" s="69" t="s">
        <v>55</v>
      </c>
      <c r="H7" s="140" t="s">
        <v>317</v>
      </c>
      <c r="I7" s="140" t="s">
        <v>318</v>
      </c>
      <c r="J7" s="26" t="s">
        <v>319</v>
      </c>
    </row>
    <row r="8" ht="33.75" customHeight="1" spans="1:10">
      <c r="A8" s="26" t="s">
        <v>283</v>
      </c>
      <c r="B8" s="140" t="s">
        <v>312</v>
      </c>
      <c r="C8" s="140" t="s">
        <v>313</v>
      </c>
      <c r="D8" s="140" t="s">
        <v>314</v>
      </c>
      <c r="E8" s="140" t="s">
        <v>320</v>
      </c>
      <c r="F8" s="140" t="s">
        <v>316</v>
      </c>
      <c r="G8" s="69" t="s">
        <v>46</v>
      </c>
      <c r="H8" s="140" t="s">
        <v>317</v>
      </c>
      <c r="I8" s="140" t="s">
        <v>318</v>
      </c>
      <c r="J8" s="26" t="s">
        <v>321</v>
      </c>
    </row>
    <row r="9" ht="33.75" customHeight="1" spans="1:10">
      <c r="A9" s="26" t="s">
        <v>283</v>
      </c>
      <c r="B9" s="140" t="s">
        <v>312</v>
      </c>
      <c r="C9" s="140" t="s">
        <v>313</v>
      </c>
      <c r="D9" s="140" t="s">
        <v>322</v>
      </c>
      <c r="E9" s="140" t="s">
        <v>323</v>
      </c>
      <c r="F9" s="140" t="s">
        <v>316</v>
      </c>
      <c r="G9" s="69" t="s">
        <v>55</v>
      </c>
      <c r="H9" s="140" t="s">
        <v>324</v>
      </c>
      <c r="I9" s="140" t="s">
        <v>318</v>
      </c>
      <c r="J9" s="26" t="s">
        <v>325</v>
      </c>
    </row>
    <row r="10" ht="33.75" customHeight="1" spans="1:10">
      <c r="A10" s="26" t="s">
        <v>283</v>
      </c>
      <c r="B10" s="140" t="s">
        <v>312</v>
      </c>
      <c r="C10" s="140" t="s">
        <v>313</v>
      </c>
      <c r="D10" s="140" t="s">
        <v>322</v>
      </c>
      <c r="E10" s="140" t="s">
        <v>326</v>
      </c>
      <c r="F10" s="140" t="s">
        <v>316</v>
      </c>
      <c r="G10" s="69" t="s">
        <v>46</v>
      </c>
      <c r="H10" s="140" t="s">
        <v>327</v>
      </c>
      <c r="I10" s="140" t="s">
        <v>318</v>
      </c>
      <c r="J10" s="26" t="s">
        <v>328</v>
      </c>
    </row>
    <row r="11" ht="33.75" customHeight="1" spans="1:10">
      <c r="A11" s="26" t="s">
        <v>283</v>
      </c>
      <c r="B11" s="140" t="s">
        <v>312</v>
      </c>
      <c r="C11" s="140" t="s">
        <v>313</v>
      </c>
      <c r="D11" s="140" t="s">
        <v>322</v>
      </c>
      <c r="E11" s="140" t="s">
        <v>329</v>
      </c>
      <c r="F11" s="140" t="s">
        <v>316</v>
      </c>
      <c r="G11" s="69" t="s">
        <v>330</v>
      </c>
      <c r="H11" s="140" t="s">
        <v>331</v>
      </c>
      <c r="I11" s="140" t="s">
        <v>318</v>
      </c>
      <c r="J11" s="26" t="s">
        <v>332</v>
      </c>
    </row>
    <row r="12" ht="33.75" customHeight="1" spans="1:10">
      <c r="A12" s="26" t="s">
        <v>283</v>
      </c>
      <c r="B12" s="140" t="s">
        <v>312</v>
      </c>
      <c r="C12" s="140" t="s">
        <v>333</v>
      </c>
      <c r="D12" s="140" t="s">
        <v>334</v>
      </c>
      <c r="E12" s="140" t="s">
        <v>335</v>
      </c>
      <c r="F12" s="140" t="s">
        <v>316</v>
      </c>
      <c r="G12" s="69" t="s">
        <v>336</v>
      </c>
      <c r="H12" s="140" t="s">
        <v>337</v>
      </c>
      <c r="I12" s="140" t="s">
        <v>318</v>
      </c>
      <c r="J12" s="26" t="s">
        <v>338</v>
      </c>
    </row>
    <row r="13" ht="33.75" customHeight="1" spans="1:10">
      <c r="A13" s="26" t="s">
        <v>283</v>
      </c>
      <c r="B13" s="140" t="s">
        <v>312</v>
      </c>
      <c r="C13" s="140" t="s">
        <v>333</v>
      </c>
      <c r="D13" s="140" t="s">
        <v>334</v>
      </c>
      <c r="E13" s="140" t="s">
        <v>339</v>
      </c>
      <c r="F13" s="140" t="s">
        <v>316</v>
      </c>
      <c r="G13" s="69" t="s">
        <v>330</v>
      </c>
      <c r="H13" s="140" t="s">
        <v>331</v>
      </c>
      <c r="I13" s="140" t="s">
        <v>340</v>
      </c>
      <c r="J13" s="26" t="s">
        <v>341</v>
      </c>
    </row>
    <row r="14" ht="33.75" customHeight="1" spans="1:10">
      <c r="A14" s="26" t="s">
        <v>283</v>
      </c>
      <c r="B14" s="140" t="s">
        <v>312</v>
      </c>
      <c r="C14" s="140" t="s">
        <v>342</v>
      </c>
      <c r="D14" s="140" t="s">
        <v>343</v>
      </c>
      <c r="E14" s="140" t="s">
        <v>344</v>
      </c>
      <c r="F14" s="140" t="s">
        <v>316</v>
      </c>
      <c r="G14" s="69" t="s">
        <v>345</v>
      </c>
      <c r="H14" s="140" t="s">
        <v>331</v>
      </c>
      <c r="I14" s="140" t="s">
        <v>318</v>
      </c>
      <c r="J14" s="26" t="s">
        <v>346</v>
      </c>
    </row>
    <row r="15" ht="33.75" customHeight="1" spans="1:10">
      <c r="A15" s="26" t="s">
        <v>295</v>
      </c>
      <c r="B15" s="140" t="s">
        <v>347</v>
      </c>
      <c r="C15" s="140" t="s">
        <v>313</v>
      </c>
      <c r="D15" s="140" t="s">
        <v>314</v>
      </c>
      <c r="E15" s="140" t="s">
        <v>348</v>
      </c>
      <c r="F15" s="140" t="s">
        <v>316</v>
      </c>
      <c r="G15" s="69" t="s">
        <v>349</v>
      </c>
      <c r="H15" s="140" t="s">
        <v>327</v>
      </c>
      <c r="I15" s="140" t="s">
        <v>318</v>
      </c>
      <c r="J15" s="26" t="s">
        <v>350</v>
      </c>
    </row>
    <row r="16" ht="33.75" customHeight="1" spans="1:10">
      <c r="A16" s="26" t="s">
        <v>295</v>
      </c>
      <c r="B16" s="140" t="s">
        <v>347</v>
      </c>
      <c r="C16" s="140" t="s">
        <v>313</v>
      </c>
      <c r="D16" s="140" t="s">
        <v>314</v>
      </c>
      <c r="E16" s="140" t="s">
        <v>351</v>
      </c>
      <c r="F16" s="140" t="s">
        <v>316</v>
      </c>
      <c r="G16" s="69" t="s">
        <v>146</v>
      </c>
      <c r="H16" s="140" t="s">
        <v>352</v>
      </c>
      <c r="I16" s="140" t="s">
        <v>318</v>
      </c>
      <c r="J16" s="26" t="s">
        <v>353</v>
      </c>
    </row>
    <row r="17" ht="33.75" customHeight="1" spans="1:10">
      <c r="A17" s="26" t="s">
        <v>295</v>
      </c>
      <c r="B17" s="140" t="s">
        <v>347</v>
      </c>
      <c r="C17" s="140" t="s">
        <v>313</v>
      </c>
      <c r="D17" s="140" t="s">
        <v>314</v>
      </c>
      <c r="E17" s="140" t="s">
        <v>354</v>
      </c>
      <c r="F17" s="140" t="s">
        <v>316</v>
      </c>
      <c r="G17" s="69" t="s">
        <v>355</v>
      </c>
      <c r="H17" s="140" t="s">
        <v>356</v>
      </c>
      <c r="I17" s="140" t="s">
        <v>318</v>
      </c>
      <c r="J17" s="26" t="s">
        <v>357</v>
      </c>
    </row>
    <row r="18" ht="33.75" customHeight="1" spans="1:10">
      <c r="A18" s="26" t="s">
        <v>295</v>
      </c>
      <c r="B18" s="140" t="s">
        <v>347</v>
      </c>
      <c r="C18" s="140" t="s">
        <v>313</v>
      </c>
      <c r="D18" s="140" t="s">
        <v>322</v>
      </c>
      <c r="E18" s="140" t="s">
        <v>358</v>
      </c>
      <c r="F18" s="140" t="s">
        <v>316</v>
      </c>
      <c r="G18" s="69" t="s">
        <v>330</v>
      </c>
      <c r="H18" s="140" t="s">
        <v>331</v>
      </c>
      <c r="I18" s="140" t="s">
        <v>318</v>
      </c>
      <c r="J18" s="26" t="s">
        <v>359</v>
      </c>
    </row>
    <row r="19" ht="33.75" customHeight="1" spans="1:10">
      <c r="A19" s="26" t="s">
        <v>295</v>
      </c>
      <c r="B19" s="140" t="s">
        <v>347</v>
      </c>
      <c r="C19" s="140" t="s">
        <v>313</v>
      </c>
      <c r="D19" s="140" t="s">
        <v>322</v>
      </c>
      <c r="E19" s="140" t="s">
        <v>360</v>
      </c>
      <c r="F19" s="140" t="s">
        <v>316</v>
      </c>
      <c r="G19" s="69" t="s">
        <v>361</v>
      </c>
      <c r="H19" s="140" t="s">
        <v>331</v>
      </c>
      <c r="I19" s="140" t="s">
        <v>318</v>
      </c>
      <c r="J19" s="26" t="s">
        <v>362</v>
      </c>
    </row>
    <row r="20" ht="33.75" customHeight="1" spans="1:10">
      <c r="A20" s="26" t="s">
        <v>295</v>
      </c>
      <c r="B20" s="140" t="s">
        <v>347</v>
      </c>
      <c r="C20" s="140" t="s">
        <v>333</v>
      </c>
      <c r="D20" s="140" t="s">
        <v>334</v>
      </c>
      <c r="E20" s="140" t="s">
        <v>363</v>
      </c>
      <c r="F20" s="140" t="s">
        <v>316</v>
      </c>
      <c r="G20" s="69" t="s">
        <v>364</v>
      </c>
      <c r="H20" s="140" t="s">
        <v>331</v>
      </c>
      <c r="I20" s="140" t="s">
        <v>340</v>
      </c>
      <c r="J20" s="26" t="s">
        <v>365</v>
      </c>
    </row>
    <row r="21" ht="33.75" customHeight="1" spans="1:10">
      <c r="A21" s="26" t="s">
        <v>295</v>
      </c>
      <c r="B21" s="140" t="s">
        <v>347</v>
      </c>
      <c r="C21" s="140" t="s">
        <v>342</v>
      </c>
      <c r="D21" s="140" t="s">
        <v>343</v>
      </c>
      <c r="E21" s="140" t="s">
        <v>366</v>
      </c>
      <c r="F21" s="140" t="s">
        <v>316</v>
      </c>
      <c r="G21" s="69" t="s">
        <v>367</v>
      </c>
      <c r="H21" s="140" t="s">
        <v>331</v>
      </c>
      <c r="I21" s="140" t="s">
        <v>318</v>
      </c>
      <c r="J21" s="26" t="s">
        <v>368</v>
      </c>
    </row>
    <row r="22" ht="33.75" customHeight="1" spans="1:10">
      <c r="A22" s="26" t="s">
        <v>285</v>
      </c>
      <c r="B22" s="140" t="s">
        <v>369</v>
      </c>
      <c r="C22" s="140" t="s">
        <v>313</v>
      </c>
      <c r="D22" s="140" t="s">
        <v>314</v>
      </c>
      <c r="E22" s="140" t="s">
        <v>370</v>
      </c>
      <c r="F22" s="140" t="s">
        <v>316</v>
      </c>
      <c r="G22" s="69" t="s">
        <v>371</v>
      </c>
      <c r="H22" s="140" t="s">
        <v>327</v>
      </c>
      <c r="I22" s="140" t="s">
        <v>318</v>
      </c>
      <c r="J22" s="26" t="s">
        <v>372</v>
      </c>
    </row>
    <row r="23" ht="33.75" customHeight="1" spans="1:10">
      <c r="A23" s="26" t="s">
        <v>285</v>
      </c>
      <c r="B23" s="140" t="s">
        <v>369</v>
      </c>
      <c r="C23" s="140" t="s">
        <v>313</v>
      </c>
      <c r="D23" s="140" t="s">
        <v>322</v>
      </c>
      <c r="E23" s="140" t="s">
        <v>323</v>
      </c>
      <c r="F23" s="140" t="s">
        <v>316</v>
      </c>
      <c r="G23" s="69" t="s">
        <v>48</v>
      </c>
      <c r="H23" s="140" t="s">
        <v>324</v>
      </c>
      <c r="I23" s="140" t="s">
        <v>318</v>
      </c>
      <c r="J23" s="26" t="s">
        <v>325</v>
      </c>
    </row>
    <row r="24" ht="33.75" customHeight="1" spans="1:10">
      <c r="A24" s="26" t="s">
        <v>285</v>
      </c>
      <c r="B24" s="140" t="s">
        <v>369</v>
      </c>
      <c r="C24" s="140" t="s">
        <v>313</v>
      </c>
      <c r="D24" s="140" t="s">
        <v>373</v>
      </c>
      <c r="E24" s="140" t="s">
        <v>374</v>
      </c>
      <c r="F24" s="140" t="s">
        <v>316</v>
      </c>
      <c r="G24" s="69" t="s">
        <v>375</v>
      </c>
      <c r="H24" s="140" t="s">
        <v>376</v>
      </c>
      <c r="I24" s="140" t="s">
        <v>318</v>
      </c>
      <c r="J24" s="26" t="s">
        <v>377</v>
      </c>
    </row>
    <row r="25" ht="33.75" customHeight="1" spans="1:10">
      <c r="A25" s="26" t="s">
        <v>285</v>
      </c>
      <c r="B25" s="140" t="s">
        <v>369</v>
      </c>
      <c r="C25" s="140" t="s">
        <v>333</v>
      </c>
      <c r="D25" s="140" t="s">
        <v>334</v>
      </c>
      <c r="E25" s="140" t="s">
        <v>378</v>
      </c>
      <c r="F25" s="140" t="s">
        <v>316</v>
      </c>
      <c r="G25" s="69" t="s">
        <v>146</v>
      </c>
      <c r="H25" s="140" t="s">
        <v>379</v>
      </c>
      <c r="I25" s="140" t="s">
        <v>318</v>
      </c>
      <c r="J25" s="26" t="s">
        <v>380</v>
      </c>
    </row>
    <row r="26" ht="33.75" customHeight="1" spans="1:10">
      <c r="A26" s="26" t="s">
        <v>285</v>
      </c>
      <c r="B26" s="140" t="s">
        <v>369</v>
      </c>
      <c r="C26" s="140" t="s">
        <v>342</v>
      </c>
      <c r="D26" s="140" t="s">
        <v>343</v>
      </c>
      <c r="E26" s="140" t="s">
        <v>381</v>
      </c>
      <c r="F26" s="140" t="s">
        <v>382</v>
      </c>
      <c r="G26" s="69" t="s">
        <v>367</v>
      </c>
      <c r="H26" s="140" t="s">
        <v>331</v>
      </c>
      <c r="I26" s="140" t="s">
        <v>340</v>
      </c>
      <c r="J26" s="26" t="s">
        <v>383</v>
      </c>
    </row>
    <row r="27" ht="33.75" customHeight="1" spans="1:10">
      <c r="A27" s="26" t="s">
        <v>264</v>
      </c>
      <c r="B27" s="140" t="s">
        <v>384</v>
      </c>
      <c r="C27" s="140" t="s">
        <v>313</v>
      </c>
      <c r="D27" s="140" t="s">
        <v>314</v>
      </c>
      <c r="E27" s="140" t="s">
        <v>374</v>
      </c>
      <c r="F27" s="140" t="s">
        <v>316</v>
      </c>
      <c r="G27" s="69" t="s">
        <v>375</v>
      </c>
      <c r="H27" s="140" t="s">
        <v>376</v>
      </c>
      <c r="I27" s="140" t="s">
        <v>318</v>
      </c>
      <c r="J27" s="26" t="s">
        <v>385</v>
      </c>
    </row>
    <row r="28" ht="33.75" customHeight="1" spans="1:10">
      <c r="A28" s="26" t="s">
        <v>264</v>
      </c>
      <c r="B28" s="140" t="s">
        <v>384</v>
      </c>
      <c r="C28" s="140" t="s">
        <v>313</v>
      </c>
      <c r="D28" s="140" t="s">
        <v>314</v>
      </c>
      <c r="E28" s="140" t="s">
        <v>386</v>
      </c>
      <c r="F28" s="140" t="s">
        <v>316</v>
      </c>
      <c r="G28" s="69" t="s">
        <v>387</v>
      </c>
      <c r="H28" s="140" t="s">
        <v>379</v>
      </c>
      <c r="I28" s="140" t="s">
        <v>318</v>
      </c>
      <c r="J28" s="26" t="s">
        <v>388</v>
      </c>
    </row>
    <row r="29" ht="33.75" customHeight="1" spans="1:10">
      <c r="A29" s="26" t="s">
        <v>264</v>
      </c>
      <c r="B29" s="140" t="s">
        <v>384</v>
      </c>
      <c r="C29" s="140" t="s">
        <v>313</v>
      </c>
      <c r="D29" s="140" t="s">
        <v>314</v>
      </c>
      <c r="E29" s="140" t="s">
        <v>389</v>
      </c>
      <c r="F29" s="140" t="s">
        <v>382</v>
      </c>
      <c r="G29" s="69" t="s">
        <v>52</v>
      </c>
      <c r="H29" s="140" t="s">
        <v>327</v>
      </c>
      <c r="I29" s="140" t="s">
        <v>318</v>
      </c>
      <c r="J29" s="26" t="s">
        <v>389</v>
      </c>
    </row>
    <row r="30" ht="33.75" customHeight="1" spans="1:10">
      <c r="A30" s="26" t="s">
        <v>264</v>
      </c>
      <c r="B30" s="140" t="s">
        <v>384</v>
      </c>
      <c r="C30" s="140" t="s">
        <v>313</v>
      </c>
      <c r="D30" s="140" t="s">
        <v>314</v>
      </c>
      <c r="E30" s="140" t="s">
        <v>390</v>
      </c>
      <c r="F30" s="140" t="s">
        <v>382</v>
      </c>
      <c r="G30" s="69" t="s">
        <v>52</v>
      </c>
      <c r="H30" s="140" t="s">
        <v>327</v>
      </c>
      <c r="I30" s="140" t="s">
        <v>318</v>
      </c>
      <c r="J30" s="26" t="s">
        <v>390</v>
      </c>
    </row>
    <row r="31" ht="33.75" customHeight="1" spans="1:10">
      <c r="A31" s="26" t="s">
        <v>264</v>
      </c>
      <c r="B31" s="140" t="s">
        <v>384</v>
      </c>
      <c r="C31" s="140" t="s">
        <v>313</v>
      </c>
      <c r="D31" s="140" t="s">
        <v>314</v>
      </c>
      <c r="E31" s="140" t="s">
        <v>391</v>
      </c>
      <c r="F31" s="140" t="s">
        <v>382</v>
      </c>
      <c r="G31" s="69" t="s">
        <v>392</v>
      </c>
      <c r="H31" s="140" t="s">
        <v>327</v>
      </c>
      <c r="I31" s="140" t="s">
        <v>318</v>
      </c>
      <c r="J31" s="26" t="s">
        <v>391</v>
      </c>
    </row>
    <row r="32" ht="33.75" customHeight="1" spans="1:10">
      <c r="A32" s="26" t="s">
        <v>264</v>
      </c>
      <c r="B32" s="140" t="s">
        <v>384</v>
      </c>
      <c r="C32" s="140" t="s">
        <v>313</v>
      </c>
      <c r="D32" s="140" t="s">
        <v>322</v>
      </c>
      <c r="E32" s="140" t="s">
        <v>393</v>
      </c>
      <c r="F32" s="140" t="s">
        <v>316</v>
      </c>
      <c r="G32" s="69" t="s">
        <v>394</v>
      </c>
      <c r="H32" s="140" t="s">
        <v>395</v>
      </c>
      <c r="I32" s="140" t="s">
        <v>318</v>
      </c>
      <c r="J32" s="26" t="s">
        <v>393</v>
      </c>
    </row>
    <row r="33" ht="33.75" customHeight="1" spans="1:10">
      <c r="A33" s="26" t="s">
        <v>264</v>
      </c>
      <c r="B33" s="140" t="s">
        <v>384</v>
      </c>
      <c r="C33" s="140" t="s">
        <v>313</v>
      </c>
      <c r="D33" s="140" t="s">
        <v>322</v>
      </c>
      <c r="E33" s="140" t="s">
        <v>396</v>
      </c>
      <c r="F33" s="140" t="s">
        <v>316</v>
      </c>
      <c r="G33" s="69" t="s">
        <v>397</v>
      </c>
      <c r="H33" s="140" t="s">
        <v>395</v>
      </c>
      <c r="I33" s="140" t="s">
        <v>318</v>
      </c>
      <c r="J33" s="26" t="s">
        <v>396</v>
      </c>
    </row>
    <row r="34" ht="33.75" customHeight="1" spans="1:10">
      <c r="A34" s="26" t="s">
        <v>264</v>
      </c>
      <c r="B34" s="140" t="s">
        <v>384</v>
      </c>
      <c r="C34" s="140" t="s">
        <v>333</v>
      </c>
      <c r="D34" s="140" t="s">
        <v>334</v>
      </c>
      <c r="E34" s="140" t="s">
        <v>398</v>
      </c>
      <c r="F34" s="140" t="s">
        <v>316</v>
      </c>
      <c r="G34" s="69" t="s">
        <v>53</v>
      </c>
      <c r="H34" s="140" t="s">
        <v>331</v>
      </c>
      <c r="I34" s="140" t="s">
        <v>318</v>
      </c>
      <c r="J34" s="26" t="s">
        <v>399</v>
      </c>
    </row>
    <row r="35" ht="33.75" customHeight="1" spans="1:10">
      <c r="A35" s="26" t="s">
        <v>264</v>
      </c>
      <c r="B35" s="140" t="s">
        <v>384</v>
      </c>
      <c r="C35" s="140" t="s">
        <v>342</v>
      </c>
      <c r="D35" s="140" t="s">
        <v>343</v>
      </c>
      <c r="E35" s="140" t="s">
        <v>381</v>
      </c>
      <c r="F35" s="140" t="s">
        <v>316</v>
      </c>
      <c r="G35" s="69" t="s">
        <v>345</v>
      </c>
      <c r="H35" s="140" t="s">
        <v>331</v>
      </c>
      <c r="I35" s="140" t="s">
        <v>318</v>
      </c>
      <c r="J35" s="26" t="s">
        <v>383</v>
      </c>
    </row>
    <row r="36" ht="33.75" customHeight="1" spans="1:10">
      <c r="A36" s="26" t="s">
        <v>291</v>
      </c>
      <c r="B36" s="140" t="s">
        <v>400</v>
      </c>
      <c r="C36" s="140" t="s">
        <v>313</v>
      </c>
      <c r="D36" s="140" t="s">
        <v>314</v>
      </c>
      <c r="E36" s="140" t="s">
        <v>401</v>
      </c>
      <c r="F36" s="140" t="s">
        <v>316</v>
      </c>
      <c r="G36" s="69" t="s">
        <v>330</v>
      </c>
      <c r="H36" s="140" t="s">
        <v>402</v>
      </c>
      <c r="I36" s="140" t="s">
        <v>318</v>
      </c>
      <c r="J36" s="26" t="s">
        <v>403</v>
      </c>
    </row>
    <row r="37" ht="33.75" customHeight="1" spans="1:10">
      <c r="A37" s="26" t="s">
        <v>291</v>
      </c>
      <c r="B37" s="140" t="s">
        <v>400</v>
      </c>
      <c r="C37" s="140" t="s">
        <v>313</v>
      </c>
      <c r="D37" s="140" t="s">
        <v>314</v>
      </c>
      <c r="E37" s="140" t="s">
        <v>401</v>
      </c>
      <c r="F37" s="140" t="s">
        <v>316</v>
      </c>
      <c r="G37" s="69" t="s">
        <v>404</v>
      </c>
      <c r="H37" s="140" t="s">
        <v>402</v>
      </c>
      <c r="I37" s="140" t="s">
        <v>318</v>
      </c>
      <c r="J37" s="26" t="s">
        <v>405</v>
      </c>
    </row>
    <row r="38" ht="33.75" customHeight="1" spans="1:10">
      <c r="A38" s="26" t="s">
        <v>291</v>
      </c>
      <c r="B38" s="140" t="s">
        <v>400</v>
      </c>
      <c r="C38" s="140" t="s">
        <v>313</v>
      </c>
      <c r="D38" s="140" t="s">
        <v>314</v>
      </c>
      <c r="E38" s="140" t="s">
        <v>406</v>
      </c>
      <c r="F38" s="140" t="s">
        <v>316</v>
      </c>
      <c r="G38" s="69" t="s">
        <v>50</v>
      </c>
      <c r="H38" s="140" t="s">
        <v>317</v>
      </c>
      <c r="I38" s="140" t="s">
        <v>318</v>
      </c>
      <c r="J38" s="26" t="s">
        <v>407</v>
      </c>
    </row>
    <row r="39" ht="33.75" customHeight="1" spans="1:10">
      <c r="A39" s="26" t="s">
        <v>291</v>
      </c>
      <c r="B39" s="140" t="s">
        <v>400</v>
      </c>
      <c r="C39" s="140" t="s">
        <v>313</v>
      </c>
      <c r="D39" s="140" t="s">
        <v>314</v>
      </c>
      <c r="E39" s="140" t="s">
        <v>408</v>
      </c>
      <c r="F39" s="140" t="s">
        <v>316</v>
      </c>
      <c r="G39" s="69" t="s">
        <v>409</v>
      </c>
      <c r="H39" s="140" t="s">
        <v>327</v>
      </c>
      <c r="I39" s="140" t="s">
        <v>318</v>
      </c>
      <c r="J39" s="26" t="s">
        <v>410</v>
      </c>
    </row>
    <row r="40" ht="33.75" customHeight="1" spans="1:10">
      <c r="A40" s="26" t="s">
        <v>291</v>
      </c>
      <c r="B40" s="140" t="s">
        <v>400</v>
      </c>
      <c r="C40" s="140" t="s">
        <v>313</v>
      </c>
      <c r="D40" s="140" t="s">
        <v>314</v>
      </c>
      <c r="E40" s="140" t="s">
        <v>401</v>
      </c>
      <c r="F40" s="140" t="s">
        <v>316</v>
      </c>
      <c r="G40" s="69" t="s">
        <v>411</v>
      </c>
      <c r="H40" s="140" t="s">
        <v>402</v>
      </c>
      <c r="I40" s="140" t="s">
        <v>318</v>
      </c>
      <c r="J40" s="26" t="s">
        <v>412</v>
      </c>
    </row>
    <row r="41" ht="33.75" customHeight="1" spans="1:10">
      <c r="A41" s="26" t="s">
        <v>291</v>
      </c>
      <c r="B41" s="140" t="s">
        <v>400</v>
      </c>
      <c r="C41" s="140" t="s">
        <v>313</v>
      </c>
      <c r="D41" s="140" t="s">
        <v>314</v>
      </c>
      <c r="E41" s="140" t="s">
        <v>401</v>
      </c>
      <c r="F41" s="140" t="s">
        <v>316</v>
      </c>
      <c r="G41" s="69" t="s">
        <v>413</v>
      </c>
      <c r="H41" s="140" t="s">
        <v>402</v>
      </c>
      <c r="I41" s="140" t="s">
        <v>318</v>
      </c>
      <c r="J41" s="26" t="s">
        <v>414</v>
      </c>
    </row>
    <row r="42" ht="33.75" customHeight="1" spans="1:10">
      <c r="A42" s="26" t="s">
        <v>291</v>
      </c>
      <c r="B42" s="140" t="s">
        <v>400</v>
      </c>
      <c r="C42" s="140" t="s">
        <v>313</v>
      </c>
      <c r="D42" s="140" t="s">
        <v>314</v>
      </c>
      <c r="E42" s="140" t="s">
        <v>415</v>
      </c>
      <c r="F42" s="140" t="s">
        <v>316</v>
      </c>
      <c r="G42" s="69" t="s">
        <v>45</v>
      </c>
      <c r="H42" s="140" t="s">
        <v>317</v>
      </c>
      <c r="I42" s="140" t="s">
        <v>318</v>
      </c>
      <c r="J42" s="26" t="s">
        <v>416</v>
      </c>
    </row>
    <row r="43" ht="33.75" customHeight="1" spans="1:10">
      <c r="A43" s="26" t="s">
        <v>291</v>
      </c>
      <c r="B43" s="140" t="s">
        <v>400</v>
      </c>
      <c r="C43" s="140" t="s">
        <v>313</v>
      </c>
      <c r="D43" s="140" t="s">
        <v>322</v>
      </c>
      <c r="E43" s="140" t="s">
        <v>417</v>
      </c>
      <c r="F43" s="140" t="s">
        <v>316</v>
      </c>
      <c r="G43" s="69" t="s">
        <v>57</v>
      </c>
      <c r="H43" s="140" t="s">
        <v>331</v>
      </c>
      <c r="I43" s="140" t="s">
        <v>318</v>
      </c>
      <c r="J43" s="26" t="s">
        <v>418</v>
      </c>
    </row>
    <row r="44" ht="33.75" customHeight="1" spans="1:10">
      <c r="A44" s="26" t="s">
        <v>291</v>
      </c>
      <c r="B44" s="140" t="s">
        <v>400</v>
      </c>
      <c r="C44" s="140" t="s">
        <v>333</v>
      </c>
      <c r="D44" s="140" t="s">
        <v>334</v>
      </c>
      <c r="E44" s="140" t="s">
        <v>419</v>
      </c>
      <c r="F44" s="140" t="s">
        <v>316</v>
      </c>
      <c r="G44" s="69" t="s">
        <v>420</v>
      </c>
      <c r="H44" s="140" t="s">
        <v>317</v>
      </c>
      <c r="I44" s="140" t="s">
        <v>318</v>
      </c>
      <c r="J44" s="26" t="s">
        <v>421</v>
      </c>
    </row>
    <row r="45" ht="33.75" customHeight="1" spans="1:10">
      <c r="A45" s="26" t="s">
        <v>291</v>
      </c>
      <c r="B45" s="140" t="s">
        <v>400</v>
      </c>
      <c r="C45" s="140" t="s">
        <v>333</v>
      </c>
      <c r="D45" s="140" t="s">
        <v>334</v>
      </c>
      <c r="E45" s="140" t="s">
        <v>419</v>
      </c>
      <c r="F45" s="140" t="s">
        <v>316</v>
      </c>
      <c r="G45" s="69" t="s">
        <v>422</v>
      </c>
      <c r="H45" s="140" t="s">
        <v>337</v>
      </c>
      <c r="I45" s="140" t="s">
        <v>318</v>
      </c>
      <c r="J45" s="26" t="s">
        <v>423</v>
      </c>
    </row>
    <row r="46" ht="33.75" customHeight="1" spans="1:10">
      <c r="A46" s="26" t="s">
        <v>291</v>
      </c>
      <c r="B46" s="140" t="s">
        <v>400</v>
      </c>
      <c r="C46" s="140" t="s">
        <v>342</v>
      </c>
      <c r="D46" s="140" t="s">
        <v>343</v>
      </c>
      <c r="E46" s="140" t="s">
        <v>344</v>
      </c>
      <c r="F46" s="140" t="s">
        <v>316</v>
      </c>
      <c r="G46" s="69" t="s">
        <v>367</v>
      </c>
      <c r="H46" s="140" t="s">
        <v>331</v>
      </c>
      <c r="I46" s="140" t="s">
        <v>318</v>
      </c>
      <c r="J46" s="26" t="s">
        <v>424</v>
      </c>
    </row>
    <row r="47" ht="33.75" customHeight="1" spans="1:10">
      <c r="A47" s="26" t="s">
        <v>297</v>
      </c>
      <c r="B47" s="140" t="s">
        <v>425</v>
      </c>
      <c r="C47" s="140" t="s">
        <v>313</v>
      </c>
      <c r="D47" s="140" t="s">
        <v>314</v>
      </c>
      <c r="E47" s="140" t="s">
        <v>354</v>
      </c>
      <c r="F47" s="140" t="s">
        <v>316</v>
      </c>
      <c r="G47" s="69" t="s">
        <v>349</v>
      </c>
      <c r="H47" s="140" t="s">
        <v>356</v>
      </c>
      <c r="I47" s="140" t="s">
        <v>318</v>
      </c>
      <c r="J47" s="26" t="s">
        <v>426</v>
      </c>
    </row>
    <row r="48" ht="33.75" customHeight="1" spans="1:10">
      <c r="A48" s="26" t="s">
        <v>297</v>
      </c>
      <c r="B48" s="140" t="s">
        <v>425</v>
      </c>
      <c r="C48" s="140" t="s">
        <v>313</v>
      </c>
      <c r="D48" s="140" t="s">
        <v>314</v>
      </c>
      <c r="E48" s="140" t="s">
        <v>427</v>
      </c>
      <c r="F48" s="140" t="s">
        <v>316</v>
      </c>
      <c r="G48" s="69" t="s">
        <v>45</v>
      </c>
      <c r="H48" s="140" t="s">
        <v>428</v>
      </c>
      <c r="I48" s="140" t="s">
        <v>318</v>
      </c>
      <c r="J48" s="26" t="s">
        <v>429</v>
      </c>
    </row>
    <row r="49" ht="33.75" customHeight="1" spans="1:10">
      <c r="A49" s="26" t="s">
        <v>297</v>
      </c>
      <c r="B49" s="140" t="s">
        <v>425</v>
      </c>
      <c r="C49" s="140" t="s">
        <v>313</v>
      </c>
      <c r="D49" s="140" t="s">
        <v>322</v>
      </c>
      <c r="E49" s="140" t="s">
        <v>360</v>
      </c>
      <c r="F49" s="140" t="s">
        <v>316</v>
      </c>
      <c r="G49" s="69" t="s">
        <v>361</v>
      </c>
      <c r="H49" s="140" t="s">
        <v>331</v>
      </c>
      <c r="I49" s="140" t="s">
        <v>318</v>
      </c>
      <c r="J49" s="26" t="s">
        <v>430</v>
      </c>
    </row>
    <row r="50" ht="33.75" customHeight="1" spans="1:10">
      <c r="A50" s="26" t="s">
        <v>297</v>
      </c>
      <c r="B50" s="140" t="s">
        <v>425</v>
      </c>
      <c r="C50" s="140" t="s">
        <v>313</v>
      </c>
      <c r="D50" s="140" t="s">
        <v>322</v>
      </c>
      <c r="E50" s="140" t="s">
        <v>431</v>
      </c>
      <c r="F50" s="140" t="s">
        <v>382</v>
      </c>
      <c r="G50" s="69" t="s">
        <v>330</v>
      </c>
      <c r="H50" s="140" t="s">
        <v>331</v>
      </c>
      <c r="I50" s="140" t="s">
        <v>318</v>
      </c>
      <c r="J50" s="26" t="s">
        <v>432</v>
      </c>
    </row>
    <row r="51" ht="33.75" customHeight="1" spans="1:10">
      <c r="A51" s="26" t="s">
        <v>297</v>
      </c>
      <c r="B51" s="140" t="s">
        <v>425</v>
      </c>
      <c r="C51" s="140" t="s">
        <v>333</v>
      </c>
      <c r="D51" s="140" t="s">
        <v>334</v>
      </c>
      <c r="E51" s="140" t="s">
        <v>433</v>
      </c>
      <c r="F51" s="140" t="s">
        <v>382</v>
      </c>
      <c r="G51" s="69" t="s">
        <v>434</v>
      </c>
      <c r="H51" s="140" t="s">
        <v>331</v>
      </c>
      <c r="I51" s="140" t="s">
        <v>340</v>
      </c>
      <c r="J51" s="26" t="s">
        <v>435</v>
      </c>
    </row>
    <row r="52" ht="33.75" customHeight="1" spans="1:10">
      <c r="A52" s="26" t="s">
        <v>297</v>
      </c>
      <c r="B52" s="140" t="s">
        <v>425</v>
      </c>
      <c r="C52" s="140" t="s">
        <v>342</v>
      </c>
      <c r="D52" s="140" t="s">
        <v>343</v>
      </c>
      <c r="E52" s="140" t="s">
        <v>436</v>
      </c>
      <c r="F52" s="140" t="s">
        <v>316</v>
      </c>
      <c r="G52" s="69" t="s">
        <v>367</v>
      </c>
      <c r="H52" s="140" t="s">
        <v>331</v>
      </c>
      <c r="I52" s="140" t="s">
        <v>318</v>
      </c>
      <c r="J52" s="26" t="s">
        <v>437</v>
      </c>
    </row>
    <row r="53" ht="33.75" customHeight="1" spans="1:10">
      <c r="A53" s="26" t="s">
        <v>272</v>
      </c>
      <c r="B53" s="140" t="s">
        <v>438</v>
      </c>
      <c r="C53" s="140" t="s">
        <v>313</v>
      </c>
      <c r="D53" s="140" t="s">
        <v>314</v>
      </c>
      <c r="E53" s="140" t="s">
        <v>439</v>
      </c>
      <c r="F53" s="140" t="s">
        <v>316</v>
      </c>
      <c r="G53" s="69" t="s">
        <v>440</v>
      </c>
      <c r="H53" s="140" t="s">
        <v>441</v>
      </c>
      <c r="I53" s="140" t="s">
        <v>318</v>
      </c>
      <c r="J53" s="26" t="s">
        <v>442</v>
      </c>
    </row>
    <row r="54" ht="33.75" customHeight="1" spans="1:10">
      <c r="A54" s="26" t="s">
        <v>272</v>
      </c>
      <c r="B54" s="140" t="s">
        <v>443</v>
      </c>
      <c r="C54" s="140" t="s">
        <v>313</v>
      </c>
      <c r="D54" s="140" t="s">
        <v>322</v>
      </c>
      <c r="E54" s="140" t="s">
        <v>444</v>
      </c>
      <c r="F54" s="140" t="s">
        <v>382</v>
      </c>
      <c r="G54" s="69" t="s">
        <v>445</v>
      </c>
      <c r="H54" s="140" t="s">
        <v>317</v>
      </c>
      <c r="I54" s="140" t="s">
        <v>318</v>
      </c>
      <c r="J54" s="26" t="s">
        <v>446</v>
      </c>
    </row>
    <row r="55" ht="33.75" customHeight="1" spans="1:10">
      <c r="A55" s="26" t="s">
        <v>272</v>
      </c>
      <c r="B55" s="140" t="s">
        <v>443</v>
      </c>
      <c r="C55" s="140" t="s">
        <v>313</v>
      </c>
      <c r="D55" s="140" t="s">
        <v>322</v>
      </c>
      <c r="E55" s="140" t="s">
        <v>447</v>
      </c>
      <c r="F55" s="140" t="s">
        <v>316</v>
      </c>
      <c r="G55" s="69" t="s">
        <v>448</v>
      </c>
      <c r="H55" s="140" t="s">
        <v>331</v>
      </c>
      <c r="I55" s="140" t="s">
        <v>318</v>
      </c>
      <c r="J55" s="26" t="s">
        <v>449</v>
      </c>
    </row>
    <row r="56" ht="33.75" customHeight="1" spans="1:10">
      <c r="A56" s="26" t="s">
        <v>272</v>
      </c>
      <c r="B56" s="140" t="s">
        <v>443</v>
      </c>
      <c r="C56" s="140" t="s">
        <v>313</v>
      </c>
      <c r="D56" s="140" t="s">
        <v>373</v>
      </c>
      <c r="E56" s="140" t="s">
        <v>450</v>
      </c>
      <c r="F56" s="140" t="s">
        <v>316</v>
      </c>
      <c r="G56" s="69" t="s">
        <v>51</v>
      </c>
      <c r="H56" s="140" t="s">
        <v>451</v>
      </c>
      <c r="I56" s="140" t="s">
        <v>318</v>
      </c>
      <c r="J56" s="26" t="s">
        <v>452</v>
      </c>
    </row>
    <row r="57" ht="33.75" customHeight="1" spans="1:10">
      <c r="A57" s="26" t="s">
        <v>272</v>
      </c>
      <c r="B57" s="140" t="s">
        <v>443</v>
      </c>
      <c r="C57" s="140" t="s">
        <v>333</v>
      </c>
      <c r="D57" s="140" t="s">
        <v>334</v>
      </c>
      <c r="E57" s="140" t="s">
        <v>453</v>
      </c>
      <c r="F57" s="140" t="s">
        <v>382</v>
      </c>
      <c r="G57" s="69" t="s">
        <v>364</v>
      </c>
      <c r="H57" s="140" t="s">
        <v>331</v>
      </c>
      <c r="I57" s="140" t="s">
        <v>340</v>
      </c>
      <c r="J57" s="26" t="s">
        <v>454</v>
      </c>
    </row>
    <row r="58" ht="33.75" customHeight="1" spans="1:10">
      <c r="A58" s="26" t="s">
        <v>272</v>
      </c>
      <c r="B58" s="140" t="s">
        <v>443</v>
      </c>
      <c r="C58" s="140" t="s">
        <v>333</v>
      </c>
      <c r="D58" s="140" t="s">
        <v>455</v>
      </c>
      <c r="E58" s="140" t="s">
        <v>456</v>
      </c>
      <c r="F58" s="140" t="s">
        <v>316</v>
      </c>
      <c r="G58" s="69" t="s">
        <v>457</v>
      </c>
      <c r="H58" s="140" t="s">
        <v>376</v>
      </c>
      <c r="I58" s="140" t="s">
        <v>318</v>
      </c>
      <c r="J58" s="26" t="s">
        <v>458</v>
      </c>
    </row>
    <row r="59" ht="33.75" customHeight="1" spans="1:10">
      <c r="A59" s="26" t="s">
        <v>272</v>
      </c>
      <c r="B59" s="140" t="s">
        <v>443</v>
      </c>
      <c r="C59" s="140" t="s">
        <v>342</v>
      </c>
      <c r="D59" s="140" t="s">
        <v>343</v>
      </c>
      <c r="E59" s="140" t="s">
        <v>459</v>
      </c>
      <c r="F59" s="140" t="s">
        <v>316</v>
      </c>
      <c r="G59" s="69" t="s">
        <v>345</v>
      </c>
      <c r="H59" s="140" t="s">
        <v>331</v>
      </c>
      <c r="I59" s="140" t="s">
        <v>318</v>
      </c>
      <c r="J59" s="26" t="s">
        <v>460</v>
      </c>
    </row>
    <row r="60" ht="33.75" customHeight="1" spans="1:10">
      <c r="A60" s="26" t="s">
        <v>269</v>
      </c>
      <c r="B60" s="140" t="s">
        <v>461</v>
      </c>
      <c r="C60" s="140" t="s">
        <v>313</v>
      </c>
      <c r="D60" s="140" t="s">
        <v>314</v>
      </c>
      <c r="E60" s="140" t="s">
        <v>462</v>
      </c>
      <c r="F60" s="140" t="s">
        <v>316</v>
      </c>
      <c r="G60" s="69" t="s">
        <v>53</v>
      </c>
      <c r="H60" s="140" t="s">
        <v>327</v>
      </c>
      <c r="I60" s="140" t="s">
        <v>318</v>
      </c>
      <c r="J60" s="26" t="s">
        <v>463</v>
      </c>
    </row>
    <row r="61" ht="33.75" customHeight="1" spans="1:10">
      <c r="A61" s="26" t="s">
        <v>269</v>
      </c>
      <c r="B61" s="140" t="s">
        <v>461</v>
      </c>
      <c r="C61" s="140" t="s">
        <v>313</v>
      </c>
      <c r="D61" s="140" t="s">
        <v>322</v>
      </c>
      <c r="E61" s="140" t="s">
        <v>464</v>
      </c>
      <c r="F61" s="140" t="s">
        <v>382</v>
      </c>
      <c r="G61" s="69" t="s">
        <v>330</v>
      </c>
      <c r="H61" s="140" t="s">
        <v>331</v>
      </c>
      <c r="I61" s="140" t="s">
        <v>318</v>
      </c>
      <c r="J61" s="26" t="s">
        <v>465</v>
      </c>
    </row>
    <row r="62" ht="33.75" customHeight="1" spans="1:10">
      <c r="A62" s="26" t="s">
        <v>269</v>
      </c>
      <c r="B62" s="140" t="s">
        <v>461</v>
      </c>
      <c r="C62" s="140" t="s">
        <v>313</v>
      </c>
      <c r="D62" s="140" t="s">
        <v>373</v>
      </c>
      <c r="E62" s="140" t="s">
        <v>466</v>
      </c>
      <c r="F62" s="140" t="s">
        <v>382</v>
      </c>
      <c r="G62" s="69" t="s">
        <v>330</v>
      </c>
      <c r="H62" s="140" t="s">
        <v>331</v>
      </c>
      <c r="I62" s="140" t="s">
        <v>318</v>
      </c>
      <c r="J62" s="26" t="s">
        <v>467</v>
      </c>
    </row>
    <row r="63" ht="33.75" customHeight="1" spans="1:10">
      <c r="A63" s="26" t="s">
        <v>269</v>
      </c>
      <c r="B63" s="140" t="s">
        <v>461</v>
      </c>
      <c r="C63" s="140" t="s">
        <v>333</v>
      </c>
      <c r="D63" s="140" t="s">
        <v>334</v>
      </c>
      <c r="E63" s="140" t="s">
        <v>419</v>
      </c>
      <c r="F63" s="140" t="s">
        <v>316</v>
      </c>
      <c r="G63" s="69" t="s">
        <v>45</v>
      </c>
      <c r="H63" s="140" t="s">
        <v>379</v>
      </c>
      <c r="I63" s="140" t="s">
        <v>318</v>
      </c>
      <c r="J63" s="26" t="s">
        <v>468</v>
      </c>
    </row>
    <row r="64" ht="33.75" customHeight="1" spans="1:10">
      <c r="A64" s="26" t="s">
        <v>269</v>
      </c>
      <c r="B64" s="140" t="s">
        <v>461</v>
      </c>
      <c r="C64" s="140" t="s">
        <v>342</v>
      </c>
      <c r="D64" s="140" t="s">
        <v>343</v>
      </c>
      <c r="E64" s="140" t="s">
        <v>469</v>
      </c>
      <c r="F64" s="140" t="s">
        <v>316</v>
      </c>
      <c r="G64" s="69" t="s">
        <v>470</v>
      </c>
      <c r="H64" s="140" t="s">
        <v>331</v>
      </c>
      <c r="I64" s="140" t="s">
        <v>318</v>
      </c>
      <c r="J64" s="26" t="s">
        <v>471</v>
      </c>
    </row>
    <row r="65" ht="33.75" customHeight="1" spans="1:10">
      <c r="A65" s="26" t="s">
        <v>275</v>
      </c>
      <c r="B65" s="140" t="s">
        <v>472</v>
      </c>
      <c r="C65" s="140" t="s">
        <v>313</v>
      </c>
      <c r="D65" s="140" t="s">
        <v>314</v>
      </c>
      <c r="E65" s="140" t="s">
        <v>473</v>
      </c>
      <c r="F65" s="140" t="s">
        <v>382</v>
      </c>
      <c r="G65" s="69" t="s">
        <v>474</v>
      </c>
      <c r="H65" s="140" t="s">
        <v>352</v>
      </c>
      <c r="I65" s="140" t="s">
        <v>318</v>
      </c>
      <c r="J65" s="26" t="s">
        <v>475</v>
      </c>
    </row>
    <row r="66" ht="33.75" customHeight="1" spans="1:10">
      <c r="A66" s="26" t="s">
        <v>275</v>
      </c>
      <c r="B66" s="140" t="s">
        <v>472</v>
      </c>
      <c r="C66" s="140" t="s">
        <v>313</v>
      </c>
      <c r="D66" s="140" t="s">
        <v>314</v>
      </c>
      <c r="E66" s="140" t="s">
        <v>476</v>
      </c>
      <c r="F66" s="140" t="s">
        <v>316</v>
      </c>
      <c r="G66" s="69" t="s">
        <v>48</v>
      </c>
      <c r="H66" s="140" t="s">
        <v>327</v>
      </c>
      <c r="I66" s="140" t="s">
        <v>318</v>
      </c>
      <c r="J66" s="26" t="s">
        <v>477</v>
      </c>
    </row>
    <row r="67" ht="33.75" customHeight="1" spans="1:10">
      <c r="A67" s="26" t="s">
        <v>275</v>
      </c>
      <c r="B67" s="140" t="s">
        <v>472</v>
      </c>
      <c r="C67" s="140" t="s">
        <v>313</v>
      </c>
      <c r="D67" s="140" t="s">
        <v>322</v>
      </c>
      <c r="E67" s="140" t="s">
        <v>478</v>
      </c>
      <c r="F67" s="140" t="s">
        <v>382</v>
      </c>
      <c r="G67" s="69" t="s">
        <v>330</v>
      </c>
      <c r="H67" s="140" t="s">
        <v>331</v>
      </c>
      <c r="I67" s="140" t="s">
        <v>318</v>
      </c>
      <c r="J67" s="26" t="s">
        <v>479</v>
      </c>
    </row>
    <row r="68" ht="33.75" customHeight="1" spans="1:10">
      <c r="A68" s="26" t="s">
        <v>275</v>
      </c>
      <c r="B68" s="140" t="s">
        <v>472</v>
      </c>
      <c r="C68" s="140" t="s">
        <v>333</v>
      </c>
      <c r="D68" s="140" t="s">
        <v>334</v>
      </c>
      <c r="E68" s="140" t="s">
        <v>480</v>
      </c>
      <c r="F68" s="140" t="s">
        <v>316</v>
      </c>
      <c r="G68" s="69" t="s">
        <v>345</v>
      </c>
      <c r="H68" s="140" t="s">
        <v>331</v>
      </c>
      <c r="I68" s="140" t="s">
        <v>318</v>
      </c>
      <c r="J68" s="26" t="s">
        <v>481</v>
      </c>
    </row>
    <row r="69" ht="33.75" customHeight="1" spans="1:10">
      <c r="A69" s="26" t="s">
        <v>275</v>
      </c>
      <c r="B69" s="140" t="s">
        <v>472</v>
      </c>
      <c r="C69" s="140" t="s">
        <v>333</v>
      </c>
      <c r="D69" s="140" t="s">
        <v>334</v>
      </c>
      <c r="E69" s="140" t="s">
        <v>482</v>
      </c>
      <c r="F69" s="140" t="s">
        <v>382</v>
      </c>
      <c r="G69" s="69" t="s">
        <v>483</v>
      </c>
      <c r="H69" s="140"/>
      <c r="I69" s="140" t="s">
        <v>340</v>
      </c>
      <c r="J69" s="26" t="s">
        <v>484</v>
      </c>
    </row>
    <row r="70" ht="33.75" customHeight="1" spans="1:10">
      <c r="A70" s="26" t="s">
        <v>275</v>
      </c>
      <c r="B70" s="140" t="s">
        <v>472</v>
      </c>
      <c r="C70" s="140" t="s">
        <v>333</v>
      </c>
      <c r="D70" s="140" t="s">
        <v>455</v>
      </c>
      <c r="E70" s="140" t="s">
        <v>485</v>
      </c>
      <c r="F70" s="140" t="s">
        <v>382</v>
      </c>
      <c r="G70" s="69" t="s">
        <v>486</v>
      </c>
      <c r="H70" s="140"/>
      <c r="I70" s="140" t="s">
        <v>340</v>
      </c>
      <c r="J70" s="26" t="s">
        <v>487</v>
      </c>
    </row>
    <row r="71" ht="33.75" customHeight="1" spans="1:10">
      <c r="A71" s="26" t="s">
        <v>275</v>
      </c>
      <c r="B71" s="140" t="s">
        <v>472</v>
      </c>
      <c r="C71" s="140" t="s">
        <v>342</v>
      </c>
      <c r="D71" s="140" t="s">
        <v>343</v>
      </c>
      <c r="E71" s="140" t="s">
        <v>488</v>
      </c>
      <c r="F71" s="140" t="s">
        <v>316</v>
      </c>
      <c r="G71" s="69" t="s">
        <v>345</v>
      </c>
      <c r="H71" s="140" t="s">
        <v>331</v>
      </c>
      <c r="I71" s="140" t="s">
        <v>318</v>
      </c>
      <c r="J71" s="26" t="s">
        <v>489</v>
      </c>
    </row>
    <row r="72" ht="33.75" customHeight="1" spans="1:10">
      <c r="A72" s="26" t="s">
        <v>275</v>
      </c>
      <c r="B72" s="140" t="s">
        <v>472</v>
      </c>
      <c r="C72" s="140" t="s">
        <v>342</v>
      </c>
      <c r="D72" s="140" t="s">
        <v>343</v>
      </c>
      <c r="E72" s="140" t="s">
        <v>490</v>
      </c>
      <c r="F72" s="140" t="s">
        <v>316</v>
      </c>
      <c r="G72" s="69" t="s">
        <v>345</v>
      </c>
      <c r="H72" s="140" t="s">
        <v>331</v>
      </c>
      <c r="I72" s="140" t="s">
        <v>318</v>
      </c>
      <c r="J72" s="26" t="s">
        <v>491</v>
      </c>
    </row>
  </sheetData>
  <mergeCells count="20">
    <mergeCell ref="A2:J2"/>
    <mergeCell ref="A3:H3"/>
    <mergeCell ref="A7:A14"/>
    <mergeCell ref="A15:A21"/>
    <mergeCell ref="A22:A26"/>
    <mergeCell ref="A27:A35"/>
    <mergeCell ref="A36:A46"/>
    <mergeCell ref="A47:A52"/>
    <mergeCell ref="A53:A59"/>
    <mergeCell ref="A60:A64"/>
    <mergeCell ref="A65:A72"/>
    <mergeCell ref="B7:B14"/>
    <mergeCell ref="B15:B21"/>
    <mergeCell ref="B22:B26"/>
    <mergeCell ref="B27:B35"/>
    <mergeCell ref="B36:B46"/>
    <mergeCell ref="B47:B52"/>
    <mergeCell ref="B53:B59"/>
    <mergeCell ref="B60:B64"/>
    <mergeCell ref="B65:B72"/>
  </mergeCells>
  <pageMargins left="1.10208333333333" right="0.75" top="0.354166666666667" bottom="0.156944444444444" header="0.354166666666667" footer="0.118055555555556"/>
  <pageSetup paperSize="9" scale="2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2025-02-21T02:56:00Z</dcterms:created>
  <dcterms:modified xsi:type="dcterms:W3CDTF">2025-03-14T08:42:57Z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CDB04C081B864C69A5E282F3BD4BFF5E_12</vt:lpwstr>
  </property>
</Properties>
</file>