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1.运营收入统计" sheetId="1" r:id="rId1"/>
    <sheet name="2.决算明细表" sheetId="2" r:id="rId2"/>
  </sheets>
  <definedNames>
    <definedName name="_xlnm.Print_Area" localSheetId="1">'2.决算明细表'!$A$1:$J$67</definedName>
    <definedName name="_xlnm.Print_Titles" localSheetId="1">'2.决算明细表'!$1:$4</definedName>
  </definedNames>
  <calcPr calcId="144525"/>
</workbook>
</file>

<file path=xl/sharedStrings.xml><?xml version="1.0" encoding="utf-8"?>
<sst xmlns="http://schemas.openxmlformats.org/spreadsheetml/2006/main" count="168" uniqueCount="156">
  <si>
    <t>附件6-1</t>
  </si>
  <si>
    <t xml:space="preserve">滇中（玉溪）粮食物流产业园区一期建设项目（粮食仓储中转区建设项目）运营收入统计    </t>
  </si>
  <si>
    <t>单位：元</t>
  </si>
  <si>
    <t>年度</t>
  </si>
  <si>
    <t>月份</t>
  </si>
  <si>
    <t>资产使用费</t>
  </si>
  <si>
    <t>房屋租赁</t>
  </si>
  <si>
    <t>办公设施租赁</t>
  </si>
  <si>
    <t>设备租赁</t>
  </si>
  <si>
    <t>合计</t>
  </si>
  <si>
    <t>备注</t>
  </si>
  <si>
    <t>小计</t>
  </si>
  <si>
    <t>附件6-2</t>
  </si>
  <si>
    <t>基本建设投资竣工财务决算明细表</t>
  </si>
  <si>
    <r>
      <t>项目名称：滇中（玉溪）粮食物流产业园区一期建设项目（粮食仓储中转区建设项目）</t>
    </r>
    <r>
      <rPr>
        <sz val="10"/>
        <rFont val="仿宋"/>
        <charset val="0"/>
      </rPr>
      <t xml:space="preserve">                      </t>
    </r>
    <r>
      <rPr>
        <sz val="10"/>
        <rFont val="仿宋"/>
        <charset val="134"/>
      </rPr>
      <t>截止时间：2023年3月16日                                          金额单位：人民币元</t>
    </r>
  </si>
  <si>
    <t>序号</t>
  </si>
  <si>
    <t>费用构成项目名称</t>
  </si>
  <si>
    <t>施工或承办等结算单位</t>
  </si>
  <si>
    <t>合同价</t>
  </si>
  <si>
    <t>送审金额</t>
  </si>
  <si>
    <t>审计调整</t>
  </si>
  <si>
    <t>审定金额</t>
  </si>
  <si>
    <t>已付款</t>
  </si>
  <si>
    <t>未付款</t>
  </si>
  <si>
    <r>
      <t>备</t>
    </r>
    <r>
      <rPr>
        <sz val="10"/>
        <rFont val="仿宋"/>
        <charset val="0"/>
      </rPr>
      <t xml:space="preserve">        </t>
    </r>
    <r>
      <rPr>
        <sz val="10"/>
        <rFont val="仿宋"/>
        <charset val="134"/>
      </rPr>
      <t>注</t>
    </r>
  </si>
  <si>
    <t>一</t>
  </si>
  <si>
    <t>建筑工程投资</t>
  </si>
  <si>
    <t>（一）</t>
  </si>
  <si>
    <t>主体工程</t>
  </si>
  <si>
    <t>粮食质检业务楼、汽车衡房及结算中心、消防水泵及机械器材库</t>
  </si>
  <si>
    <t>玉溪市汇溪建筑工程有限公司</t>
  </si>
  <si>
    <t>立筒仓、工作塔、变配电间、卸粮仓、扦样房、门房及大门、消防水罐、室外总图附属工程及配套的设备工程</t>
  </si>
  <si>
    <t>玉溪海丰建设工程有限公司</t>
  </si>
  <si>
    <t>（二）</t>
  </si>
  <si>
    <t>附属工程</t>
  </si>
  <si>
    <t>试桩工程</t>
  </si>
  <si>
    <t>云南永恒建设有限公司</t>
  </si>
  <si>
    <t>临时围墙工程</t>
  </si>
  <si>
    <t>云南省玉溪市振达建筑工程有限公司</t>
  </si>
  <si>
    <t>围墙外应急项目</t>
  </si>
  <si>
    <t>宣传门架工程</t>
  </si>
  <si>
    <t>自来水引接工程</t>
  </si>
  <si>
    <t>玉溪长流水务有限公司</t>
  </si>
  <si>
    <t>临时用水施工</t>
  </si>
  <si>
    <t>玉溪市研和自来水有限公司</t>
  </si>
  <si>
    <t>10KV 配电工程、0.4KV配电工程</t>
  </si>
  <si>
    <t>玉溪云天电力设计工程有限公司</t>
  </si>
  <si>
    <t>临时用电工程</t>
  </si>
  <si>
    <t>云南玉溪玉电电力设计院</t>
  </si>
  <si>
    <t>二</t>
  </si>
  <si>
    <t>其他费用</t>
  </si>
  <si>
    <t>建设用地费</t>
  </si>
  <si>
    <t>玉溪市红塔区土地储备中心</t>
  </si>
  <si>
    <t>建设单位管理费</t>
  </si>
  <si>
    <t>玉溪物流投资有限公司</t>
  </si>
  <si>
    <t>工程监理费</t>
  </si>
  <si>
    <t>昆明昭朝工程监理咨询有限公司</t>
  </si>
  <si>
    <t>项目前期咨询费</t>
  </si>
  <si>
    <t>可行性研究报告编制</t>
  </si>
  <si>
    <t>玉溪市综合设计院</t>
  </si>
  <si>
    <t>专项债实施方案编制</t>
  </si>
  <si>
    <t>地质灾害危险性评估</t>
  </si>
  <si>
    <t>西南能矿建设工程有限公司</t>
  </si>
  <si>
    <t>水土保持方案编制</t>
  </si>
  <si>
    <t>中国电建集团昆明勘测设计研究院有限公司</t>
  </si>
  <si>
    <t>5</t>
  </si>
  <si>
    <t xml:space="preserve">地质勘查费用 </t>
  </si>
  <si>
    <t>云南省玉溪建筑设计院</t>
  </si>
  <si>
    <t>工程设计费</t>
  </si>
  <si>
    <t>主体工程设计</t>
  </si>
  <si>
    <t>国粮武汉科学研究设计院有限公司</t>
  </si>
  <si>
    <t>挡土墙设计</t>
  </si>
  <si>
    <t>玉溪万思达建筑设计有限公司</t>
  </si>
  <si>
    <t xml:space="preserve">招投代理服务费 </t>
  </si>
  <si>
    <t>服务类招标代理</t>
  </si>
  <si>
    <t>昆明建设咨询监理有限公司</t>
  </si>
  <si>
    <t>工程类招标代理</t>
  </si>
  <si>
    <t>云南卓信工程咨询有限公司</t>
  </si>
  <si>
    <t>8</t>
  </si>
  <si>
    <t>全程跟踪审计费及造价咨询费</t>
  </si>
  <si>
    <t>8.1</t>
  </si>
  <si>
    <t>主体工程全程跟踪审计费及造价咨询费</t>
  </si>
  <si>
    <t>云南双铭工程造价咨询有限公司</t>
  </si>
  <si>
    <t>8.2</t>
  </si>
  <si>
    <t>临时围墙、临时用电、试桩工程造价咨询</t>
  </si>
  <si>
    <t>云南霖诚工程管理咨询有限公司</t>
  </si>
  <si>
    <t>9</t>
  </si>
  <si>
    <t xml:space="preserve">人防易地建设费 </t>
  </si>
  <si>
    <t>玉溪市防空办</t>
  </si>
  <si>
    <t>10</t>
  </si>
  <si>
    <r>
      <t>环境影响评价费</t>
    </r>
    <r>
      <rPr>
        <b/>
        <sz val="10"/>
        <rFont val="仿宋"/>
        <charset val="134"/>
      </rPr>
      <t xml:space="preserve"> </t>
    </r>
  </si>
  <si>
    <t>昆明翊佐环境科技有限公司</t>
  </si>
  <si>
    <t>工程质量检测费</t>
  </si>
  <si>
    <t>一标段检测</t>
  </si>
  <si>
    <t>玉溪市红塔区建设工程质量检测中心</t>
  </si>
  <si>
    <t>二标段检测</t>
  </si>
  <si>
    <t>桩基检测</t>
  </si>
  <si>
    <t>玉溪市建设工程质量检测中心</t>
  </si>
  <si>
    <t>12</t>
  </si>
  <si>
    <t>水土保持补偿费</t>
  </si>
  <si>
    <t>玉溪市财政局</t>
  </si>
  <si>
    <t>13</t>
  </si>
  <si>
    <t>办公家具购置及生产准备费</t>
  </si>
  <si>
    <t>13.1</t>
  </si>
  <si>
    <t>办公家具、电子显示屏等电子设备</t>
  </si>
  <si>
    <t>玉溪市中泰龙办公设备有限公司</t>
  </si>
  <si>
    <t>13.2</t>
  </si>
  <si>
    <t>电脑</t>
  </si>
  <si>
    <t>玉溪亚雄科技有限公司</t>
  </si>
  <si>
    <t>13.3</t>
  </si>
  <si>
    <t>玉溪锦赋达商贸有限责任公司</t>
  </si>
  <si>
    <t>13.4</t>
  </si>
  <si>
    <t>厨房设备</t>
  </si>
  <si>
    <t>红塔区佳振酒店设备采购中心</t>
  </si>
  <si>
    <t>14</t>
  </si>
  <si>
    <t>施工图设计审查费</t>
  </si>
  <si>
    <t>玉溪嘉佑工程设计有限公司</t>
  </si>
  <si>
    <t>15</t>
  </si>
  <si>
    <t>测绘费</t>
  </si>
  <si>
    <t>15.1</t>
  </si>
  <si>
    <t>界桩放样测量</t>
  </si>
  <si>
    <t>云南中泰测绘有限公司</t>
  </si>
  <si>
    <t>15.2</t>
  </si>
  <si>
    <t>不动产籍调查</t>
  </si>
  <si>
    <t>15.3</t>
  </si>
  <si>
    <t>工程测量，土方测量、规划验线、主体沉降观测、地下综合管网测量、规划验收竣工测量</t>
  </si>
  <si>
    <t>16</t>
  </si>
  <si>
    <t>竣工水土保持验收，水土保持监测及设施验收评估</t>
  </si>
  <si>
    <t>玉溪云地测绘有限公司</t>
  </si>
  <si>
    <t>17</t>
  </si>
  <si>
    <t>建筑消防系统检测</t>
  </si>
  <si>
    <t>玉溪中消安科技有限公司</t>
  </si>
  <si>
    <t>18</t>
  </si>
  <si>
    <t>工程档案制作费</t>
  </si>
  <si>
    <t>云南蓉坤地理信息有限公司</t>
  </si>
  <si>
    <t>19</t>
  </si>
  <si>
    <t>竣工财务决算审计费</t>
  </si>
  <si>
    <t>20</t>
  </si>
  <si>
    <t>税金</t>
  </si>
  <si>
    <t>玉溪市税务局</t>
  </si>
  <si>
    <t>土地使用税，契税，印花税</t>
  </si>
  <si>
    <t>21</t>
  </si>
  <si>
    <t>债券发行登记费</t>
  </si>
  <si>
    <t>三</t>
  </si>
  <si>
    <t>设备费</t>
  </si>
  <si>
    <t>1</t>
  </si>
  <si>
    <t>散粮接收存储机械设备</t>
  </si>
  <si>
    <t>无锡中粮工程科技有限公司</t>
  </si>
  <si>
    <t>2</t>
  </si>
  <si>
    <t>粮油检验检测设备</t>
  </si>
  <si>
    <t>四</t>
  </si>
  <si>
    <t>建设期利息</t>
  </si>
  <si>
    <t>国债利息</t>
  </si>
  <si>
    <t>借款利息</t>
  </si>
  <si>
    <t>玉溪市会集投资控股有限公司</t>
  </si>
  <si>
    <r>
      <t>合</t>
    </r>
    <r>
      <rPr>
        <b/>
        <sz val="10"/>
        <rFont val="仿宋"/>
        <charset val="0"/>
      </rPr>
      <t xml:space="preserve">       </t>
    </r>
    <r>
      <rPr>
        <b/>
        <sz val="10"/>
        <rFont val="仿宋"/>
        <charset val="134"/>
      </rPr>
      <t>计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</si>
</sst>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;[Red]\-0.00\ "/>
  </numFmts>
  <fonts count="34">
    <font>
      <sz val="11"/>
      <color theme="1"/>
      <name val="宋体"/>
      <charset val="134"/>
      <scheme val="minor"/>
    </font>
    <font>
      <sz val="10"/>
      <name val="仿宋"/>
      <charset val="134"/>
    </font>
    <font>
      <sz val="12"/>
      <name val="宋体"/>
      <charset val="134"/>
    </font>
    <font>
      <sz val="14"/>
      <color theme="1"/>
      <name val="黑体"/>
      <charset val="134"/>
    </font>
    <font>
      <b/>
      <sz val="22"/>
      <name val="宋体"/>
      <charset val="134"/>
    </font>
    <font>
      <b/>
      <sz val="10"/>
      <name val="仿宋"/>
      <charset val="134"/>
    </font>
    <font>
      <b/>
      <sz val="10"/>
      <name val="仿宋"/>
      <charset val="0"/>
    </font>
    <font>
      <sz val="10"/>
      <name val="仿宋"/>
      <charset val="0"/>
    </font>
    <font>
      <sz val="10"/>
      <color indexed="10"/>
      <name val="仿宋"/>
      <charset val="134"/>
    </font>
    <font>
      <b/>
      <sz val="10"/>
      <color indexed="8"/>
      <name val="仿宋"/>
      <charset val="0"/>
    </font>
    <font>
      <sz val="10"/>
      <color indexed="8"/>
      <name val="仿宋"/>
      <charset val="0"/>
    </font>
    <font>
      <sz val="10"/>
      <color indexed="10"/>
      <name val="仿宋"/>
      <charset val="0"/>
    </font>
    <font>
      <sz val="10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43" fontId="2" fillId="0" borderId="0" xfId="1" applyNumberFormat="1" applyFont="1" applyFill="1" applyAlignment="1"/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/>
    </xf>
    <xf numFmtId="43" fontId="7" fillId="0" borderId="2" xfId="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 wrapText="1"/>
    </xf>
    <xf numFmtId="43" fontId="7" fillId="0" borderId="2" xfId="1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3" fontId="7" fillId="0" borderId="4" xfId="1" applyNumberFormat="1" applyFont="1" applyFill="1" applyBorder="1" applyAlignment="1">
      <alignment horizontal="right" vertical="center"/>
    </xf>
    <xf numFmtId="43" fontId="7" fillId="0" borderId="2" xfId="1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176" fontId="11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3" fontId="1" fillId="0" borderId="0" xfId="1" applyNumberFormat="1" applyFont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/>
    </xf>
    <xf numFmtId="0" fontId="12" fillId="0" borderId="0" xfId="0" applyFont="1">
      <alignment vertical="center"/>
    </xf>
    <xf numFmtId="177" fontId="0" fillId="0" borderId="0" xfId="0" applyNumberFormat="1">
      <alignment vertical="center"/>
    </xf>
    <xf numFmtId="0" fontId="13" fillId="0" borderId="0" xfId="0" applyFont="1" applyAlignment="1">
      <alignment horizontal="center" vertical="center" wrapText="1"/>
    </xf>
    <xf numFmtId="177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22" sqref="H22"/>
    </sheetView>
  </sheetViews>
  <sheetFormatPr defaultColWidth="9" defaultRowHeight="25" customHeight="1" outlineLevelCol="7"/>
  <cols>
    <col min="1" max="1" width="11" customWidth="1"/>
    <col min="2" max="2" width="9.87272727272727" customWidth="1"/>
    <col min="3" max="3" width="13.8727272727273" customWidth="1"/>
    <col min="4" max="4" width="13.3727272727273" style="65" customWidth="1"/>
    <col min="5" max="5" width="15.2545454545455" style="65" customWidth="1"/>
    <col min="6" max="6" width="11.2545454545455" style="65" customWidth="1"/>
    <col min="7" max="7" width="13.5" style="65" customWidth="1"/>
    <col min="9" max="9" width="10.3727272727273"/>
  </cols>
  <sheetData>
    <row r="1" customHeight="1" spans="1:1">
      <c r="A1" s="3" t="s">
        <v>0</v>
      </c>
    </row>
    <row r="2" ht="60" customHeight="1" spans="1:8">
      <c r="A2" s="66" t="s">
        <v>1</v>
      </c>
      <c r="B2" s="66"/>
      <c r="C2" s="66"/>
      <c r="D2" s="66"/>
      <c r="E2" s="66"/>
      <c r="F2" s="66"/>
      <c r="G2" s="66"/>
      <c r="H2" s="66"/>
    </row>
    <row r="3" s="64" customFormat="1" ht="19" customHeight="1" spans="4:8">
      <c r="D3" s="67"/>
      <c r="E3" s="67"/>
      <c r="F3" s="67"/>
      <c r="G3" s="68" t="s">
        <v>2</v>
      </c>
      <c r="H3" s="68"/>
    </row>
    <row r="4" s="64" customFormat="1" customHeight="1" spans="1:8">
      <c r="A4" s="69" t="s">
        <v>3</v>
      </c>
      <c r="B4" s="69" t="s">
        <v>4</v>
      </c>
      <c r="C4" s="69" t="s">
        <v>5</v>
      </c>
      <c r="D4" s="70" t="s">
        <v>6</v>
      </c>
      <c r="E4" s="70" t="s">
        <v>7</v>
      </c>
      <c r="F4" s="70" t="s">
        <v>8</v>
      </c>
      <c r="G4" s="70" t="s">
        <v>9</v>
      </c>
      <c r="H4" s="69" t="s">
        <v>10</v>
      </c>
    </row>
    <row r="5" s="64" customFormat="1" customHeight="1" spans="1:8">
      <c r="A5" s="69">
        <v>2021</v>
      </c>
      <c r="B5" s="71"/>
      <c r="C5" s="72">
        <f>1015.55+9992.24</f>
        <v>11007.79</v>
      </c>
      <c r="D5" s="73">
        <f>37740/12*10</f>
        <v>31450</v>
      </c>
      <c r="E5" s="74">
        <f>70089*15%/12*3</f>
        <v>2628.3375</v>
      </c>
      <c r="F5" s="74"/>
      <c r="G5" s="74">
        <f>SUM(C5:F5)</f>
        <v>45086.1275</v>
      </c>
      <c r="H5" s="71"/>
    </row>
    <row r="6" s="64" customFormat="1" customHeight="1" spans="1:8">
      <c r="A6" s="69">
        <v>2022</v>
      </c>
      <c r="B6" s="71"/>
      <c r="C6" s="71">
        <f>2635.89+5753.91+8689.32</f>
        <v>17079.12</v>
      </c>
      <c r="D6" s="74">
        <v>37740</v>
      </c>
      <c r="E6" s="74">
        <f>70089*15%/12*12</f>
        <v>10513.35</v>
      </c>
      <c r="F6" s="74">
        <f>37500*6</f>
        <v>225000</v>
      </c>
      <c r="G6" s="74">
        <f>SUM(C6:F6)</f>
        <v>290332.47</v>
      </c>
      <c r="H6" s="71"/>
    </row>
    <row r="7" s="64" customFormat="1" customHeight="1" spans="1:8">
      <c r="A7" s="69">
        <v>2023</v>
      </c>
      <c r="B7" s="71">
        <v>1</v>
      </c>
      <c r="C7" s="71">
        <v>2131.12</v>
      </c>
      <c r="D7" s="74">
        <f t="shared" ref="D7:D18" si="0">37740/12</f>
        <v>3145</v>
      </c>
      <c r="E7" s="74">
        <f t="shared" ref="E7:E11" si="1">70089*15%/12</f>
        <v>876.1125</v>
      </c>
      <c r="F7" s="74"/>
      <c r="G7" s="74">
        <f t="shared" ref="G7:G18" si="2">SUM(C7:F7)</f>
        <v>6152.2325</v>
      </c>
      <c r="H7" s="71"/>
    </row>
    <row r="8" s="64" customFormat="1" customHeight="1" spans="1:8">
      <c r="A8" s="69"/>
      <c r="B8" s="71">
        <v>2</v>
      </c>
      <c r="C8" s="71">
        <v>3881.86</v>
      </c>
      <c r="D8" s="74">
        <f t="shared" si="0"/>
        <v>3145</v>
      </c>
      <c r="E8" s="74">
        <f t="shared" si="1"/>
        <v>876.1125</v>
      </c>
      <c r="F8" s="74"/>
      <c r="G8" s="74">
        <f t="shared" si="2"/>
        <v>7902.9725</v>
      </c>
      <c r="H8" s="71"/>
    </row>
    <row r="9" s="64" customFormat="1" customHeight="1" spans="1:8">
      <c r="A9" s="69"/>
      <c r="B9" s="71">
        <v>3</v>
      </c>
      <c r="C9" s="71">
        <v>4140.65</v>
      </c>
      <c r="D9" s="74">
        <f t="shared" si="0"/>
        <v>3145</v>
      </c>
      <c r="E9" s="74">
        <f t="shared" si="1"/>
        <v>876.1125</v>
      </c>
      <c r="F9" s="74"/>
      <c r="G9" s="74">
        <f t="shared" si="2"/>
        <v>8161.7625</v>
      </c>
      <c r="H9" s="71"/>
    </row>
    <row r="10" s="64" customFormat="1" customHeight="1" spans="1:8">
      <c r="A10" s="69"/>
      <c r="B10" s="71">
        <v>4</v>
      </c>
      <c r="C10" s="71">
        <v>4811.66</v>
      </c>
      <c r="D10" s="74">
        <f t="shared" si="0"/>
        <v>3145</v>
      </c>
      <c r="E10" s="74">
        <f t="shared" si="1"/>
        <v>876.1125</v>
      </c>
      <c r="F10" s="74"/>
      <c r="G10" s="74">
        <f t="shared" si="2"/>
        <v>8832.7725</v>
      </c>
      <c r="H10" s="71"/>
    </row>
    <row r="11" s="64" customFormat="1" customHeight="1" spans="1:8">
      <c r="A11" s="69"/>
      <c r="B11" s="71">
        <v>5</v>
      </c>
      <c r="C11" s="71">
        <v>4642.08</v>
      </c>
      <c r="D11" s="74">
        <f t="shared" si="0"/>
        <v>3145</v>
      </c>
      <c r="E11" s="74">
        <f t="shared" si="1"/>
        <v>876.1125</v>
      </c>
      <c r="F11" s="74">
        <v>37500</v>
      </c>
      <c r="G11" s="74">
        <f t="shared" si="2"/>
        <v>46163.1925</v>
      </c>
      <c r="H11" s="71"/>
    </row>
    <row r="12" s="64" customFormat="1" customHeight="1" spans="1:8">
      <c r="A12" s="69"/>
      <c r="B12" s="71">
        <v>6</v>
      </c>
      <c r="C12" s="71"/>
      <c r="D12" s="74">
        <f t="shared" si="0"/>
        <v>3145</v>
      </c>
      <c r="E12" s="74"/>
      <c r="F12" s="74">
        <v>37500</v>
      </c>
      <c r="G12" s="74">
        <f t="shared" si="2"/>
        <v>40645</v>
      </c>
      <c r="H12" s="71"/>
    </row>
    <row r="13" s="64" customFormat="1" customHeight="1" spans="1:8">
      <c r="A13" s="69"/>
      <c r="B13" s="71">
        <v>7</v>
      </c>
      <c r="C13" s="71"/>
      <c r="D13" s="74">
        <f t="shared" si="0"/>
        <v>3145</v>
      </c>
      <c r="E13" s="74"/>
      <c r="F13" s="74">
        <v>37500</v>
      </c>
      <c r="G13" s="74">
        <f t="shared" si="2"/>
        <v>40645</v>
      </c>
      <c r="H13" s="71"/>
    </row>
    <row r="14" s="64" customFormat="1" customHeight="1" spans="1:8">
      <c r="A14" s="69"/>
      <c r="B14" s="71">
        <v>8</v>
      </c>
      <c r="C14" s="71"/>
      <c r="D14" s="74">
        <f t="shared" si="0"/>
        <v>3145</v>
      </c>
      <c r="E14" s="74"/>
      <c r="F14" s="74"/>
      <c r="G14" s="74">
        <f t="shared" si="2"/>
        <v>3145</v>
      </c>
      <c r="H14" s="71"/>
    </row>
    <row r="15" s="64" customFormat="1" customHeight="1" spans="1:8">
      <c r="A15" s="69"/>
      <c r="B15" s="71">
        <v>9</v>
      </c>
      <c r="C15" s="71"/>
      <c r="D15" s="74">
        <f t="shared" si="0"/>
        <v>3145</v>
      </c>
      <c r="E15" s="74"/>
      <c r="F15" s="74"/>
      <c r="G15" s="74">
        <f t="shared" si="2"/>
        <v>3145</v>
      </c>
      <c r="H15" s="71"/>
    </row>
    <row r="16" s="64" customFormat="1" customHeight="1" spans="1:8">
      <c r="A16" s="69"/>
      <c r="B16" s="71">
        <v>10</v>
      </c>
      <c r="C16" s="71"/>
      <c r="D16" s="74">
        <f t="shared" si="0"/>
        <v>3145</v>
      </c>
      <c r="E16" s="74"/>
      <c r="F16" s="74"/>
      <c r="G16" s="74">
        <f t="shared" si="2"/>
        <v>3145</v>
      </c>
      <c r="H16" s="71"/>
    </row>
    <row r="17" s="64" customFormat="1" customHeight="1" spans="1:8">
      <c r="A17" s="69"/>
      <c r="B17" s="71">
        <v>11</v>
      </c>
      <c r="C17" s="71"/>
      <c r="D17" s="74">
        <f t="shared" si="0"/>
        <v>3145</v>
      </c>
      <c r="E17" s="74"/>
      <c r="F17" s="74"/>
      <c r="G17" s="74">
        <f t="shared" si="2"/>
        <v>3145</v>
      </c>
      <c r="H17" s="71"/>
    </row>
    <row r="18" s="64" customFormat="1" customHeight="1" spans="1:8">
      <c r="A18" s="69"/>
      <c r="B18" s="71">
        <v>12</v>
      </c>
      <c r="C18" s="71"/>
      <c r="D18" s="74">
        <f t="shared" si="0"/>
        <v>3145</v>
      </c>
      <c r="E18" s="74"/>
      <c r="F18" s="74"/>
      <c r="G18" s="74">
        <f t="shared" si="2"/>
        <v>3145</v>
      </c>
      <c r="H18" s="71"/>
    </row>
    <row r="19" s="64" customFormat="1" customHeight="1" spans="1:8">
      <c r="A19" s="69"/>
      <c r="B19" s="71" t="s">
        <v>11</v>
      </c>
      <c r="C19" s="71">
        <f>SUM(C7:C18)</f>
        <v>19607.37</v>
      </c>
      <c r="D19" s="74">
        <f>SUM(D7:D18)</f>
        <v>37740</v>
      </c>
      <c r="E19" s="74">
        <f>SUM(E7:E18)</f>
        <v>4380.5625</v>
      </c>
      <c r="F19" s="74">
        <f>SUM(F7:F18)</f>
        <v>112500</v>
      </c>
      <c r="G19" s="74">
        <f>SUM(G7:G18)</f>
        <v>174227.9325</v>
      </c>
      <c r="H19" s="71"/>
    </row>
    <row r="20" s="64" customFormat="1" customHeight="1" spans="1:8">
      <c r="A20" s="75" t="s">
        <v>9</v>
      </c>
      <c r="B20" s="76"/>
      <c r="C20" s="77"/>
      <c r="D20" s="78"/>
      <c r="E20" s="78"/>
      <c r="F20" s="78"/>
      <c r="G20" s="74">
        <f>G5+G6+G19</f>
        <v>509646.53</v>
      </c>
      <c r="H20" s="79"/>
    </row>
  </sheetData>
  <mergeCells count="5">
    <mergeCell ref="A2:H2"/>
    <mergeCell ref="G3:H3"/>
    <mergeCell ref="A20:B20"/>
    <mergeCell ref="C20:F20"/>
    <mergeCell ref="A7:A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showZeros="0" zoomScaleSheetLayoutView="60" workbookViewId="0">
      <pane ySplit="4" topLeftCell="A5" activePane="bottomLeft" state="frozen"/>
      <selection/>
      <selection pane="bottomLeft" activeCell="D75" sqref="D75"/>
    </sheetView>
  </sheetViews>
  <sheetFormatPr defaultColWidth="9.81818181818182" defaultRowHeight="15"/>
  <cols>
    <col min="1" max="1" width="7.5" style="2" customWidth="1"/>
    <col min="2" max="2" width="28.6363636363636" style="2" customWidth="1"/>
    <col min="3" max="3" width="30.2727272727273" style="2" customWidth="1"/>
    <col min="4" max="4" width="14.0454545454545" style="2" customWidth="1"/>
    <col min="5" max="5" width="15.5454545454545" style="2" customWidth="1"/>
    <col min="6" max="6" width="18" style="2" customWidth="1"/>
    <col min="7" max="7" width="15.4090909090909" style="2" customWidth="1"/>
    <col min="8" max="9" width="15.5454545454545" style="2" customWidth="1"/>
    <col min="10" max="10" width="14.8181818181818" style="2" customWidth="1"/>
    <col min="11" max="11" width="9.81818181818182" style="2"/>
    <col min="12" max="12" width="12.7272727272727" style="2"/>
    <col min="13" max="16384" width="9.81818181818182" style="2"/>
  </cols>
  <sheetData>
    <row r="1" ht="17.5" spans="1:5">
      <c r="A1" s="3" t="s">
        <v>12</v>
      </c>
      <c r="B1" s="4"/>
      <c r="E1" s="5"/>
    </row>
    <row r="2" ht="27.5" spans="1:10">
      <c r="A2" s="6" t="s">
        <v>13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7.75" customHeight="1" spans="1:10">
      <c r="A3" s="7" t="s">
        <v>14</v>
      </c>
      <c r="B3" s="7"/>
      <c r="C3" s="7"/>
      <c r="D3" s="7"/>
      <c r="E3" s="7"/>
      <c r="F3" s="7"/>
      <c r="G3" s="7"/>
      <c r="H3" s="7"/>
      <c r="I3" s="46"/>
      <c r="J3" s="46"/>
    </row>
    <row r="4" s="1" customFormat="1" ht="13" spans="1:10">
      <c r="A4" s="8" t="s">
        <v>15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5" t="s">
        <v>24</v>
      </c>
    </row>
    <row r="5" s="1" customFormat="1" ht="13" spans="1:10">
      <c r="A5" s="9" t="s">
        <v>25</v>
      </c>
      <c r="B5" s="10" t="s">
        <v>26</v>
      </c>
      <c r="C5" s="11"/>
      <c r="D5" s="11"/>
      <c r="E5" s="12">
        <f t="shared" ref="E5:I5" si="0">E6+E9</f>
        <v>120360556.09</v>
      </c>
      <c r="F5" s="12">
        <f t="shared" si="0"/>
        <v>-14805142.38</v>
      </c>
      <c r="G5" s="12">
        <f t="shared" si="0"/>
        <v>105555413.71</v>
      </c>
      <c r="H5" s="12">
        <f t="shared" si="0"/>
        <v>105423946.15</v>
      </c>
      <c r="I5" s="12">
        <f t="shared" si="0"/>
        <v>131467.56</v>
      </c>
      <c r="J5" s="47"/>
    </row>
    <row r="6" s="1" customFormat="1" ht="13" spans="1:10">
      <c r="A6" s="9" t="s">
        <v>27</v>
      </c>
      <c r="B6" s="13" t="s">
        <v>28</v>
      </c>
      <c r="C6" s="8"/>
      <c r="D6" s="8"/>
      <c r="E6" s="14">
        <f t="shared" ref="E6:H6" si="1">E7+E8</f>
        <v>116875168.54</v>
      </c>
      <c r="F6" s="14">
        <f t="shared" si="1"/>
        <v>-14128838.85</v>
      </c>
      <c r="G6" s="14">
        <f t="shared" si="1"/>
        <v>102746329.69</v>
      </c>
      <c r="H6" s="14">
        <f t="shared" si="1"/>
        <v>102746329.69</v>
      </c>
      <c r="I6" s="14"/>
      <c r="J6" s="47"/>
    </row>
    <row r="7" s="1" customFormat="1" ht="26.25" customHeight="1" spans="1:10">
      <c r="A7" s="15">
        <v>1</v>
      </c>
      <c r="B7" s="16" t="s">
        <v>29</v>
      </c>
      <c r="C7" s="17" t="s">
        <v>30</v>
      </c>
      <c r="D7" s="18">
        <v>6241046.46</v>
      </c>
      <c r="E7" s="19">
        <v>6623848.87</v>
      </c>
      <c r="F7" s="20">
        <f t="shared" ref="F7:F14" si="2">G7-E7</f>
        <v>-905770.91</v>
      </c>
      <c r="G7" s="18">
        <v>5718077.96</v>
      </c>
      <c r="H7" s="18">
        <v>5718077.96</v>
      </c>
      <c r="I7" s="48">
        <f t="shared" ref="I7:I11" si="3">G7-H7</f>
        <v>0</v>
      </c>
      <c r="J7" s="49"/>
    </row>
    <row r="8" s="1" customFormat="1" ht="38.25" customHeight="1" spans="1:10">
      <c r="A8" s="15">
        <v>2</v>
      </c>
      <c r="B8" s="16" t="s">
        <v>31</v>
      </c>
      <c r="C8" s="17" t="s">
        <v>32</v>
      </c>
      <c r="D8" s="18">
        <v>83725186.11</v>
      </c>
      <c r="E8" s="19">
        <v>110251319.67</v>
      </c>
      <c r="F8" s="20">
        <f t="shared" si="2"/>
        <v>-13223067.94</v>
      </c>
      <c r="G8" s="21">
        <v>97028251.73</v>
      </c>
      <c r="H8" s="22">
        <v>97028251.73</v>
      </c>
      <c r="I8" s="18">
        <f t="shared" si="3"/>
        <v>0</v>
      </c>
      <c r="J8" s="49"/>
    </row>
    <row r="9" s="1" customFormat="1" ht="13" spans="1:10">
      <c r="A9" s="9" t="s">
        <v>33</v>
      </c>
      <c r="B9" s="23" t="s">
        <v>34</v>
      </c>
      <c r="C9" s="17"/>
      <c r="D9" s="18"/>
      <c r="E9" s="18">
        <f t="shared" ref="E9:H9" si="4">E10+E11+E12+E13+E14+E15+E16+E17</f>
        <v>3485387.55</v>
      </c>
      <c r="F9" s="18">
        <f t="shared" si="4"/>
        <v>-676303.53</v>
      </c>
      <c r="G9" s="18">
        <f t="shared" si="4"/>
        <v>2809084.02</v>
      </c>
      <c r="H9" s="18">
        <f t="shared" si="4"/>
        <v>2677616.46</v>
      </c>
      <c r="I9" s="18">
        <f t="shared" si="3"/>
        <v>131467.56</v>
      </c>
      <c r="J9" s="49"/>
    </row>
    <row r="10" s="1" customFormat="1" ht="13" spans="1:10">
      <c r="A10" s="15">
        <v>1</v>
      </c>
      <c r="B10" s="24" t="s">
        <v>35</v>
      </c>
      <c r="C10" s="17" t="s">
        <v>36</v>
      </c>
      <c r="D10" s="18">
        <v>162641.55</v>
      </c>
      <c r="E10" s="25">
        <v>178944.02</v>
      </c>
      <c r="F10" s="20">
        <f t="shared" si="2"/>
        <v>-1485.91999999998</v>
      </c>
      <c r="G10" s="26">
        <v>177458.1</v>
      </c>
      <c r="H10" s="22">
        <v>177458.1</v>
      </c>
      <c r="I10" s="18">
        <f t="shared" si="3"/>
        <v>0</v>
      </c>
      <c r="J10" s="49"/>
    </row>
    <row r="11" s="1" customFormat="1" ht="13" spans="1:10">
      <c r="A11" s="15">
        <v>2</v>
      </c>
      <c r="B11" s="24" t="s">
        <v>37</v>
      </c>
      <c r="C11" s="17" t="s">
        <v>38</v>
      </c>
      <c r="D11" s="18">
        <v>790000</v>
      </c>
      <c r="E11" s="21">
        <v>1341952.57</v>
      </c>
      <c r="F11" s="20">
        <f t="shared" si="2"/>
        <v>-256978.15</v>
      </c>
      <c r="G11" s="26">
        <v>1084974.42</v>
      </c>
      <c r="H11" s="18">
        <v>1084974.72</v>
      </c>
      <c r="I11" s="18">
        <f t="shared" si="3"/>
        <v>-0.300000000046566</v>
      </c>
      <c r="J11" s="50"/>
    </row>
    <row r="12" s="1" customFormat="1" ht="13" spans="1:10">
      <c r="A12" s="15">
        <v>3</v>
      </c>
      <c r="B12" s="27" t="s">
        <v>39</v>
      </c>
      <c r="C12" s="17" t="s">
        <v>38</v>
      </c>
      <c r="D12" s="18"/>
      <c r="E12" s="21">
        <v>68445.39</v>
      </c>
      <c r="F12" s="20">
        <f t="shared" si="2"/>
        <v>-5023.14</v>
      </c>
      <c r="G12" s="26">
        <v>63422.25</v>
      </c>
      <c r="H12" s="18">
        <v>63422.25</v>
      </c>
      <c r="I12" s="18"/>
      <c r="J12" s="50"/>
    </row>
    <row r="13" s="1" customFormat="1" ht="13" spans="1:10">
      <c r="A13" s="15">
        <v>4</v>
      </c>
      <c r="B13" s="24" t="s">
        <v>40</v>
      </c>
      <c r="C13" s="17" t="s">
        <v>32</v>
      </c>
      <c r="D13" s="18">
        <v>299265.88</v>
      </c>
      <c r="E13" s="21">
        <v>299265.88</v>
      </c>
      <c r="F13" s="20">
        <f t="shared" si="2"/>
        <v>0</v>
      </c>
      <c r="G13" s="26">
        <v>299265.88</v>
      </c>
      <c r="H13" s="22"/>
      <c r="I13" s="18">
        <f t="shared" ref="I13:I17" si="5">G13-H13</f>
        <v>299265.88</v>
      </c>
      <c r="J13" s="49"/>
    </row>
    <row r="14" s="1" customFormat="1" ht="13" spans="1:10">
      <c r="A14" s="15">
        <v>5</v>
      </c>
      <c r="B14" s="24" t="s">
        <v>41</v>
      </c>
      <c r="C14" s="17" t="s">
        <v>42</v>
      </c>
      <c r="D14" s="18">
        <v>47000</v>
      </c>
      <c r="E14" s="18">
        <v>47000</v>
      </c>
      <c r="F14" s="20">
        <f t="shared" si="2"/>
        <v>0</v>
      </c>
      <c r="G14" s="22">
        <v>47000</v>
      </c>
      <c r="H14" s="22">
        <v>47000</v>
      </c>
      <c r="I14" s="18">
        <f t="shared" si="5"/>
        <v>0</v>
      </c>
      <c r="J14" s="49"/>
    </row>
    <row r="15" s="1" customFormat="1" ht="13" spans="1:10">
      <c r="A15" s="15">
        <v>6</v>
      </c>
      <c r="B15" s="24" t="s">
        <v>43</v>
      </c>
      <c r="C15" s="17" t="s">
        <v>44</v>
      </c>
      <c r="D15" s="18">
        <v>11976.75</v>
      </c>
      <c r="E15" s="18">
        <v>11976.75</v>
      </c>
      <c r="F15" s="20"/>
      <c r="G15" s="18">
        <v>11976.75</v>
      </c>
      <c r="H15" s="22">
        <v>11976.75</v>
      </c>
      <c r="I15" s="18"/>
      <c r="J15" s="49"/>
    </row>
    <row r="16" s="1" customFormat="1" ht="13" spans="1:10">
      <c r="A16" s="15">
        <v>7</v>
      </c>
      <c r="B16" s="24" t="s">
        <v>45</v>
      </c>
      <c r="C16" s="17" t="s">
        <v>46</v>
      </c>
      <c r="D16" s="21">
        <v>1160000</v>
      </c>
      <c r="E16" s="21">
        <v>1269538.09</v>
      </c>
      <c r="F16" s="20">
        <f>G16-E16</f>
        <v>-335336.11</v>
      </c>
      <c r="G16" s="21">
        <v>934201.98</v>
      </c>
      <c r="H16" s="22">
        <v>1102000</v>
      </c>
      <c r="I16" s="18">
        <f t="shared" si="5"/>
        <v>-167798.02</v>
      </c>
      <c r="J16" s="49"/>
    </row>
    <row r="17" s="1" customFormat="1" ht="13" spans="1:10">
      <c r="A17" s="15">
        <v>8</v>
      </c>
      <c r="B17" s="24" t="s">
        <v>47</v>
      </c>
      <c r="C17" s="17" t="s">
        <v>48</v>
      </c>
      <c r="D17" s="18">
        <v>254500</v>
      </c>
      <c r="E17" s="21">
        <v>268264.85</v>
      </c>
      <c r="F17" s="20">
        <f>G17-E17</f>
        <v>-77480.21</v>
      </c>
      <c r="G17" s="26">
        <v>190784.64</v>
      </c>
      <c r="H17" s="22">
        <v>190784.64</v>
      </c>
      <c r="I17" s="18">
        <f t="shared" si="5"/>
        <v>0</v>
      </c>
      <c r="J17" s="50"/>
    </row>
    <row r="18" s="1" customFormat="1" ht="13" spans="1:10">
      <c r="A18" s="9" t="s">
        <v>49</v>
      </c>
      <c r="B18" s="28" t="s">
        <v>50</v>
      </c>
      <c r="C18" s="29"/>
      <c r="D18" s="14"/>
      <c r="E18" s="12">
        <f t="shared" ref="E18:I18" si="6">E19+E20+E21+E22+E27+E28+E31+E34+E37+E38+E39+E43+E44+E49+E50+E54+E55+E56+E57+E58+E59</f>
        <v>19769623.5232</v>
      </c>
      <c r="F18" s="30"/>
      <c r="G18" s="12">
        <f t="shared" si="6"/>
        <v>19769623.5232</v>
      </c>
      <c r="H18" s="12">
        <f t="shared" si="6"/>
        <v>19343672.0432</v>
      </c>
      <c r="I18" s="12">
        <f t="shared" si="6"/>
        <v>425951.48</v>
      </c>
      <c r="J18" s="47"/>
    </row>
    <row r="19" s="1" customFormat="1" ht="13" spans="1:10">
      <c r="A19" s="15">
        <v>1</v>
      </c>
      <c r="B19" s="31" t="s">
        <v>51</v>
      </c>
      <c r="C19" s="32" t="s">
        <v>52</v>
      </c>
      <c r="D19" s="14"/>
      <c r="E19" s="14">
        <v>10450000</v>
      </c>
      <c r="F19" s="33"/>
      <c r="G19" s="14">
        <v>10450000</v>
      </c>
      <c r="H19" s="14">
        <v>10450000</v>
      </c>
      <c r="I19" s="14"/>
      <c r="J19" s="47"/>
    </row>
    <row r="20" s="1" customFormat="1" ht="13" spans="1:10">
      <c r="A20" s="15">
        <v>2</v>
      </c>
      <c r="B20" s="31" t="s">
        <v>53</v>
      </c>
      <c r="C20" s="32" t="s">
        <v>54</v>
      </c>
      <c r="D20" s="14"/>
      <c r="E20" s="14">
        <v>1657116.4832</v>
      </c>
      <c r="F20" s="14"/>
      <c r="G20" s="14">
        <v>1657116.4832</v>
      </c>
      <c r="H20" s="14">
        <v>1657116.4832</v>
      </c>
      <c r="I20" s="14"/>
      <c r="J20" s="47"/>
    </row>
    <row r="21" s="1" customFormat="1" ht="13" spans="1:10">
      <c r="A21" s="15">
        <v>3</v>
      </c>
      <c r="B21" s="34" t="s">
        <v>55</v>
      </c>
      <c r="C21" s="32" t="s">
        <v>56</v>
      </c>
      <c r="D21" s="14">
        <v>960000</v>
      </c>
      <c r="E21" s="14">
        <v>960000</v>
      </c>
      <c r="F21" s="14"/>
      <c r="G21" s="14">
        <v>960000</v>
      </c>
      <c r="H21" s="14">
        <v>960000</v>
      </c>
      <c r="I21" s="14"/>
      <c r="J21" s="47"/>
    </row>
    <row r="22" s="1" customFormat="1" ht="13" spans="1:10">
      <c r="A22" s="15">
        <v>4</v>
      </c>
      <c r="B22" s="34" t="s">
        <v>57</v>
      </c>
      <c r="C22" s="35"/>
      <c r="D22" s="14"/>
      <c r="E22" s="14">
        <f t="shared" ref="E22:H22" si="7">E23+E24+E25+E26</f>
        <v>464000</v>
      </c>
      <c r="F22" s="14"/>
      <c r="G22" s="14">
        <f t="shared" si="7"/>
        <v>464000</v>
      </c>
      <c r="H22" s="14">
        <f t="shared" si="7"/>
        <v>464000</v>
      </c>
      <c r="I22" s="14"/>
      <c r="J22" s="47"/>
    </row>
    <row r="23" s="1" customFormat="1" ht="13" spans="1:10">
      <c r="A23" s="15">
        <v>4.1</v>
      </c>
      <c r="B23" s="34" t="s">
        <v>58</v>
      </c>
      <c r="C23" s="32" t="s">
        <v>59</v>
      </c>
      <c r="D23" s="14">
        <v>200000</v>
      </c>
      <c r="E23" s="14">
        <v>200000</v>
      </c>
      <c r="F23" s="14"/>
      <c r="G23" s="14">
        <v>200000</v>
      </c>
      <c r="H23" s="14">
        <v>200000</v>
      </c>
      <c r="I23" s="14"/>
      <c r="J23" s="47"/>
    </row>
    <row r="24" s="1" customFormat="1" ht="13" spans="1:10">
      <c r="A24" s="15">
        <v>4.2</v>
      </c>
      <c r="B24" s="34" t="s">
        <v>60</v>
      </c>
      <c r="C24" s="32" t="s">
        <v>59</v>
      </c>
      <c r="D24" s="14">
        <v>36000</v>
      </c>
      <c r="E24" s="14">
        <v>36000</v>
      </c>
      <c r="F24" s="14"/>
      <c r="G24" s="14">
        <v>36000</v>
      </c>
      <c r="H24" s="14">
        <v>36000</v>
      </c>
      <c r="I24" s="14"/>
      <c r="J24" s="47"/>
    </row>
    <row r="25" s="1" customFormat="1" ht="13" spans="1:10">
      <c r="A25" s="15">
        <v>4.3</v>
      </c>
      <c r="B25" s="34" t="s">
        <v>61</v>
      </c>
      <c r="C25" s="32" t="s">
        <v>62</v>
      </c>
      <c r="D25" s="14">
        <v>98000</v>
      </c>
      <c r="E25" s="14">
        <v>98000</v>
      </c>
      <c r="F25" s="14"/>
      <c r="G25" s="14">
        <v>98000</v>
      </c>
      <c r="H25" s="14">
        <v>98000</v>
      </c>
      <c r="I25" s="14"/>
      <c r="J25" s="47"/>
    </row>
    <row r="26" s="1" customFormat="1" ht="26" spans="1:10">
      <c r="A26" s="15">
        <v>4.4</v>
      </c>
      <c r="B26" s="32" t="s">
        <v>63</v>
      </c>
      <c r="C26" s="32" t="s">
        <v>64</v>
      </c>
      <c r="D26" s="14">
        <v>130000</v>
      </c>
      <c r="E26" s="14">
        <v>130000</v>
      </c>
      <c r="F26" s="14"/>
      <c r="G26" s="14">
        <v>130000</v>
      </c>
      <c r="H26" s="14">
        <v>130000</v>
      </c>
      <c r="I26" s="14"/>
      <c r="J26" s="47"/>
    </row>
    <row r="27" s="1" customFormat="1" ht="13" spans="1:10">
      <c r="A27" s="36" t="s">
        <v>65</v>
      </c>
      <c r="B27" s="27" t="s">
        <v>66</v>
      </c>
      <c r="C27" s="32" t="s">
        <v>67</v>
      </c>
      <c r="D27" s="14">
        <v>210000</v>
      </c>
      <c r="E27" s="14">
        <v>209013</v>
      </c>
      <c r="F27" s="14"/>
      <c r="G27" s="14">
        <v>209013</v>
      </c>
      <c r="H27" s="14">
        <v>209013</v>
      </c>
      <c r="I27" s="14"/>
      <c r="J27" s="47"/>
    </row>
    <row r="28" s="1" customFormat="1" ht="13" spans="1:10">
      <c r="A28" s="15">
        <v>6</v>
      </c>
      <c r="B28" s="27" t="s">
        <v>68</v>
      </c>
      <c r="C28" s="32"/>
      <c r="D28" s="14"/>
      <c r="E28" s="14">
        <f t="shared" ref="E28:I28" si="8">E29+E30</f>
        <v>2614561</v>
      </c>
      <c r="F28" s="14"/>
      <c r="G28" s="14">
        <f t="shared" si="8"/>
        <v>2614561</v>
      </c>
      <c r="H28" s="14">
        <f t="shared" si="8"/>
        <v>2364000</v>
      </c>
      <c r="I28" s="14">
        <f t="shared" si="8"/>
        <v>250561</v>
      </c>
      <c r="J28" s="47"/>
    </row>
    <row r="29" s="1" customFormat="1" ht="13" spans="1:10">
      <c r="A29" s="15">
        <v>6.1</v>
      </c>
      <c r="B29" s="27" t="s">
        <v>69</v>
      </c>
      <c r="C29" s="32" t="s">
        <v>70</v>
      </c>
      <c r="D29" s="14">
        <v>2339000</v>
      </c>
      <c r="E29" s="14">
        <v>2589561</v>
      </c>
      <c r="F29" s="14"/>
      <c r="G29" s="14">
        <v>2589561</v>
      </c>
      <c r="H29" s="14">
        <v>2339000</v>
      </c>
      <c r="I29" s="14">
        <f>G29-H29</f>
        <v>250561</v>
      </c>
      <c r="J29" s="47"/>
    </row>
    <row r="30" s="1" customFormat="1" ht="13" spans="1:10">
      <c r="A30" s="15">
        <v>6.2</v>
      </c>
      <c r="B30" s="27" t="s">
        <v>71</v>
      </c>
      <c r="C30" s="32" t="s">
        <v>72</v>
      </c>
      <c r="D30" s="14">
        <v>25000</v>
      </c>
      <c r="E30" s="14">
        <v>25000</v>
      </c>
      <c r="F30" s="14"/>
      <c r="G30" s="14">
        <v>25000</v>
      </c>
      <c r="H30" s="14">
        <v>25000</v>
      </c>
      <c r="I30" s="14"/>
      <c r="J30" s="47"/>
    </row>
    <row r="31" s="1" customFormat="1" ht="13" spans="1:10">
      <c r="A31" s="15">
        <v>7</v>
      </c>
      <c r="B31" s="27" t="s">
        <v>73</v>
      </c>
      <c r="C31" s="32"/>
      <c r="D31" s="14"/>
      <c r="E31" s="14">
        <f t="shared" ref="E31:H31" si="9">E32+E33</f>
        <v>188000</v>
      </c>
      <c r="F31" s="14"/>
      <c r="G31" s="14">
        <f t="shared" si="9"/>
        <v>188000</v>
      </c>
      <c r="H31" s="14">
        <f t="shared" si="9"/>
        <v>188000</v>
      </c>
      <c r="I31" s="14"/>
      <c r="J31" s="47"/>
    </row>
    <row r="32" s="1" customFormat="1" ht="13" spans="1:10">
      <c r="A32" s="15">
        <v>7.1</v>
      </c>
      <c r="B32" s="32" t="s">
        <v>74</v>
      </c>
      <c r="C32" s="32" t="s">
        <v>75</v>
      </c>
      <c r="D32" s="14">
        <v>80000</v>
      </c>
      <c r="E32" s="14">
        <v>80000</v>
      </c>
      <c r="F32" s="14"/>
      <c r="G32" s="14">
        <v>80000</v>
      </c>
      <c r="H32" s="14">
        <v>80000</v>
      </c>
      <c r="I32" s="14"/>
      <c r="J32" s="51"/>
    </row>
    <row r="33" s="1" customFormat="1" ht="13" spans="1:12">
      <c r="A33" s="15">
        <v>7.2</v>
      </c>
      <c r="B33" s="32" t="s">
        <v>76</v>
      </c>
      <c r="C33" s="32" t="s">
        <v>77</v>
      </c>
      <c r="D33" s="14">
        <v>120000</v>
      </c>
      <c r="E33" s="14">
        <v>108000</v>
      </c>
      <c r="F33" s="14"/>
      <c r="G33" s="14">
        <v>108000</v>
      </c>
      <c r="H33" s="14">
        <v>108000</v>
      </c>
      <c r="I33" s="14">
        <f>G33-H33</f>
        <v>0</v>
      </c>
      <c r="J33" s="52"/>
      <c r="L33" s="1">
        <f>H21+H26+H39</f>
        <v>1590064</v>
      </c>
    </row>
    <row r="34" s="1" customFormat="1" ht="13" spans="1:10">
      <c r="A34" s="36" t="s">
        <v>78</v>
      </c>
      <c r="B34" s="27" t="s">
        <v>79</v>
      </c>
      <c r="C34" s="32"/>
      <c r="D34" s="14"/>
      <c r="E34" s="14">
        <f t="shared" ref="E34:H34" si="10">E35+E36</f>
        <v>914800</v>
      </c>
      <c r="F34" s="14"/>
      <c r="G34" s="14">
        <f t="shared" si="10"/>
        <v>914800</v>
      </c>
      <c r="H34" s="14">
        <f t="shared" si="10"/>
        <v>914800</v>
      </c>
      <c r="I34" s="14"/>
      <c r="J34" s="47"/>
    </row>
    <row r="35" s="1" customFormat="1" ht="26" spans="1:10">
      <c r="A35" s="36" t="s">
        <v>80</v>
      </c>
      <c r="B35" s="32" t="s">
        <v>81</v>
      </c>
      <c r="C35" s="32" t="s">
        <v>82</v>
      </c>
      <c r="D35" s="14">
        <v>890000</v>
      </c>
      <c r="E35" s="14">
        <v>890000</v>
      </c>
      <c r="F35" s="14"/>
      <c r="G35" s="14">
        <v>890000</v>
      </c>
      <c r="H35" s="14">
        <v>890000</v>
      </c>
      <c r="I35" s="53">
        <f t="shared" ref="I35:I40" si="11">G35-H35</f>
        <v>0</v>
      </c>
      <c r="J35" s="47"/>
    </row>
    <row r="36" s="1" customFormat="1" ht="26" spans="1:12">
      <c r="A36" s="36" t="s">
        <v>83</v>
      </c>
      <c r="B36" s="32" t="s">
        <v>84</v>
      </c>
      <c r="C36" s="32" t="s">
        <v>85</v>
      </c>
      <c r="D36" s="14">
        <v>24800</v>
      </c>
      <c r="E36" s="14">
        <v>24800</v>
      </c>
      <c r="F36" s="14"/>
      <c r="G36" s="14">
        <v>24800</v>
      </c>
      <c r="H36" s="14">
        <v>24800</v>
      </c>
      <c r="I36" s="14"/>
      <c r="J36" s="47"/>
      <c r="L36" s="1">
        <v>1931198.43</v>
      </c>
    </row>
    <row r="37" s="1" customFormat="1" ht="13" spans="1:10">
      <c r="A37" s="36" t="s">
        <v>86</v>
      </c>
      <c r="B37" s="27" t="s">
        <v>87</v>
      </c>
      <c r="C37" s="32" t="s">
        <v>88</v>
      </c>
      <c r="D37" s="14"/>
      <c r="E37" s="14">
        <v>22383.06</v>
      </c>
      <c r="F37" s="14"/>
      <c r="G37" s="14">
        <v>22383.06</v>
      </c>
      <c r="H37" s="14">
        <v>22383.06</v>
      </c>
      <c r="I37" s="14"/>
      <c r="J37" s="47"/>
    </row>
    <row r="38" s="1" customFormat="1" ht="13" spans="1:10">
      <c r="A38" s="36" t="s">
        <v>89</v>
      </c>
      <c r="B38" s="32" t="s">
        <v>90</v>
      </c>
      <c r="C38" s="32" t="s">
        <v>91</v>
      </c>
      <c r="D38" s="14">
        <v>60000</v>
      </c>
      <c r="E38" s="14">
        <v>60000</v>
      </c>
      <c r="F38" s="14"/>
      <c r="G38" s="14">
        <v>60000</v>
      </c>
      <c r="H38" s="14">
        <v>60000</v>
      </c>
      <c r="I38" s="14"/>
      <c r="J38" s="47"/>
    </row>
    <row r="39" s="1" customFormat="1" ht="13" spans="1:10">
      <c r="A39" s="15">
        <v>11</v>
      </c>
      <c r="B39" s="31" t="s">
        <v>92</v>
      </c>
      <c r="C39" s="32"/>
      <c r="D39" s="14"/>
      <c r="E39" s="14">
        <f t="shared" ref="E39:H39" si="12">E40+E41+E42</f>
        <v>500064</v>
      </c>
      <c r="F39" s="14"/>
      <c r="G39" s="14">
        <f t="shared" si="12"/>
        <v>500064</v>
      </c>
      <c r="H39" s="14">
        <f t="shared" si="12"/>
        <v>500064</v>
      </c>
      <c r="I39" s="14">
        <f t="shared" si="11"/>
        <v>0</v>
      </c>
      <c r="J39" s="54"/>
    </row>
    <row r="40" s="1" customFormat="1" ht="13" spans="1:10">
      <c r="A40" s="15">
        <v>11.1</v>
      </c>
      <c r="B40" s="31" t="s">
        <v>93</v>
      </c>
      <c r="C40" s="32" t="s">
        <v>94</v>
      </c>
      <c r="D40" s="14">
        <v>90000</v>
      </c>
      <c r="E40" s="14">
        <v>83220</v>
      </c>
      <c r="F40" s="14"/>
      <c r="G40" s="14">
        <v>83220</v>
      </c>
      <c r="H40" s="14">
        <v>83220</v>
      </c>
      <c r="I40" s="53">
        <f t="shared" si="11"/>
        <v>0</v>
      </c>
      <c r="J40" s="54"/>
    </row>
    <row r="41" s="1" customFormat="1" ht="13" spans="1:10">
      <c r="A41" s="15">
        <v>11.2</v>
      </c>
      <c r="B41" s="31" t="s">
        <v>95</v>
      </c>
      <c r="C41" s="32" t="s">
        <v>94</v>
      </c>
      <c r="D41" s="14">
        <v>250000</v>
      </c>
      <c r="E41" s="14">
        <v>238700</v>
      </c>
      <c r="F41" s="14"/>
      <c r="G41" s="14">
        <v>238700</v>
      </c>
      <c r="H41" s="14">
        <v>238700</v>
      </c>
      <c r="I41" s="53"/>
      <c r="J41" s="54"/>
    </row>
    <row r="42" s="1" customFormat="1" ht="13" spans="1:10">
      <c r="A42" s="15">
        <v>11.3</v>
      </c>
      <c r="B42" s="31" t="s">
        <v>96</v>
      </c>
      <c r="C42" s="32" t="s">
        <v>97</v>
      </c>
      <c r="D42" s="14">
        <v>178144</v>
      </c>
      <c r="E42" s="14">
        <v>178144</v>
      </c>
      <c r="F42" s="14"/>
      <c r="G42" s="14">
        <v>178144</v>
      </c>
      <c r="H42" s="14">
        <v>178144</v>
      </c>
      <c r="I42" s="14"/>
      <c r="J42" s="54"/>
    </row>
    <row r="43" s="1" customFormat="1" ht="13" spans="1:12">
      <c r="A43" s="36" t="s">
        <v>98</v>
      </c>
      <c r="B43" s="27" t="s">
        <v>99</v>
      </c>
      <c r="C43" s="32" t="s">
        <v>100</v>
      </c>
      <c r="D43" s="14"/>
      <c r="E43" s="14">
        <v>12100</v>
      </c>
      <c r="F43" s="14"/>
      <c r="G43" s="14">
        <v>12100</v>
      </c>
      <c r="H43" s="14">
        <v>12100</v>
      </c>
      <c r="I43" s="14">
        <f>G43-H43</f>
        <v>0</v>
      </c>
      <c r="J43" s="32"/>
      <c r="L43" s="1">
        <f>L36-L33</f>
        <v>341134.43</v>
      </c>
    </row>
    <row r="44" s="1" customFormat="1" ht="13" spans="1:10">
      <c r="A44" s="36" t="s">
        <v>101</v>
      </c>
      <c r="B44" s="27" t="s">
        <v>102</v>
      </c>
      <c r="C44" s="32"/>
      <c r="D44" s="14"/>
      <c r="E44" s="14">
        <f t="shared" ref="E44:H44" si="13">E45+E46+E47+E48</f>
        <v>604063</v>
      </c>
      <c r="F44" s="14"/>
      <c r="G44" s="14">
        <f t="shared" si="13"/>
        <v>604063</v>
      </c>
      <c r="H44" s="14">
        <f t="shared" si="13"/>
        <v>604063</v>
      </c>
      <c r="I44" s="14">
        <f>G44-H44</f>
        <v>0</v>
      </c>
      <c r="J44" s="55"/>
    </row>
    <row r="45" s="1" customFormat="1" ht="13" spans="1:10">
      <c r="A45" s="36" t="s">
        <v>103</v>
      </c>
      <c r="B45" s="27" t="s">
        <v>104</v>
      </c>
      <c r="C45" s="27" t="s">
        <v>105</v>
      </c>
      <c r="D45" s="14">
        <v>507800</v>
      </c>
      <c r="E45" s="14">
        <v>507800</v>
      </c>
      <c r="F45" s="14"/>
      <c r="G45" s="14">
        <v>507800</v>
      </c>
      <c r="H45" s="14">
        <v>507800</v>
      </c>
      <c r="I45" s="14"/>
      <c r="J45" s="14"/>
    </row>
    <row r="46" s="1" customFormat="1" ht="13" spans="1:10">
      <c r="A46" s="36" t="s">
        <v>106</v>
      </c>
      <c r="B46" s="27" t="s">
        <v>107</v>
      </c>
      <c r="C46" s="32" t="s">
        <v>108</v>
      </c>
      <c r="D46" s="14">
        <v>33970</v>
      </c>
      <c r="E46" s="14">
        <v>33970</v>
      </c>
      <c r="F46" s="14"/>
      <c r="G46" s="14">
        <v>33970</v>
      </c>
      <c r="H46" s="14">
        <v>33970</v>
      </c>
      <c r="I46" s="14"/>
      <c r="J46" s="14"/>
    </row>
    <row r="47" s="1" customFormat="1" ht="13" spans="1:10">
      <c r="A47" s="36" t="s">
        <v>109</v>
      </c>
      <c r="B47" s="27" t="s">
        <v>107</v>
      </c>
      <c r="C47" s="32" t="s">
        <v>110</v>
      </c>
      <c r="D47" s="14"/>
      <c r="E47" s="14">
        <v>5600</v>
      </c>
      <c r="F47" s="14"/>
      <c r="G47" s="14">
        <v>5600</v>
      </c>
      <c r="H47" s="14">
        <v>5600</v>
      </c>
      <c r="I47" s="14"/>
      <c r="J47" s="14"/>
    </row>
    <row r="48" s="1" customFormat="1" ht="13" spans="1:10">
      <c r="A48" s="36" t="s">
        <v>111</v>
      </c>
      <c r="B48" s="27" t="s">
        <v>112</v>
      </c>
      <c r="C48" s="32" t="s">
        <v>113</v>
      </c>
      <c r="D48" s="14">
        <v>56693</v>
      </c>
      <c r="E48" s="14">
        <v>56693</v>
      </c>
      <c r="F48" s="14"/>
      <c r="G48" s="14">
        <v>56693</v>
      </c>
      <c r="H48" s="14">
        <v>56693</v>
      </c>
      <c r="I48" s="14"/>
      <c r="J48" s="14"/>
    </row>
    <row r="49" s="1" customFormat="1" ht="13" spans="1:10">
      <c r="A49" s="36" t="s">
        <v>114</v>
      </c>
      <c r="B49" s="32" t="s">
        <v>115</v>
      </c>
      <c r="C49" s="32" t="s">
        <v>116</v>
      </c>
      <c r="D49" s="14">
        <v>141462</v>
      </c>
      <c r="E49" s="14">
        <v>141462</v>
      </c>
      <c r="F49" s="14"/>
      <c r="G49" s="14">
        <v>141462</v>
      </c>
      <c r="H49" s="14">
        <v>141462</v>
      </c>
      <c r="I49" s="14"/>
      <c r="J49" s="14"/>
    </row>
    <row r="50" s="1" customFormat="1" ht="13" spans="1:10">
      <c r="A50" s="36" t="s">
        <v>117</v>
      </c>
      <c r="B50" s="32" t="s">
        <v>118</v>
      </c>
      <c r="C50" s="32"/>
      <c r="D50" s="14"/>
      <c r="E50" s="14">
        <f t="shared" ref="E50:H50" si="14">E51+E52+E53</f>
        <v>64000</v>
      </c>
      <c r="F50" s="14"/>
      <c r="G50" s="14">
        <f t="shared" si="14"/>
        <v>64000</v>
      </c>
      <c r="H50" s="14">
        <f t="shared" si="14"/>
        <v>23400</v>
      </c>
      <c r="I50" s="14">
        <f t="shared" ref="I50:I57" si="15">G50-H50</f>
        <v>40600</v>
      </c>
      <c r="J50" s="32"/>
    </row>
    <row r="51" s="1" customFormat="1" ht="13" spans="1:10">
      <c r="A51" s="36" t="s">
        <v>119</v>
      </c>
      <c r="B51" s="32" t="s">
        <v>120</v>
      </c>
      <c r="C51" s="32" t="s">
        <v>121</v>
      </c>
      <c r="D51" s="14">
        <v>2000</v>
      </c>
      <c r="E51" s="14">
        <v>2000</v>
      </c>
      <c r="F51" s="14"/>
      <c r="G51" s="14">
        <v>2000</v>
      </c>
      <c r="H51" s="14">
        <v>2000</v>
      </c>
      <c r="I51" s="14"/>
      <c r="J51" s="32"/>
    </row>
    <row r="52" s="1" customFormat="1" ht="13" spans="1:10">
      <c r="A52" s="36" t="s">
        <v>122</v>
      </c>
      <c r="B52" s="32" t="s">
        <v>123</v>
      </c>
      <c r="C52" s="32" t="s">
        <v>121</v>
      </c>
      <c r="D52" s="14">
        <v>4000</v>
      </c>
      <c r="E52" s="14">
        <v>4000</v>
      </c>
      <c r="F52" s="14"/>
      <c r="G52" s="14">
        <v>4000</v>
      </c>
      <c r="H52" s="14">
        <v>4000</v>
      </c>
      <c r="I52" s="14"/>
      <c r="J52" s="32"/>
    </row>
    <row r="53" s="1" customFormat="1" ht="39" spans="1:10">
      <c r="A53" s="36" t="s">
        <v>124</v>
      </c>
      <c r="B53" s="32" t="s">
        <v>125</v>
      </c>
      <c r="C53" s="32" t="s">
        <v>121</v>
      </c>
      <c r="D53" s="14">
        <v>58000</v>
      </c>
      <c r="E53" s="14">
        <v>58000</v>
      </c>
      <c r="F53" s="14"/>
      <c r="G53" s="14">
        <v>58000</v>
      </c>
      <c r="H53" s="14">
        <v>17400</v>
      </c>
      <c r="I53" s="14">
        <f t="shared" si="15"/>
        <v>40600</v>
      </c>
      <c r="J53" s="32"/>
    </row>
    <row r="54" s="1" customFormat="1" ht="26" spans="1:10">
      <c r="A54" s="36" t="s">
        <v>126</v>
      </c>
      <c r="B54" s="32" t="s">
        <v>127</v>
      </c>
      <c r="C54" s="32" t="s">
        <v>128</v>
      </c>
      <c r="D54" s="14">
        <v>44000</v>
      </c>
      <c r="E54" s="14">
        <v>44000</v>
      </c>
      <c r="F54" s="14"/>
      <c r="G54" s="14">
        <v>44000</v>
      </c>
      <c r="H54" s="14">
        <v>44000</v>
      </c>
      <c r="I54" s="14"/>
      <c r="J54" s="32"/>
    </row>
    <row r="55" s="1" customFormat="1" ht="13" spans="1:10">
      <c r="A55" s="36" t="s">
        <v>129</v>
      </c>
      <c r="B55" s="32" t="s">
        <v>130</v>
      </c>
      <c r="C55" s="32" t="s">
        <v>131</v>
      </c>
      <c r="D55" s="14">
        <v>24366.04</v>
      </c>
      <c r="E55" s="14">
        <v>24366.04</v>
      </c>
      <c r="F55" s="14"/>
      <c r="G55" s="14">
        <v>24366.04</v>
      </c>
      <c r="H55" s="14">
        <v>24366.04</v>
      </c>
      <c r="I55" s="14">
        <f t="shared" si="15"/>
        <v>0</v>
      </c>
      <c r="J55" s="32"/>
    </row>
    <row r="56" s="1" customFormat="1" ht="13" spans="1:10">
      <c r="A56" s="36" t="s">
        <v>132</v>
      </c>
      <c r="B56" s="32" t="s">
        <v>133</v>
      </c>
      <c r="C56" s="32" t="s">
        <v>134</v>
      </c>
      <c r="D56" s="14">
        <v>21129</v>
      </c>
      <c r="E56" s="14">
        <v>19580.78</v>
      </c>
      <c r="F56" s="14"/>
      <c r="G56" s="14">
        <v>19580.78</v>
      </c>
      <c r="H56" s="14">
        <v>14790.3</v>
      </c>
      <c r="I56" s="14">
        <f t="shared" si="15"/>
        <v>4790.48</v>
      </c>
      <c r="J56" s="32"/>
    </row>
    <row r="57" s="1" customFormat="1" ht="13" spans="1:10">
      <c r="A57" s="36" t="s">
        <v>135</v>
      </c>
      <c r="B57" s="32" t="s">
        <v>136</v>
      </c>
      <c r="C57" s="32"/>
      <c r="D57" s="14">
        <v>130000</v>
      </c>
      <c r="E57" s="14">
        <v>130000</v>
      </c>
      <c r="F57" s="14"/>
      <c r="G57" s="14">
        <v>130000</v>
      </c>
      <c r="H57" s="14"/>
      <c r="I57" s="14">
        <f t="shared" si="15"/>
        <v>130000</v>
      </c>
      <c r="J57" s="32"/>
    </row>
    <row r="58" s="1" customFormat="1" ht="26" spans="1:10">
      <c r="A58" s="36" t="s">
        <v>137</v>
      </c>
      <c r="B58" s="32" t="s">
        <v>138</v>
      </c>
      <c r="C58" s="32" t="s">
        <v>139</v>
      </c>
      <c r="D58" s="14"/>
      <c r="E58" s="14">
        <v>582114.16</v>
      </c>
      <c r="F58" s="14"/>
      <c r="G58" s="14">
        <v>582114.16</v>
      </c>
      <c r="H58" s="14">
        <v>582114.16</v>
      </c>
      <c r="I58" s="14"/>
      <c r="J58" s="32" t="s">
        <v>140</v>
      </c>
    </row>
    <row r="59" s="1" customFormat="1" ht="13" spans="1:10">
      <c r="A59" s="36" t="s">
        <v>141</v>
      </c>
      <c r="B59" s="32" t="s">
        <v>142</v>
      </c>
      <c r="C59" s="32" t="s">
        <v>100</v>
      </c>
      <c r="D59" s="14"/>
      <c r="E59" s="14">
        <v>108000</v>
      </c>
      <c r="F59" s="14"/>
      <c r="G59" s="14">
        <v>108000</v>
      </c>
      <c r="H59" s="14">
        <v>108000</v>
      </c>
      <c r="I59" s="14"/>
      <c r="J59" s="32"/>
    </row>
    <row r="60" s="1" customFormat="1" ht="13" spans="1:10">
      <c r="A60" s="37" t="s">
        <v>143</v>
      </c>
      <c r="B60" s="38" t="s">
        <v>144</v>
      </c>
      <c r="C60" s="32"/>
      <c r="D60" s="14"/>
      <c r="E60" s="12">
        <f t="shared" ref="E60:H60" si="16">E61</f>
        <v>14752911</v>
      </c>
      <c r="F60" s="12"/>
      <c r="G60" s="12">
        <f t="shared" si="16"/>
        <v>14752911</v>
      </c>
      <c r="H60" s="12">
        <f t="shared" si="16"/>
        <v>14752911</v>
      </c>
      <c r="I60" s="14">
        <f>G60-H60</f>
        <v>0</v>
      </c>
      <c r="J60" s="32"/>
    </row>
    <row r="61" s="1" customFormat="1" customHeight="1" spans="1:10">
      <c r="A61" s="36" t="s">
        <v>145</v>
      </c>
      <c r="B61" s="27" t="s">
        <v>146</v>
      </c>
      <c r="C61" s="39" t="s">
        <v>147</v>
      </c>
      <c r="D61" s="40">
        <v>24588185</v>
      </c>
      <c r="E61" s="40">
        <v>14752911</v>
      </c>
      <c r="F61" s="41"/>
      <c r="G61" s="40">
        <v>14752911</v>
      </c>
      <c r="H61" s="40">
        <v>14752911</v>
      </c>
      <c r="I61" s="40">
        <f>G61-H61</f>
        <v>0</v>
      </c>
      <c r="J61" s="56"/>
    </row>
    <row r="62" s="1" customFormat="1" customHeight="1" spans="1:10">
      <c r="A62" s="36" t="s">
        <v>148</v>
      </c>
      <c r="B62" s="27" t="s">
        <v>149</v>
      </c>
      <c r="C62" s="42"/>
      <c r="D62" s="33"/>
      <c r="E62" s="33"/>
      <c r="F62" s="43"/>
      <c r="G62" s="33"/>
      <c r="H62" s="33"/>
      <c r="I62" s="33"/>
      <c r="J62" s="57"/>
    </row>
    <row r="63" s="1" customFormat="1" ht="13" spans="1:10">
      <c r="A63" s="37" t="s">
        <v>150</v>
      </c>
      <c r="B63" s="38" t="s">
        <v>151</v>
      </c>
      <c r="C63" s="32"/>
      <c r="D63" s="14"/>
      <c r="E63" s="12">
        <f t="shared" ref="E63:H63" si="17">E64+E65</f>
        <v>9313639.82</v>
      </c>
      <c r="F63" s="44"/>
      <c r="G63" s="12">
        <f t="shared" si="17"/>
        <v>9313639.82</v>
      </c>
      <c r="H63" s="12">
        <f t="shared" si="17"/>
        <v>9313639.82</v>
      </c>
      <c r="I63" s="40"/>
      <c r="J63" s="50"/>
    </row>
    <row r="64" s="1" customFormat="1" ht="13" spans="1:10">
      <c r="A64" s="36" t="s">
        <v>145</v>
      </c>
      <c r="B64" s="27" t="s">
        <v>152</v>
      </c>
      <c r="C64" s="27" t="s">
        <v>100</v>
      </c>
      <c r="D64" s="14"/>
      <c r="E64" s="14">
        <v>6540327</v>
      </c>
      <c r="F64" s="45"/>
      <c r="G64" s="14">
        <v>6540327</v>
      </c>
      <c r="H64" s="14">
        <v>6540327</v>
      </c>
      <c r="I64" s="40"/>
      <c r="J64" s="50"/>
    </row>
    <row r="65" s="1" customFormat="1" ht="13" spans="1:10">
      <c r="A65" s="36" t="s">
        <v>148</v>
      </c>
      <c r="B65" s="27" t="s">
        <v>153</v>
      </c>
      <c r="C65" s="32" t="s">
        <v>154</v>
      </c>
      <c r="D65" s="14"/>
      <c r="E65" s="14">
        <v>2773312.82</v>
      </c>
      <c r="F65" s="45"/>
      <c r="G65" s="14">
        <v>2773312.82</v>
      </c>
      <c r="H65" s="14">
        <v>2773312.82</v>
      </c>
      <c r="I65" s="40"/>
      <c r="J65" s="50"/>
    </row>
    <row r="66" s="1" customFormat="1" ht="13" spans="1:10">
      <c r="A66" s="15"/>
      <c r="B66" s="31"/>
      <c r="C66" s="32"/>
      <c r="D66" s="14"/>
      <c r="E66" s="14"/>
      <c r="F66" s="45"/>
      <c r="G66" s="14"/>
      <c r="H66" s="14"/>
      <c r="I66" s="62"/>
      <c r="J66" s="50"/>
    </row>
    <row r="67" s="1" customFormat="1" ht="13" spans="1:10">
      <c r="A67" s="49"/>
      <c r="B67" s="9" t="s">
        <v>155</v>
      </c>
      <c r="C67" s="28"/>
      <c r="D67" s="28"/>
      <c r="E67" s="12">
        <f t="shared" ref="E67:H67" si="18">E5+E18+E60+E63</f>
        <v>164196730.4332</v>
      </c>
      <c r="F67" s="12">
        <f>F5+F18</f>
        <v>-14805142.38</v>
      </c>
      <c r="G67" s="12">
        <f t="shared" si="18"/>
        <v>149391588.0532</v>
      </c>
      <c r="H67" s="12">
        <f t="shared" si="18"/>
        <v>148834169.0132</v>
      </c>
      <c r="I67" s="12">
        <f>I5+I18</f>
        <v>557419.04</v>
      </c>
      <c r="J67" s="63"/>
    </row>
    <row r="68" s="1" customFormat="1" spans="3:9">
      <c r="C68" s="10"/>
      <c r="D68" s="10"/>
      <c r="E68" s="58"/>
      <c r="F68" s="58"/>
      <c r="G68" s="58"/>
      <c r="H68" s="58"/>
      <c r="I68" s="61"/>
    </row>
    <row r="69" s="1" customFormat="1" spans="2:9">
      <c r="B69" s="59"/>
      <c r="C69" s="59"/>
      <c r="D69" s="60"/>
      <c r="E69" s="59"/>
      <c r="F69" s="59"/>
      <c r="G69" s="61"/>
      <c r="H69" s="60"/>
      <c r="I69" s="59"/>
    </row>
    <row r="70" s="1" customFormat="1" spans="2:9">
      <c r="B70" s="59"/>
      <c r="C70" s="59"/>
      <c r="D70" s="59"/>
      <c r="E70" s="61"/>
      <c r="F70" s="59"/>
      <c r="G70" s="59"/>
      <c r="H70" s="59"/>
      <c r="I70" s="59"/>
    </row>
    <row r="71" s="1" customFormat="1" spans="2:9">
      <c r="B71" s="59"/>
      <c r="C71" s="59"/>
      <c r="D71" s="59"/>
      <c r="E71" s="59"/>
      <c r="F71" s="59"/>
      <c r="G71" s="59"/>
      <c r="H71" s="59"/>
      <c r="I71" s="59"/>
    </row>
    <row r="72" spans="2:8">
      <c r="B72" s="4"/>
      <c r="C72" s="4"/>
      <c r="D72" s="4"/>
      <c r="E72" s="4"/>
      <c r="F72" s="4"/>
      <c r="G72" s="4"/>
      <c r="H72" s="4"/>
    </row>
  </sheetData>
  <mergeCells count="9">
    <mergeCell ref="A2:J2"/>
    <mergeCell ref="C61:C62"/>
    <mergeCell ref="D61:D62"/>
    <mergeCell ref="E61:E62"/>
    <mergeCell ref="F61:F62"/>
    <mergeCell ref="G61:G62"/>
    <mergeCell ref="H61:H62"/>
    <mergeCell ref="I61:I62"/>
    <mergeCell ref="J61:J62"/>
  </mergeCells>
  <printOptions horizontalCentered="1"/>
  <pageMargins left="0.24" right="0.16" top="0.83" bottom="0.43" header="0.43" footer="0.16"/>
  <pageSetup paperSize="9" scale="80" orientation="landscape" horizontalDpi="600" verticalDpi="600"/>
  <headerFooter alignWithMargins="0" scaleWithDoc="0"/>
  <rowBreaks count="1" manualBreakCount="1">
    <brk id="67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1.运营收入统计</vt:lpstr>
      <vt:lpstr>2.决算明细表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时生</cp:lastModifiedBy>
  <dcterms:created xsi:type="dcterms:W3CDTF">2023-07-27T01:18:00Z</dcterms:created>
  <dcterms:modified xsi:type="dcterms:W3CDTF">2023-08-08T13:11:06Z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7DE51837C3DD47D580A2B72AD5CA9A65_12</vt:lpwstr>
  </property>
</Properties>
</file>